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C ML Python Jan 2024\"/>
    </mc:Choice>
  </mc:AlternateContent>
  <xr:revisionPtr revIDLastSave="0" documentId="13_ncr:1_{B27ADDC3-5043-414D-AB49-7723E20DED30}" xr6:coauthVersionLast="47" xr6:coauthVersionMax="47" xr10:uidLastSave="{00000000-0000-0000-0000-000000000000}"/>
  <bookViews>
    <workbookView xWindow="-108" yWindow="-108" windowWidth="23256" windowHeight="12576" activeTab="2" xr2:uid="{8CC9547A-2696-4746-9FED-81AAE1334FA3}"/>
  </bookViews>
  <sheets>
    <sheet name="Correlation and Regression" sheetId="1" r:id="rId1"/>
    <sheet name="Multiple Regression" sheetId="2" r:id="rId2"/>
    <sheet name="K-NN" sheetId="3" r:id="rId3"/>
    <sheet name="K-NN (Iri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2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3"/>
  <c r="J11" i="1" l="1"/>
  <c r="J5" i="1"/>
  <c r="J6" i="1"/>
  <c r="J7" i="1"/>
  <c r="J8" i="1"/>
  <c r="J9" i="1"/>
  <c r="J10" i="1"/>
  <c r="J4" i="1"/>
  <c r="I4" i="1"/>
  <c r="D13" i="2"/>
  <c r="D12" i="2"/>
  <c r="C16" i="1" l="1"/>
  <c r="H8" i="1"/>
  <c r="I8" i="1" s="1"/>
  <c r="H10" i="1"/>
  <c r="I10" i="1" s="1"/>
  <c r="C20" i="1"/>
  <c r="C19" i="1"/>
  <c r="C18" i="1"/>
  <c r="C17" i="1"/>
  <c r="G15" i="1" s="1"/>
  <c r="C15" i="1"/>
  <c r="C14" i="1"/>
  <c r="C13" i="1"/>
  <c r="C12" i="1"/>
  <c r="C11" i="1"/>
  <c r="D11" i="1"/>
  <c r="E11" i="1"/>
  <c r="F11" i="1"/>
  <c r="G11" i="1"/>
  <c r="F5" i="1"/>
  <c r="G5" i="1"/>
  <c r="F6" i="1"/>
  <c r="G6" i="1"/>
  <c r="F7" i="1"/>
  <c r="G7" i="1"/>
  <c r="F8" i="1"/>
  <c r="G8" i="1"/>
  <c r="F9" i="1"/>
  <c r="G9" i="1"/>
  <c r="F10" i="1"/>
  <c r="G10" i="1"/>
  <c r="G4" i="1"/>
  <c r="F4" i="1"/>
  <c r="E5" i="1"/>
  <c r="E6" i="1"/>
  <c r="E7" i="1"/>
  <c r="E8" i="1"/>
  <c r="E9" i="1"/>
  <c r="E10" i="1"/>
  <c r="E4" i="1"/>
  <c r="H9" i="1" l="1"/>
  <c r="I9" i="1" s="1"/>
  <c r="H7" i="1"/>
  <c r="I7" i="1" s="1"/>
  <c r="H4" i="1"/>
  <c r="H5" i="1"/>
  <c r="I5" i="1" s="1"/>
  <c r="G14" i="1"/>
  <c r="H6" i="1"/>
  <c r="I6" i="1" s="1"/>
</calcChain>
</file>

<file path=xl/sharedStrings.xml><?xml version="1.0" encoding="utf-8"?>
<sst xmlns="http://schemas.openxmlformats.org/spreadsheetml/2006/main" count="268" uniqueCount="72">
  <si>
    <t>Student</t>
  </si>
  <si>
    <t>x</t>
  </si>
  <si>
    <t>y</t>
  </si>
  <si>
    <t>x * y</t>
  </si>
  <si>
    <t>x ^ 2</t>
  </si>
  <si>
    <t>y ^ 2</t>
  </si>
  <si>
    <t>A</t>
  </si>
  <si>
    <t>B</t>
  </si>
  <si>
    <t>C</t>
  </si>
  <si>
    <t>D</t>
  </si>
  <si>
    <t>E</t>
  </si>
  <si>
    <t>F</t>
  </si>
  <si>
    <t>G</t>
  </si>
  <si>
    <t>n =</t>
  </si>
  <si>
    <t>r =</t>
  </si>
  <si>
    <t>y’ = a + bx</t>
  </si>
  <si>
    <t>(Intercept) a =</t>
  </si>
  <si>
    <t>(Slope) b =</t>
  </si>
  <si>
    <t>y'</t>
  </si>
  <si>
    <t>y - y'</t>
  </si>
  <si>
    <t>X</t>
  </si>
  <si>
    <t>Y</t>
  </si>
  <si>
    <t>r^2 =</t>
  </si>
  <si>
    <t>GPA</t>
  </si>
  <si>
    <t>Age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</si>
  <si>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</si>
  <si>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</si>
  <si>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</si>
  <si>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</si>
  <si>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</si>
  <si>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</si>
  <si>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</si>
  <si>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</si>
  <si>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</si>
  <si>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</si>
  <si>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</si>
  <si>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</si>
  <si>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</si>
  <si>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</si>
  <si>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</si>
  <si>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</si>
  <si>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</si>
  <si>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</si>
  <si>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</si>
  <si>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</si>
  <si>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</si>
  <si>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</si>
  <si>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</si>
  <si>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</si>
  <si>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(y - y')^2</t>
  </si>
  <si>
    <t>RSS =</t>
  </si>
  <si>
    <t>No.</t>
  </si>
  <si>
    <t>Sepal_length</t>
  </si>
  <si>
    <t>Sepal_width</t>
  </si>
  <si>
    <t>Species</t>
  </si>
  <si>
    <t>Euclidean
Distance</t>
  </si>
  <si>
    <t>Rank</t>
  </si>
  <si>
    <t>Manhattan
Distance</t>
  </si>
  <si>
    <t>Test Row</t>
  </si>
  <si>
    <t>setosa</t>
  </si>
  <si>
    <t>Virginica</t>
  </si>
  <si>
    <t>K = 5</t>
  </si>
  <si>
    <t>versicolor</t>
  </si>
  <si>
    <t>virginica</t>
  </si>
  <si>
    <t>Serial</t>
  </si>
  <si>
    <t>sepal_length</t>
  </si>
  <si>
    <t>sepal_width</t>
  </si>
  <si>
    <t>petal_length</t>
  </si>
  <si>
    <t>petal_width</t>
  </si>
  <si>
    <t>species</t>
  </si>
  <si>
    <t>Rank2</t>
  </si>
  <si>
    <t>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</si>
</sst>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0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0" xfId="0" applyFont="1" applyAlignment="1">
      <alignment horizontal="center" vertical="center" readingOrder="1"/>
    </xf>
    <xf numFmtId="0" fontId="3" fillId="0" borderId="0" xfId="0" applyFont="1"/>
    <xf numFmtId="0" fontId="0" fillId="0" borderId="21" xfId="0" applyBorder="1"/>
    <xf numFmtId="0" fontId="4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Continuous"/>
    </xf>
    <xf numFmtId="0" fontId="0" fillId="2" borderId="0" xfId="0" applyFill="1"/>
    <xf numFmtId="0" fontId="0" fillId="2" borderId="21" xfId="0" applyFill="1" applyBorder="1"/>
    <xf numFmtId="0" fontId="0" fillId="3" borderId="0" xfId="0" applyFill="1"/>
    <xf numFmtId="0" fontId="1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7" fillId="0" borderId="2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6" fillId="0" borderId="0" xfId="1"/>
    <xf numFmtId="0" fontId="8" fillId="0" borderId="0" xfId="1" applyFont="1" applyAlignment="1">
      <alignment horizontal="center"/>
    </xf>
    <xf numFmtId="164" fontId="6" fillId="0" borderId="15" xfId="1" applyNumberFormat="1" applyBorder="1"/>
    <xf numFmtId="0" fontId="6" fillId="0" borderId="10" xfId="1" applyBorder="1"/>
    <xf numFmtId="165" fontId="6" fillId="0" borderId="24" xfId="1" applyNumberFormat="1" applyBorder="1"/>
    <xf numFmtId="0" fontId="6" fillId="0" borderId="25" xfId="1" applyBorder="1"/>
    <xf numFmtId="0" fontId="7" fillId="0" borderId="0" xfId="1" applyFont="1" applyAlignment="1">
      <alignment horizontal="center"/>
    </xf>
    <xf numFmtId="164" fontId="6" fillId="0" borderId="16" xfId="1" applyNumberFormat="1" applyBorder="1"/>
    <xf numFmtId="164" fontId="6" fillId="0" borderId="1" xfId="1" applyNumberFormat="1" applyBorder="1"/>
    <xf numFmtId="0" fontId="6" fillId="0" borderId="5" xfId="1" applyBorder="1"/>
    <xf numFmtId="165" fontId="6" fillId="0" borderId="18" xfId="1" applyNumberFormat="1" applyBorder="1"/>
    <xf numFmtId="0" fontId="6" fillId="0" borderId="26" xfId="1" applyBorder="1"/>
    <xf numFmtId="164" fontId="6" fillId="0" borderId="17" xfId="1" applyNumberFormat="1" applyBorder="1"/>
    <xf numFmtId="0" fontId="6" fillId="0" borderId="8" xfId="1" applyBorder="1"/>
    <xf numFmtId="165" fontId="6" fillId="0" borderId="27" xfId="1" applyNumberFormat="1" applyBorder="1"/>
    <xf numFmtId="0" fontId="6" fillId="0" borderId="28" xfId="1" applyBorder="1"/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/>
    </xf>
    <xf numFmtId="0" fontId="7" fillId="0" borderId="32" xfId="1" applyFont="1" applyBorder="1" applyAlignment="1">
      <alignment horizontal="center" vertical="center"/>
    </xf>
    <xf numFmtId="0" fontId="6" fillId="0" borderId="22" xfId="1" applyBorder="1"/>
    <xf numFmtId="164" fontId="6" fillId="0" borderId="33" xfId="1" applyNumberFormat="1" applyBorder="1"/>
    <xf numFmtId="164" fontId="6" fillId="0" borderId="34" xfId="1" applyNumberFormat="1" applyBorder="1"/>
    <xf numFmtId="0" fontId="6" fillId="0" borderId="35" xfId="1" applyBorder="1"/>
    <xf numFmtId="165" fontId="6" fillId="0" borderId="33" xfId="1" applyNumberFormat="1" applyBorder="1"/>
    <xf numFmtId="2" fontId="6" fillId="0" borderId="36" xfId="1" applyNumberFormat="1" applyBorder="1"/>
    <xf numFmtId="0" fontId="6" fillId="0" borderId="37" xfId="1" applyBorder="1"/>
    <xf numFmtId="0" fontId="8" fillId="0" borderId="21" xfId="1" applyFont="1" applyBorder="1" applyAlignment="1">
      <alignment horizontal="center"/>
    </xf>
    <xf numFmtId="0" fontId="6" fillId="0" borderId="38" xfId="1" applyBorder="1"/>
    <xf numFmtId="164" fontId="6" fillId="0" borderId="4" xfId="1" applyNumberFormat="1" applyBorder="1"/>
    <xf numFmtId="0" fontId="6" fillId="0" borderId="16" xfId="1" applyBorder="1"/>
    <xf numFmtId="0" fontId="6" fillId="0" borderId="39" xfId="1" applyBorder="1"/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6" fillId="0" borderId="41" xfId="1" applyBorder="1"/>
    <xf numFmtId="0" fontId="6" fillId="0" borderId="42" xfId="1" applyBorder="1"/>
    <xf numFmtId="0" fontId="6" fillId="0" borderId="43" xfId="1" applyBorder="1"/>
    <xf numFmtId="0" fontId="6" fillId="0" borderId="44" xfId="1" applyBorder="1"/>
    <xf numFmtId="164" fontId="6" fillId="0" borderId="45" xfId="1" applyNumberFormat="1" applyBorder="1"/>
    <xf numFmtId="164" fontId="6" fillId="0" borderId="46" xfId="1" applyNumberFormat="1" applyBorder="1"/>
    <xf numFmtId="0" fontId="6" fillId="0" borderId="47" xfId="1" applyBorder="1"/>
    <xf numFmtId="0" fontId="6" fillId="0" borderId="48" xfId="1" applyBorder="1"/>
    <xf numFmtId="0" fontId="6" fillId="0" borderId="49" xfId="1" applyBorder="1"/>
    <xf numFmtId="0" fontId="6" fillId="0" borderId="24" xfId="1" applyBorder="1" applyAlignment="1">
      <alignment horizontal="center"/>
    </xf>
    <xf numFmtId="164" fontId="6" fillId="0" borderId="15" xfId="1" applyNumberFormat="1" applyBorder="1" applyAlignment="1">
      <alignment horizontal="center"/>
    </xf>
    <xf numFmtId="164" fontId="6" fillId="0" borderId="3" xfId="1" applyNumberFormat="1" applyBorder="1" applyAlignment="1">
      <alignment horizontal="center"/>
    </xf>
    <xf numFmtId="0" fontId="6" fillId="0" borderId="19" xfId="1" applyBorder="1" applyAlignment="1">
      <alignment horizontal="center"/>
    </xf>
    <xf numFmtId="164" fontId="6" fillId="0" borderId="16" xfId="1" applyNumberFormat="1" applyBorder="1" applyAlignment="1">
      <alignment horizontal="center"/>
    </xf>
    <xf numFmtId="164" fontId="6" fillId="0" borderId="1" xfId="1" applyNumberFormat="1" applyBorder="1" applyAlignment="1">
      <alignment horizontal="center"/>
    </xf>
    <xf numFmtId="0" fontId="6" fillId="0" borderId="20" xfId="1" applyBorder="1" applyAlignment="1">
      <alignment horizontal="center"/>
    </xf>
    <xf numFmtId="164" fontId="6" fillId="0" borderId="17" xfId="1" applyNumberFormat="1" applyBorder="1" applyAlignment="1">
      <alignment horizontal="center"/>
    </xf>
    <xf numFmtId="164" fontId="6" fillId="0" borderId="7" xfId="1" applyNumberFormat="1" applyBorder="1" applyAlignment="1">
      <alignment horizontal="center"/>
    </xf>
    <xf numFmtId="0" fontId="10" fillId="4" borderId="2" xfId="0" applyFont="1" applyFill="1" applyBorder="1"/>
    <xf numFmtId="0" fontId="9" fillId="4" borderId="2" xfId="1" applyFont="1" applyFill="1" applyBorder="1"/>
    <xf numFmtId="0" fontId="7" fillId="0" borderId="40" xfId="1" applyFont="1" applyBorder="1" applyAlignment="1">
      <alignment horizontal="center" vertical="center"/>
    </xf>
  </cellXfs>
  <cellStyles count="2">
    <cellStyle name="Normal" xfId="0" builtinId="0"/>
    <cellStyle name="Normal 2" xfId="1" xr:uid="{A99A7498-3D79-4D0B-A13A-861C2DF6DE79}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Marks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Student Marks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522681539807523"/>
                  <c:y val="-0.32893357189147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4-4CB1-941E-E9200576E69D}"/>
            </c:ext>
          </c:extLst>
        </c:ser>
        <c:ser>
          <c:idx val="0"/>
          <c:order val="1"/>
          <c:tx>
            <c:v>Test Data-1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and Regression'!$F$14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and Regression'!$G$14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4-4CB1-941E-E9200576E69D}"/>
            </c:ext>
          </c:extLst>
        </c:ser>
        <c:ser>
          <c:idx val="2"/>
          <c:order val="2"/>
          <c:tx>
            <c:v>Test Data-2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Regression'!$F$15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and Regression'!$G$15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A4-4CB1-941E-E9200576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3455"/>
        <c:axId val="197354895"/>
      </c:scatterChart>
      <c:valAx>
        <c:axId val="1955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Absent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4895"/>
        <c:crosses val="autoZero"/>
        <c:crossBetween val="midCat"/>
      </c:valAx>
      <c:valAx>
        <c:axId val="197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'K-NN'!$B$3:$B$7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F-4FE2-8D27-9B0F6DE20EDE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'K-NN'!$B$8:$B$12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'K-NN'!$C$8:$C$12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F-4FE2-8D27-9B0F6DE20EDE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'K-NN'!$B$13:$B$17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'K-NN'!$C$13:$C$17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F-4FE2-8D27-9B0F6DE20EDE}"/>
            </c:ext>
          </c:extLst>
        </c:ser>
        <c:ser>
          <c:idx val="3"/>
          <c:order val="3"/>
          <c:tx>
            <c:v>Test Row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rgbClr val="00206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'K-NN'!$J$4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F-4FE2-8D27-9B0F6DE2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35663"/>
        <c:axId val="1265272192"/>
      </c:scatterChart>
      <c:valAx>
        <c:axId val="198583566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72192"/>
        <c:crosses val="autoZero"/>
        <c:crossBetween val="midCat"/>
      </c:valAx>
      <c:valAx>
        <c:axId val="126527219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3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201386</xdr:colOff>
      <xdr:row>0</xdr:row>
      <xdr:rowOff>136072</xdr:rowOff>
    </xdr:from>
    <xdr:to>
      <xdr:col>18</xdr:col>
      <xdr:colOff>608167</xdr:colOff>
      <xdr:row>4</xdr:row>
      <xdr:rowOff>93219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47EFAE94-EE03-5A6E-4D40-54FCAB87C18E}"/>
                </a:ext>
              </a:extLst>
            </xdr:cNvPr>
            <xdr:cNvSpPr txBox="1"/>
          </xdr:nvSpPr>
          <xdr:spPr>
            <a:xfrm>
              <a:off x="7516586" y="136072"/>
              <a:ext cx="4064381" cy="675604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47EFAE94-EE03-5A6E-4D40-54FCAB87C18E}"/>
                </a:ext>
              </a:extLst>
            </xdr:cNvPr>
            <xdr:cNvSpPr txBox="1"/>
          </xdr:nvSpPr>
          <xdr:spPr>
            <a:xfrm>
              <a:off x="7516586" y="136072"/>
              <a:ext cx="4064381" cy="675604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][𝑛(∑𝑦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𝑦)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204107</xdr:colOff>
      <xdr:row>4</xdr:row>
      <xdr:rowOff>114300</xdr:rowOff>
    </xdr:from>
    <xdr:to>
      <xdr:col>16</xdr:col>
      <xdr:colOff>251131</xdr:colOff>
      <xdr:row>8</xdr:row>
      <xdr:rowOff>1813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EE0AD9FD-E849-9FF3-897B-AF73C74650AD}"/>
                </a:ext>
              </a:extLst>
            </xdr:cNvPr>
            <xdr:cNvSpPr txBox="1"/>
          </xdr:nvSpPr>
          <xdr:spPr>
            <a:xfrm>
              <a:off x="7519307" y="838200"/>
              <a:ext cx="2485424" cy="649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4" name="TextBox 5">
              <a:extLst>
                <a:ext uri="{FF2B5EF4-FFF2-40B4-BE49-F238E27FC236}">
                  <a16:creationId xmlns:a16="http://schemas.microsoft.com/office/drawing/2014/main" id="{EE0AD9FD-E849-9FF3-897B-AF73C74650AD}"/>
                </a:ext>
              </a:extLst>
            </xdr:cNvPr>
            <xdr:cNvSpPr txBox="1"/>
          </xdr:nvSpPr>
          <xdr:spPr>
            <a:xfrm>
              <a:off x="7519307" y="838200"/>
              <a:ext cx="2485424" cy="649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12</xdr:col>
      <xdr:colOff>198663</xdr:colOff>
      <xdr:row>8</xdr:row>
      <xdr:rowOff>23585</xdr:rowOff>
    </xdr:from>
    <xdr:to>
      <xdr:col>17</xdr:col>
      <xdr:colOff>109615</xdr:colOff>
      <xdr:row>11</xdr:row>
      <xdr:rowOff>65998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AEDB1231-8CA1-8EB3-4811-5A81339329A3}"/>
                </a:ext>
              </a:extLst>
            </xdr:cNvPr>
            <xdr:cNvSpPr txBox="1"/>
          </xdr:nvSpPr>
          <xdr:spPr>
            <a:xfrm>
              <a:off x="7513863" y="1509485"/>
              <a:ext cx="2958952" cy="588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AEDB1231-8CA1-8EB3-4811-5A81339329A3}"/>
                </a:ext>
              </a:extLst>
            </xdr:cNvPr>
            <xdr:cNvSpPr txBox="1"/>
          </xdr:nvSpPr>
          <xdr:spPr>
            <a:xfrm>
              <a:off x="7513863" y="1509485"/>
              <a:ext cx="2958952" cy="588513"/>
            </a:xfrm>
            <a:prstGeom prst="rect">
              <a:avLst/>
            </a:prstGeom>
            <a:noFill/>
            <a:ln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𝑎=((∑𝑦)(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𝑥)(∑𝑥𝑦))/(𝑛(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  <xdr:twoCellAnchor>
    <xdr:from>
      <xdr:col>7</xdr:col>
      <xdr:colOff>275770</xdr:colOff>
      <xdr:row>11</xdr:row>
      <xdr:rowOff>101599</xdr:rowOff>
    </xdr:from>
    <xdr:to>
      <xdr:col>14</xdr:col>
      <xdr:colOff>580570</xdr:colOff>
      <xdr:row>26</xdr:row>
      <xdr:rowOff>143328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DF550B-06DE-DEEE-4527-F9643E428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135835</xdr:colOff>
      <xdr:row>5</xdr:row>
      <xdr:rowOff>129207</xdr:rowOff>
    </xdr:from>
    <xdr:to>
      <xdr:col>16</xdr:col>
      <xdr:colOff>212034</xdr:colOff>
      <xdr:row>22</xdr:row>
      <xdr:rowOff>139147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50CD-D799-912E-5702-A7FBDC36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3EA3F-2639-4912-A6CD-68B1FA4DA1FC}" name="Table1" displayName="Table1" ref="A1:J151" totalsRowShown="0" tableBorderDxfId="38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F0E770F0-76D0-4E11-9E1C-BA6E469FD0C4}" name="Serial" dataDxfId="37"/>
    <tableColumn id="2" xr3:uid="{09320463-33D6-4CC2-9A0A-E4451188FE36}" name="sepal_length" dataDxfId="36"/>
    <tableColumn id="3" xr3:uid="{9EC19524-51FF-4BF4-AB27-728B3DD8D3DB}" name="sepal_width" dataDxfId="35"/>
    <tableColumn id="4" xr3:uid="{EF24EDC0-A29C-41B6-A1E7-4EBF8635E391}" name="petal_length" dataDxfId="34"/>
    <tableColumn id="5" xr3:uid="{780AEFD8-6D38-4193-AF80-A63FC8649791}" name="petal_width" dataDxfId="33"/>
    <tableColumn id="6" xr3:uid="{AC2B65EA-BFFE-45BF-8ED1-FBDB797FC323}" name="species" dataDxfId="32"/>
    <tableColumn id="7" xr3:uid="{3DA0E41B-844F-4D7A-A45D-228596D56C22}" name="Euclidean_x000a_Distance" dataDxfId="31">
      <calculatedColumnFormula>SQRT((Table1[[#This Row],[sepal_length]]-$L$4)^2+(Table1[[#This Row],[sepal_width]]-$M$4)^2+(Table1[[#This Row],[petal_length]]-$N$4)^2+(Table1[[#This Row],[petal_width]]-$O$4)^2)</calculatedColumnFormula>
    </tableColumn>
    <tableColumn id="8" xr3:uid="{406E0FBE-82DA-4F46-AAB8-DBCF6204FBF3}" name="Rank" dataDxfId="30">
      <calculatedColumnFormula>RANK(Table1[[#This Row],[Euclidean
Distance]],Table1[Euclidean
Distance],1)</calculatedColumnFormula>
    </tableColumn>
    <tableColumn id="9" xr3:uid="{CA793E46-2D4C-4DB1-9517-34DD947BF02F}" name="Manhattan_x000a_Distance" dataDxfId="29">
      <calculatedColumnFormula>ABS(Table1[[#This Row],[sepal_length]]-$L$4)+ABS(Table1[[#This Row],[sepal_width]]-$M$4)+ABS(Table1[[#This Row],[petal_length]]-$N$4)+ABS(Table1[[#This Row],[petal_width]]-$O$4)</calculatedColumnFormula>
    </tableColumn>
    <tableColumn id="10" xr3:uid="{2BAF090F-8A9E-425C-B25F-B673B8775D4B}" name="Rank2" dataDxfId="28">
      <calculatedColumnFormula>RANK(Table1[[#This Row],[Manhattan
Distance]],Table1[Manhattan
Distance],1)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5556-842E-4D4A-829E-493366EFA1AA}">
  <dimension ref="B1:K20"/>
  <sheetViews>
    <sheetView topLeftCell="B1" zoomScale="120" zoomScaleNormal="120" workbookViewId="0">
      <selection activeCell="D5" sqref="D5:E8"/>
    </sheetView>
  </sheetViews>
  <sheetFormatPr defaultRowHeight="13.8" x14ac:dyDescent="0.3"/>
  <sheetData>
    <row r="1" spans="2:11" ht="18" x14ac:dyDescent="0.35">
      <c r="K1" s="30" t="s">
        <v>15</v>
      </c>
    </row>
    <row r="2" spans="2:11" ht="14.4" thickBot="1" x14ac:dyDescent="0.35"/>
    <row r="3" spans="2:11" ht="14.4" thickBot="1" x14ac:dyDescent="0.35">
      <c r="B3" s="19" t="s">
        <v>0</v>
      </c>
      <c r="C3" s="12" t="s">
        <v>1</v>
      </c>
      <c r="D3" s="14" t="s">
        <v>2</v>
      </c>
      <c r="E3" s="15" t="s">
        <v>3</v>
      </c>
      <c r="F3" s="13" t="s">
        <v>4</v>
      </c>
      <c r="G3" s="14" t="s">
        <v>5</v>
      </c>
      <c r="H3" s="19" t="s">
        <v>18</v>
      </c>
      <c r="I3" s="19" t="s">
        <v>19</v>
      </c>
      <c r="J3" s="19" t="s">
        <v>49</v>
      </c>
    </row>
    <row r="4" spans="2:11" x14ac:dyDescent="0.3">
      <c r="B4" s="20" t="s">
        <v>6</v>
      </c>
      <c r="C4" s="23">
        <v>6</v>
      </c>
      <c r="D4" s="11">
        <v>82</v>
      </c>
      <c r="E4" s="16">
        <f>C4*D4</f>
        <v>492</v>
      </c>
      <c r="F4" s="10">
        <f>C4^2</f>
        <v>36</v>
      </c>
      <c r="G4" s="11">
        <f>D4^2</f>
        <v>6724</v>
      </c>
      <c r="H4" s="20">
        <f t="shared" ref="H4:H10" si="0">$C$17+$C$18*$C4</f>
        <v>80.761194029850742</v>
      </c>
      <c r="I4" s="20">
        <f>D4-H4</f>
        <v>1.238805970149258</v>
      </c>
      <c r="J4" s="20">
        <f>I4^2</f>
        <v>1.5346402316774443</v>
      </c>
    </row>
    <row r="5" spans="2:11" x14ac:dyDescent="0.3">
      <c r="B5" s="21" t="s">
        <v>7</v>
      </c>
      <c r="C5" s="24">
        <v>2</v>
      </c>
      <c r="D5" s="5">
        <v>86</v>
      </c>
      <c r="E5" s="17">
        <f t="shared" ref="E5:E10" si="1">C5*D5</f>
        <v>172</v>
      </c>
      <c r="F5" s="3">
        <f t="shared" ref="F5:F10" si="2">C5^2</f>
        <v>4</v>
      </c>
      <c r="G5" s="5">
        <f t="shared" ref="G5:G10" si="3">D5^2</f>
        <v>7396</v>
      </c>
      <c r="H5" s="21">
        <f t="shared" si="0"/>
        <v>95.24875621890547</v>
      </c>
      <c r="I5" s="21">
        <f t="shared" ref="I5:I10" si="4">D5-H5</f>
        <v>-9.24875621890547</v>
      </c>
      <c r="J5" s="21">
        <f t="shared" ref="J5:J10" si="5">I5^2</f>
        <v>85.539491596742607</v>
      </c>
    </row>
    <row r="6" spans="2:11" x14ac:dyDescent="0.3">
      <c r="B6" s="21" t="s">
        <v>8</v>
      </c>
      <c r="C6" s="24">
        <v>15</v>
      </c>
      <c r="D6" s="5">
        <v>43</v>
      </c>
      <c r="E6" s="17">
        <f t="shared" si="1"/>
        <v>645</v>
      </c>
      <c r="F6" s="3">
        <f t="shared" si="2"/>
        <v>225</v>
      </c>
      <c r="G6" s="5">
        <f t="shared" si="3"/>
        <v>1849</v>
      </c>
      <c r="H6" s="21">
        <f t="shared" si="0"/>
        <v>48.164179104477611</v>
      </c>
      <c r="I6" s="21">
        <f t="shared" si="4"/>
        <v>-5.1641791044776113</v>
      </c>
      <c r="J6" s="21">
        <f t="shared" si="5"/>
        <v>26.668745823123185</v>
      </c>
    </row>
    <row r="7" spans="2:11" x14ac:dyDescent="0.3">
      <c r="B7" s="21" t="s">
        <v>9</v>
      </c>
      <c r="C7" s="24">
        <v>9</v>
      </c>
      <c r="D7" s="5">
        <v>74</v>
      </c>
      <c r="E7" s="17">
        <f t="shared" si="1"/>
        <v>666</v>
      </c>
      <c r="F7" s="3">
        <f t="shared" si="2"/>
        <v>81</v>
      </c>
      <c r="G7" s="5">
        <f t="shared" si="3"/>
        <v>5476</v>
      </c>
      <c r="H7" s="21">
        <f t="shared" si="0"/>
        <v>69.895522388059703</v>
      </c>
      <c r="I7" s="21">
        <f t="shared" si="4"/>
        <v>4.1044776119402968</v>
      </c>
      <c r="J7" s="21">
        <f t="shared" si="5"/>
        <v>16.846736466919122</v>
      </c>
    </row>
    <row r="8" spans="2:11" x14ac:dyDescent="0.3">
      <c r="B8" s="21" t="s">
        <v>10</v>
      </c>
      <c r="C8" s="24">
        <v>12</v>
      </c>
      <c r="D8" s="5">
        <v>58</v>
      </c>
      <c r="E8" s="17">
        <f t="shared" si="1"/>
        <v>696</v>
      </c>
      <c r="F8" s="3">
        <f t="shared" si="2"/>
        <v>144</v>
      </c>
      <c r="G8" s="5">
        <f t="shared" si="3"/>
        <v>3364</v>
      </c>
      <c r="H8" s="21">
        <f t="shared" si="0"/>
        <v>59.029850746268657</v>
      </c>
      <c r="I8" s="21">
        <f t="shared" si="4"/>
        <v>-1.0298507462686572</v>
      </c>
      <c r="J8" s="21">
        <f t="shared" si="5"/>
        <v>1.0605925595901102</v>
      </c>
    </row>
    <row r="9" spans="2:11" x14ac:dyDescent="0.3">
      <c r="B9" s="21" t="s">
        <v>11</v>
      </c>
      <c r="C9" s="24">
        <v>5</v>
      </c>
      <c r="D9" s="5">
        <v>90</v>
      </c>
      <c r="E9" s="17">
        <f t="shared" si="1"/>
        <v>450</v>
      </c>
      <c r="F9" s="3">
        <f t="shared" si="2"/>
        <v>25</v>
      </c>
      <c r="G9" s="5">
        <f t="shared" si="3"/>
        <v>8100</v>
      </c>
      <c r="H9" s="21">
        <f t="shared" si="0"/>
        <v>84.383084577114431</v>
      </c>
      <c r="I9" s="21">
        <f t="shared" si="4"/>
        <v>5.6169154228855689</v>
      </c>
      <c r="J9" s="21">
        <f t="shared" si="5"/>
        <v>31.549738867849769</v>
      </c>
    </row>
    <row r="10" spans="2:11" ht="14.4" thickBot="1" x14ac:dyDescent="0.35">
      <c r="B10" s="22" t="s">
        <v>12</v>
      </c>
      <c r="C10" s="25">
        <v>8</v>
      </c>
      <c r="D10" s="8">
        <v>78</v>
      </c>
      <c r="E10" s="18">
        <f t="shared" si="1"/>
        <v>624</v>
      </c>
      <c r="F10" s="7">
        <f t="shared" si="2"/>
        <v>64</v>
      </c>
      <c r="G10" s="8">
        <f t="shared" si="3"/>
        <v>6084</v>
      </c>
      <c r="H10" s="22">
        <f t="shared" si="0"/>
        <v>73.517412935323378</v>
      </c>
      <c r="I10" s="22">
        <f t="shared" si="4"/>
        <v>4.4825870646766219</v>
      </c>
      <c r="J10" s="22">
        <f t="shared" si="5"/>
        <v>20.093586792406175</v>
      </c>
    </row>
    <row r="11" spans="2:11" ht="14.4" thickBot="1" x14ac:dyDescent="0.35">
      <c r="C11" s="26">
        <f t="shared" ref="C11:G11" si="6">SUM(C4:C10)</f>
        <v>57</v>
      </c>
      <c r="D11" s="27">
        <f t="shared" si="6"/>
        <v>511</v>
      </c>
      <c r="E11" s="27">
        <f t="shared" si="6"/>
        <v>3745</v>
      </c>
      <c r="F11" s="27">
        <f t="shared" si="6"/>
        <v>579</v>
      </c>
      <c r="G11" s="28">
        <f t="shared" si="6"/>
        <v>38993</v>
      </c>
      <c r="I11" s="37" t="s">
        <v>50</v>
      </c>
      <c r="J11" s="38">
        <f>SUM(J4:J10)</f>
        <v>183.29353233830838</v>
      </c>
    </row>
    <row r="12" spans="2:11" ht="21" customHeight="1" thickBot="1" x14ac:dyDescent="0.35">
      <c r="B12" s="2" t="s">
        <v>13</v>
      </c>
      <c r="C12">
        <f>COUNTA(B4:B10)</f>
        <v>7</v>
      </c>
      <c r="K12" s="29"/>
    </row>
    <row r="13" spans="2:11" ht="14.4" thickBot="1" x14ac:dyDescent="0.35">
      <c r="B13" s="2" t="s">
        <v>14</v>
      </c>
      <c r="C13">
        <f>(C12*E11-C11*D11)/SQRT((C12*F11-C11^2)*(C12*G11-D11^2))</f>
        <v>-0.94421517068791783</v>
      </c>
      <c r="E13" s="19" t="s">
        <v>0</v>
      </c>
      <c r="F13" s="12" t="s">
        <v>1</v>
      </c>
      <c r="G13" s="14" t="s">
        <v>18</v>
      </c>
    </row>
    <row r="14" spans="2:11" x14ac:dyDescent="0.3">
      <c r="B14" s="2" t="s">
        <v>14</v>
      </c>
      <c r="C14" s="2">
        <f>CORREL(C4:C10,D4:D10)</f>
        <v>-0.94421517068791805</v>
      </c>
      <c r="E14" s="20" t="s">
        <v>20</v>
      </c>
      <c r="F14" s="23">
        <v>10</v>
      </c>
      <c r="G14" s="11">
        <f>$C$17+$C$18*F14</f>
        <v>66.273631840796014</v>
      </c>
    </row>
    <row r="15" spans="2:11" ht="14.4" thickBot="1" x14ac:dyDescent="0.35">
      <c r="B15" s="2" t="s">
        <v>14</v>
      </c>
      <c r="C15">
        <f>CORREL(D4:D10,C4:C10)</f>
        <v>-0.94421517068791805</v>
      </c>
      <c r="E15" s="22" t="s">
        <v>21</v>
      </c>
      <c r="F15" s="25">
        <v>11</v>
      </c>
      <c r="G15" s="8">
        <f>$C$17+$C$18*F15</f>
        <v>62.651741293532339</v>
      </c>
    </row>
    <row r="16" spans="2:11" x14ac:dyDescent="0.3">
      <c r="B16" s="2" t="s">
        <v>22</v>
      </c>
      <c r="C16">
        <f>C15^2</f>
        <v>0.89154228855721418</v>
      </c>
    </row>
    <row r="17" spans="2:3" x14ac:dyDescent="0.3">
      <c r="B17" s="2" t="s">
        <v>16</v>
      </c>
      <c r="C17">
        <f>(D11*F11-C11*E11)/(C12*F11-C11^2)</f>
        <v>102.49253731343283</v>
      </c>
    </row>
    <row r="18" spans="2:3" x14ac:dyDescent="0.3">
      <c r="B18" s="2" t="s">
        <v>17</v>
      </c>
      <c r="C18">
        <f>(C12*E11-C11*D11)/(C12*F11-C11^2)</f>
        <v>-3.6218905472636815</v>
      </c>
    </row>
    <row r="19" spans="2:3" x14ac:dyDescent="0.3">
      <c r="B19" s="2" t="s">
        <v>16</v>
      </c>
      <c r="C19">
        <f>INTERCEPT(D4:D10,C4:C10)</f>
        <v>102.49253731343283</v>
      </c>
    </row>
    <row r="20" spans="2:3" x14ac:dyDescent="0.3">
      <c r="B20" s="2" t="s">
        <v>17</v>
      </c>
      <c r="C20">
        <f>SLOPE(D4:D10,C4:C10)</f>
        <v>-3.621890547263682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2A15-3BAE-473D-8570-57BE0BF60855}">
  <dimension ref="B2:O21"/>
  <sheetViews>
    <sheetView workbookViewId="0">
      <selection activeCell="K8" sqref="K8"/>
    </sheetView>
  </sheetViews>
  <sheetFormatPr defaultRowHeight="13.8" x14ac:dyDescent="0.3"/>
  <cols>
    <col min="7" max="7" width="16.44140625" bestFit="1" customWidth="1"/>
    <col min="8" max="8" width="12.5546875" bestFit="1" customWidth="1"/>
    <col min="9" max="9" width="13.21875" bestFit="1" customWidth="1"/>
    <col min="10" max="10" width="12.5546875" bestFit="1" customWidth="1"/>
    <col min="11" max="11" width="12" bestFit="1" customWidth="1"/>
    <col min="12" max="12" width="12.5546875" bestFit="1" customWidth="1"/>
  </cols>
  <sheetData>
    <row r="2" spans="2:12" ht="14.4" thickBot="1" x14ac:dyDescent="0.35"/>
    <row r="3" spans="2:12" ht="14.4" thickBot="1" x14ac:dyDescent="0.35">
      <c r="B3" s="12" t="s">
        <v>0</v>
      </c>
      <c r="C3" s="13" t="s">
        <v>23</v>
      </c>
      <c r="D3" s="13" t="s">
        <v>24</v>
      </c>
      <c r="E3" s="14" t="s">
        <v>25</v>
      </c>
      <c r="G3" s="1" t="s">
        <v>26</v>
      </c>
    </row>
    <row r="4" spans="2:12" ht="14.4" thickBot="1" x14ac:dyDescent="0.35">
      <c r="B4" s="9" t="s">
        <v>6</v>
      </c>
      <c r="C4" s="10">
        <v>3.2</v>
      </c>
      <c r="D4" s="10">
        <v>22</v>
      </c>
      <c r="E4" s="11">
        <v>550</v>
      </c>
    </row>
    <row r="5" spans="2:12" x14ac:dyDescent="0.3">
      <c r="B5" s="4" t="s">
        <v>7</v>
      </c>
      <c r="C5" s="3">
        <v>2.7</v>
      </c>
      <c r="D5" s="3">
        <v>27</v>
      </c>
      <c r="E5" s="5">
        <v>570</v>
      </c>
      <c r="G5" s="33" t="s">
        <v>27</v>
      </c>
      <c r="H5" s="33"/>
    </row>
    <row r="6" spans="2:12" x14ac:dyDescent="0.3">
      <c r="B6" s="4" t="s">
        <v>8</v>
      </c>
      <c r="C6" s="3">
        <v>2.5</v>
      </c>
      <c r="D6" s="3">
        <v>24</v>
      </c>
      <c r="E6" s="5">
        <v>525</v>
      </c>
      <c r="G6" t="s">
        <v>28</v>
      </c>
      <c r="H6">
        <v>0.98928820282730667</v>
      </c>
    </row>
    <row r="7" spans="2:12" x14ac:dyDescent="0.3">
      <c r="B7" s="4" t="s">
        <v>9</v>
      </c>
      <c r="C7" s="3">
        <v>3.4</v>
      </c>
      <c r="D7" s="3">
        <v>28</v>
      </c>
      <c r="E7" s="5">
        <v>670</v>
      </c>
      <c r="G7" t="s">
        <v>29</v>
      </c>
      <c r="H7">
        <v>0.97869114825328229</v>
      </c>
    </row>
    <row r="8" spans="2:12" ht="14.4" thickBot="1" x14ac:dyDescent="0.35">
      <c r="B8" s="6" t="s">
        <v>8</v>
      </c>
      <c r="C8" s="7">
        <v>2.2000000000000002</v>
      </c>
      <c r="D8" s="7">
        <v>23</v>
      </c>
      <c r="E8" s="8">
        <v>490</v>
      </c>
      <c r="G8" t="s">
        <v>30</v>
      </c>
      <c r="H8">
        <v>0.95738229650656459</v>
      </c>
    </row>
    <row r="9" spans="2:12" x14ac:dyDescent="0.3">
      <c r="G9" t="s">
        <v>31</v>
      </c>
      <c r="H9">
        <v>14.009087214635695</v>
      </c>
    </row>
    <row r="10" spans="2:12" ht="14.4" thickBot="1" x14ac:dyDescent="0.35">
      <c r="G10" s="31" t="s">
        <v>32</v>
      </c>
      <c r="H10" s="31">
        <v>5</v>
      </c>
    </row>
    <row r="11" spans="2:12" ht="14.4" thickBot="1" x14ac:dyDescent="0.35">
      <c r="B11" s="12" t="s">
        <v>23</v>
      </c>
      <c r="C11" s="13" t="s">
        <v>24</v>
      </c>
      <c r="D11" s="14" t="s">
        <v>25</v>
      </c>
    </row>
    <row r="12" spans="2:12" ht="14.4" thickBot="1" x14ac:dyDescent="0.35">
      <c r="B12" s="23">
        <v>3</v>
      </c>
      <c r="C12" s="10">
        <v>25</v>
      </c>
      <c r="D12" s="11">
        <f>$H$19+$H$20*B12+$H$21*C12</f>
        <v>581.43462523174719</v>
      </c>
      <c r="G12" t="s">
        <v>33</v>
      </c>
    </row>
    <row r="13" spans="2:12" ht="14.4" thickBot="1" x14ac:dyDescent="0.35">
      <c r="B13" s="25">
        <v>3</v>
      </c>
      <c r="C13" s="7">
        <v>27</v>
      </c>
      <c r="D13" s="8">
        <f>$H$19+$H$20*B13+$H$21*C13</f>
        <v>610.50057385009268</v>
      </c>
      <c r="G13" s="32"/>
      <c r="H13" s="32" t="s">
        <v>38</v>
      </c>
      <c r="I13" s="32" t="s">
        <v>39</v>
      </c>
      <c r="J13" s="32" t="s">
        <v>40</v>
      </c>
      <c r="K13" s="32" t="s">
        <v>11</v>
      </c>
      <c r="L13" s="32" t="s">
        <v>41</v>
      </c>
    </row>
    <row r="14" spans="2:12" x14ac:dyDescent="0.3">
      <c r="G14" t="s">
        <v>34</v>
      </c>
      <c r="H14">
        <v>2</v>
      </c>
      <c r="I14">
        <v>18027.49095082546</v>
      </c>
      <c r="J14">
        <v>9013.7454754127302</v>
      </c>
      <c r="K14">
        <v>45.928854350588743</v>
      </c>
      <c r="L14">
        <v>2.1308851746717622E-2</v>
      </c>
    </row>
    <row r="15" spans="2:12" x14ac:dyDescent="0.3">
      <c r="G15" t="s">
        <v>35</v>
      </c>
      <c r="H15">
        <v>2</v>
      </c>
      <c r="I15">
        <v>392.50904917453863</v>
      </c>
      <c r="J15">
        <v>196.25452458726932</v>
      </c>
    </row>
    <row r="16" spans="2:12" ht="14.4" thickBot="1" x14ac:dyDescent="0.35">
      <c r="G16" s="31" t="s">
        <v>36</v>
      </c>
      <c r="H16" s="31">
        <v>4</v>
      </c>
      <c r="I16" s="31">
        <v>18420</v>
      </c>
      <c r="J16" s="31"/>
      <c r="K16" s="31"/>
      <c r="L16" s="31"/>
    </row>
    <row r="17" spans="7:15" ht="14.4" thickBot="1" x14ac:dyDescent="0.35"/>
    <row r="18" spans="7:15" x14ac:dyDescent="0.3">
      <c r="G18" s="32"/>
      <c r="H18" s="32" t="s">
        <v>42</v>
      </c>
      <c r="I18" s="32" t="s">
        <v>31</v>
      </c>
      <c r="J18" s="32" t="s">
        <v>43</v>
      </c>
      <c r="K18" s="32" t="s">
        <v>44</v>
      </c>
      <c r="L18" s="32" t="s">
        <v>45</v>
      </c>
      <c r="M18" s="32" t="s">
        <v>46</v>
      </c>
      <c r="N18" s="32" t="s">
        <v>47</v>
      </c>
      <c r="O18" s="32" t="s">
        <v>48</v>
      </c>
    </row>
    <row r="19" spans="7:15" x14ac:dyDescent="0.3">
      <c r="G19" t="s">
        <v>37</v>
      </c>
      <c r="H19" s="36">
        <v>-44.81018804626126</v>
      </c>
      <c r="I19">
        <v>69.246866630890381</v>
      </c>
      <c r="J19">
        <v>-0.64710780756499753</v>
      </c>
      <c r="K19">
        <v>0.58391574508017841</v>
      </c>
      <c r="L19">
        <v>-342.75540778225883</v>
      </c>
      <c r="M19">
        <v>253.13503168973631</v>
      </c>
      <c r="N19">
        <v>-342.75540778225883</v>
      </c>
      <c r="O19">
        <v>253.13503168973631</v>
      </c>
    </row>
    <row r="20" spans="7:15" x14ac:dyDescent="0.3">
      <c r="G20" t="s">
        <v>23</v>
      </c>
      <c r="H20" s="34">
        <v>87.640151849563026</v>
      </c>
      <c r="I20">
        <v>15.237186664924886</v>
      </c>
      <c r="J20">
        <v>5.7517279125618073</v>
      </c>
      <c r="K20">
        <v>2.8922600815111749E-2</v>
      </c>
      <c r="L20">
        <v>22.079829052021836</v>
      </c>
      <c r="M20">
        <v>153.20047464710422</v>
      </c>
      <c r="N20">
        <v>22.079829052021836</v>
      </c>
      <c r="O20">
        <v>153.20047464710422</v>
      </c>
    </row>
    <row r="21" spans="7:15" ht="14.4" thickBot="1" x14ac:dyDescent="0.35">
      <c r="G21" s="31" t="s">
        <v>24</v>
      </c>
      <c r="H21" s="35">
        <v>14.532974309172776</v>
      </c>
      <c r="I21" s="31">
        <v>2.9137375361504319</v>
      </c>
      <c r="J21" s="31">
        <v>4.9877431061870565</v>
      </c>
      <c r="K21" s="31">
        <v>3.7924876930238542E-2</v>
      </c>
      <c r="L21" s="31">
        <v>1.9961735454816427</v>
      </c>
      <c r="M21" s="31">
        <v>27.069775072863909</v>
      </c>
      <c r="N21" s="31">
        <v>1.9961735454816427</v>
      </c>
      <c r="O21" s="31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F500-68C0-45DB-8CA7-48337AD5C32E}">
  <dimension ref="A1:M17"/>
  <sheetViews>
    <sheetView tabSelected="1" zoomScale="115" zoomScaleNormal="115" workbookViewId="0">
      <selection activeCell="O3" sqref="O3"/>
    </sheetView>
  </sheetViews>
  <sheetFormatPr defaultRowHeight="14.4" x14ac:dyDescent="0.3"/>
  <cols>
    <col min="1" max="1" width="3.77734375" style="45" bestFit="1" customWidth="1"/>
    <col min="2" max="2" width="11.5546875" style="45" bestFit="1" customWidth="1"/>
    <col min="3" max="3" width="11.109375" style="45" bestFit="1" customWidth="1"/>
    <col min="4" max="4" width="10.33203125" style="45" customWidth="1"/>
    <col min="5" max="5" width="11" style="45" customWidth="1"/>
    <col min="6" max="6" width="6.109375" style="45" customWidth="1"/>
    <col min="7" max="7" width="11.6640625" style="45" customWidth="1"/>
    <col min="8" max="8" width="6.6640625" style="45" customWidth="1"/>
    <col min="9" max="9" width="8.88671875" style="45"/>
    <col min="10" max="10" width="11.77734375" style="45" bestFit="1" customWidth="1"/>
    <col min="11" max="11" width="11.21875" style="45" bestFit="1" customWidth="1"/>
    <col min="12" max="12" width="7.88671875" style="45" bestFit="1" customWidth="1"/>
    <col min="13" max="16384" width="8.88671875" style="45"/>
  </cols>
  <sheetData>
    <row r="1" spans="1:13" ht="15" thickBot="1" x14ac:dyDescent="0.35"/>
    <row r="2" spans="1:13" ht="29.4" thickBot="1" x14ac:dyDescent="0.35">
      <c r="A2" s="39" t="s">
        <v>51</v>
      </c>
      <c r="B2" s="40" t="s">
        <v>52</v>
      </c>
      <c r="C2" s="41" t="s">
        <v>53</v>
      </c>
      <c r="D2" s="42" t="s">
        <v>54</v>
      </c>
      <c r="E2" s="43" t="s">
        <v>55</v>
      </c>
      <c r="F2" s="42" t="s">
        <v>56</v>
      </c>
      <c r="G2" s="44" t="s">
        <v>57</v>
      </c>
      <c r="H2" s="42" t="s">
        <v>56</v>
      </c>
      <c r="J2" s="46" t="s">
        <v>58</v>
      </c>
      <c r="K2" s="46"/>
      <c r="L2" s="46"/>
    </row>
    <row r="3" spans="1:13" ht="15" thickBot="1" x14ac:dyDescent="0.35">
      <c r="A3" s="88">
        <v>1</v>
      </c>
      <c r="B3" s="89">
        <v>5.0999999999999996</v>
      </c>
      <c r="C3" s="90">
        <v>3.5</v>
      </c>
      <c r="D3" s="48" t="s">
        <v>59</v>
      </c>
      <c r="E3" s="49">
        <f>SQRT((B3-$J$4)^2+(C3-$K$4)^2)</f>
        <v>1.3</v>
      </c>
      <c r="F3" s="50">
        <f>RANK(E3,$E$3:$E$17,1)</f>
        <v>10</v>
      </c>
      <c r="G3" s="47">
        <f>ABS(B3-$J$4)+ABS(C3-$K$4)</f>
        <v>1.7000000000000002</v>
      </c>
      <c r="H3" s="48">
        <f>RANK(G3,$G$3:$G$17,1)</f>
        <v>11</v>
      </c>
      <c r="J3" s="51" t="s">
        <v>52</v>
      </c>
      <c r="K3" s="51" t="s">
        <v>53</v>
      </c>
      <c r="L3" s="51" t="s">
        <v>54</v>
      </c>
    </row>
    <row r="4" spans="1:13" ht="15" thickBot="1" x14ac:dyDescent="0.35">
      <c r="A4" s="91">
        <v>2</v>
      </c>
      <c r="B4" s="92">
        <v>4.9000000000000004</v>
      </c>
      <c r="C4" s="93">
        <v>3</v>
      </c>
      <c r="D4" s="54" t="s">
        <v>59</v>
      </c>
      <c r="E4" s="55">
        <f t="shared" ref="E4:E17" si="0">SQRT((B4-$J$4)^2+(C4-$K$4)^2)</f>
        <v>1.3999999999999995</v>
      </c>
      <c r="F4" s="56">
        <f t="shared" ref="F4:F17" si="1">RANK(E4,$E$3:$E$17,1)</f>
        <v>11</v>
      </c>
      <c r="G4" s="52">
        <f t="shared" ref="G4:G17" si="2">ABS(B4-$J$4)+ABS(C4-$K$4)</f>
        <v>1.3999999999999995</v>
      </c>
      <c r="H4" s="54">
        <f t="shared" ref="H4:H17" si="3">RANK(G4,$G$3:$G$17,1)</f>
        <v>8</v>
      </c>
      <c r="J4" s="45">
        <v>6.3</v>
      </c>
      <c r="K4" s="45">
        <v>3</v>
      </c>
      <c r="L4" s="97" t="s">
        <v>60</v>
      </c>
      <c r="M4" s="51" t="s">
        <v>61</v>
      </c>
    </row>
    <row r="5" spans="1:13" x14ac:dyDescent="0.3">
      <c r="A5" s="91">
        <v>3</v>
      </c>
      <c r="B5" s="92">
        <v>4.7</v>
      </c>
      <c r="C5" s="93">
        <v>3.2</v>
      </c>
      <c r="D5" s="54" t="s">
        <v>59</v>
      </c>
      <c r="E5" s="55">
        <f t="shared" si="0"/>
        <v>1.6124515496597096</v>
      </c>
      <c r="F5" s="56">
        <f t="shared" si="1"/>
        <v>14</v>
      </c>
      <c r="G5" s="52">
        <f t="shared" si="2"/>
        <v>1.7999999999999998</v>
      </c>
      <c r="H5" s="54">
        <f t="shared" si="3"/>
        <v>12</v>
      </c>
    </row>
    <row r="6" spans="1:13" x14ac:dyDescent="0.3">
      <c r="A6" s="91">
        <v>4</v>
      </c>
      <c r="B6" s="92">
        <v>4.5999999999999996</v>
      </c>
      <c r="C6" s="93">
        <v>3.1</v>
      </c>
      <c r="D6" s="54" t="s">
        <v>59</v>
      </c>
      <c r="E6" s="55">
        <f t="shared" si="0"/>
        <v>1.7029386365926404</v>
      </c>
      <c r="F6" s="56">
        <f t="shared" si="1"/>
        <v>15</v>
      </c>
      <c r="G6" s="52">
        <f t="shared" si="2"/>
        <v>1.8000000000000003</v>
      </c>
      <c r="H6" s="54">
        <f t="shared" si="3"/>
        <v>13</v>
      </c>
    </row>
    <row r="7" spans="1:13" x14ac:dyDescent="0.3">
      <c r="A7" s="91">
        <v>5</v>
      </c>
      <c r="B7" s="92">
        <v>5</v>
      </c>
      <c r="C7" s="93">
        <v>3.6</v>
      </c>
      <c r="D7" s="54" t="s">
        <v>59</v>
      </c>
      <c r="E7" s="55">
        <f t="shared" si="0"/>
        <v>1.4317821063276353</v>
      </c>
      <c r="F7" s="56">
        <f t="shared" si="1"/>
        <v>12</v>
      </c>
      <c r="G7" s="52">
        <f t="shared" si="2"/>
        <v>1.9</v>
      </c>
      <c r="H7" s="54">
        <f t="shared" si="3"/>
        <v>14</v>
      </c>
    </row>
    <row r="8" spans="1:13" x14ac:dyDescent="0.3">
      <c r="A8" s="91">
        <v>6</v>
      </c>
      <c r="B8" s="92">
        <v>5.5</v>
      </c>
      <c r="C8" s="93">
        <v>2.2999999999999998</v>
      </c>
      <c r="D8" s="54" t="s">
        <v>62</v>
      </c>
      <c r="E8" s="55">
        <f t="shared" si="0"/>
        <v>1.0630145812734648</v>
      </c>
      <c r="F8" s="56">
        <f t="shared" si="1"/>
        <v>8</v>
      </c>
      <c r="G8" s="52">
        <f t="shared" si="2"/>
        <v>1.5</v>
      </c>
      <c r="H8" s="54">
        <f t="shared" si="3"/>
        <v>9</v>
      </c>
    </row>
    <row r="9" spans="1:13" x14ac:dyDescent="0.3">
      <c r="A9" s="91">
        <v>7</v>
      </c>
      <c r="B9" s="92">
        <v>6.5</v>
      </c>
      <c r="C9" s="93">
        <v>2.8</v>
      </c>
      <c r="D9" s="54" t="s">
        <v>62</v>
      </c>
      <c r="E9" s="55">
        <f t="shared" si="0"/>
        <v>0.28284271247461928</v>
      </c>
      <c r="F9" s="56">
        <f t="shared" si="1"/>
        <v>1</v>
      </c>
      <c r="G9" s="52">
        <f t="shared" si="2"/>
        <v>0.40000000000000036</v>
      </c>
      <c r="H9" s="54">
        <f t="shared" si="3"/>
        <v>2</v>
      </c>
      <c r="J9"/>
    </row>
    <row r="10" spans="1:13" x14ac:dyDescent="0.3">
      <c r="A10" s="91">
        <v>8</v>
      </c>
      <c r="B10" s="92">
        <v>5.7</v>
      </c>
      <c r="C10" s="93">
        <v>2.8</v>
      </c>
      <c r="D10" s="54" t="s">
        <v>62</v>
      </c>
      <c r="E10" s="55">
        <f t="shared" si="0"/>
        <v>0.63245553203367566</v>
      </c>
      <c r="F10" s="56">
        <f t="shared" si="1"/>
        <v>6</v>
      </c>
      <c r="G10" s="52">
        <f t="shared" si="2"/>
        <v>0.79999999999999982</v>
      </c>
      <c r="H10" s="54">
        <f t="shared" si="3"/>
        <v>6</v>
      </c>
    </row>
    <row r="11" spans="1:13" x14ac:dyDescent="0.3">
      <c r="A11" s="91">
        <v>9</v>
      </c>
      <c r="B11" s="92">
        <v>6.3</v>
      </c>
      <c r="C11" s="93">
        <v>3.3</v>
      </c>
      <c r="D11" s="54" t="s">
        <v>62</v>
      </c>
      <c r="E11" s="55">
        <f t="shared" si="0"/>
        <v>0.29999999999999982</v>
      </c>
      <c r="F11" s="56">
        <f t="shared" si="1"/>
        <v>3</v>
      </c>
      <c r="G11" s="52">
        <f t="shared" si="2"/>
        <v>0.29999999999999982</v>
      </c>
      <c r="H11" s="54">
        <f t="shared" si="3"/>
        <v>1</v>
      </c>
    </row>
    <row r="12" spans="1:13" x14ac:dyDescent="0.3">
      <c r="A12" s="91">
        <v>10</v>
      </c>
      <c r="B12" s="92">
        <v>4.9000000000000004</v>
      </c>
      <c r="C12" s="93">
        <v>2.4</v>
      </c>
      <c r="D12" s="54" t="s">
        <v>62</v>
      </c>
      <c r="E12" s="55">
        <f t="shared" si="0"/>
        <v>1.5231546211727811</v>
      </c>
      <c r="F12" s="56">
        <f t="shared" si="1"/>
        <v>13</v>
      </c>
      <c r="G12" s="52">
        <f t="shared" si="2"/>
        <v>1.9999999999999996</v>
      </c>
      <c r="H12" s="54">
        <f t="shared" si="3"/>
        <v>15</v>
      </c>
    </row>
    <row r="13" spans="1:13" x14ac:dyDescent="0.3">
      <c r="A13" s="91">
        <v>11</v>
      </c>
      <c r="B13" s="92">
        <v>7.2</v>
      </c>
      <c r="C13" s="93">
        <v>3.6</v>
      </c>
      <c r="D13" s="54" t="s">
        <v>63</v>
      </c>
      <c r="E13" s="55">
        <f t="shared" si="0"/>
        <v>1.0816653826391971</v>
      </c>
      <c r="F13" s="56">
        <f t="shared" si="1"/>
        <v>9</v>
      </c>
      <c r="G13" s="52">
        <f t="shared" si="2"/>
        <v>1.5000000000000004</v>
      </c>
      <c r="H13" s="54">
        <f t="shared" si="3"/>
        <v>10</v>
      </c>
    </row>
    <row r="14" spans="1:13" x14ac:dyDescent="0.3">
      <c r="A14" s="91">
        <v>12</v>
      </c>
      <c r="B14" s="92">
        <v>6.5</v>
      </c>
      <c r="C14" s="93">
        <v>3.2</v>
      </c>
      <c r="D14" s="54" t="s">
        <v>63</v>
      </c>
      <c r="E14" s="55">
        <f t="shared" si="0"/>
        <v>0.28284271247461928</v>
      </c>
      <c r="F14" s="56">
        <f t="shared" si="1"/>
        <v>1</v>
      </c>
      <c r="G14" s="52">
        <f t="shared" si="2"/>
        <v>0.40000000000000036</v>
      </c>
      <c r="H14" s="54">
        <f t="shared" si="3"/>
        <v>2</v>
      </c>
    </row>
    <row r="15" spans="1:13" x14ac:dyDescent="0.3">
      <c r="A15" s="91">
        <v>13</v>
      </c>
      <c r="B15" s="92">
        <v>6.4</v>
      </c>
      <c r="C15" s="93">
        <v>2.7</v>
      </c>
      <c r="D15" s="54" t="s">
        <v>63</v>
      </c>
      <c r="E15" s="55">
        <f t="shared" si="0"/>
        <v>0.31622776601683794</v>
      </c>
      <c r="F15" s="56">
        <f t="shared" si="1"/>
        <v>4</v>
      </c>
      <c r="G15" s="52">
        <f t="shared" si="2"/>
        <v>0.40000000000000036</v>
      </c>
      <c r="H15" s="54">
        <f t="shared" si="3"/>
        <v>2</v>
      </c>
    </row>
    <row r="16" spans="1:13" x14ac:dyDescent="0.3">
      <c r="A16" s="91">
        <v>14</v>
      </c>
      <c r="B16" s="92">
        <v>6.8</v>
      </c>
      <c r="C16" s="93">
        <v>3</v>
      </c>
      <c r="D16" s="54" t="s">
        <v>63</v>
      </c>
      <c r="E16" s="55">
        <f t="shared" si="0"/>
        <v>0.5</v>
      </c>
      <c r="F16" s="56">
        <f t="shared" si="1"/>
        <v>5</v>
      </c>
      <c r="G16" s="52">
        <f t="shared" si="2"/>
        <v>0.5</v>
      </c>
      <c r="H16" s="54">
        <f t="shared" si="3"/>
        <v>5</v>
      </c>
    </row>
    <row r="17" spans="1:8" ht="15" thickBot="1" x14ac:dyDescent="0.35">
      <c r="A17" s="94">
        <v>15</v>
      </c>
      <c r="B17" s="95">
        <v>5.7</v>
      </c>
      <c r="C17" s="96">
        <v>2.5</v>
      </c>
      <c r="D17" s="58" t="s">
        <v>63</v>
      </c>
      <c r="E17" s="59">
        <f t="shared" si="0"/>
        <v>0.7810249675906652</v>
      </c>
      <c r="F17" s="60">
        <f t="shared" si="1"/>
        <v>7</v>
      </c>
      <c r="G17" s="57">
        <f t="shared" si="2"/>
        <v>1.0999999999999996</v>
      </c>
      <c r="H17" s="58">
        <f t="shared" si="3"/>
        <v>7</v>
      </c>
    </row>
  </sheetData>
  <mergeCells count="1">
    <mergeCell ref="J2:L2"/>
  </mergeCells>
  <conditionalFormatting sqref="E3:E17">
    <cfRule type="top10" dxfId="24" priority="4" bottom="1" rank="5"/>
  </conditionalFormatting>
  <conditionalFormatting sqref="F3:F17">
    <cfRule type="top10" dxfId="23" priority="3" bottom="1" rank="5"/>
  </conditionalFormatting>
  <conditionalFormatting sqref="G3:G17">
    <cfRule type="top10" dxfId="22" priority="2" bottom="1" rank="5"/>
  </conditionalFormatting>
  <conditionalFormatting sqref="H3:H17">
    <cfRule type="top10" dxfId="18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184-308C-4FBC-8A46-F8970544F1C1}">
  <dimension ref="A1:Q151"/>
  <sheetViews>
    <sheetView topLeftCell="C1" zoomScale="130" zoomScaleNormal="130" workbookViewId="0">
      <selection activeCell="K9" sqref="K9"/>
    </sheetView>
  </sheetViews>
  <sheetFormatPr defaultRowHeight="14.4" x14ac:dyDescent="0.3"/>
  <cols>
    <col min="1" max="1" width="8.88671875" style="45"/>
    <col min="2" max="2" width="13.44140625" style="45" customWidth="1"/>
    <col min="3" max="3" width="13" style="45" customWidth="1"/>
    <col min="4" max="4" width="13.33203125" style="45" customWidth="1"/>
    <col min="5" max="5" width="12.88671875" style="45" customWidth="1"/>
    <col min="6" max="6" width="8.77734375" style="45" customWidth="1"/>
    <col min="7" max="8" width="8.88671875" style="45"/>
    <col min="9" max="9" width="10.21875" style="45" customWidth="1"/>
    <col min="10" max="11" width="8.88671875" style="45"/>
    <col min="12" max="12" width="12.5546875" style="45" customWidth="1"/>
    <col min="13" max="13" width="11.88671875" style="45" customWidth="1"/>
    <col min="14" max="14" width="11.33203125" style="45" bestFit="1" customWidth="1"/>
    <col min="15" max="15" width="11.77734375" style="45" customWidth="1"/>
    <col min="16" max="16" width="9.21875" style="45" bestFit="1" customWidth="1"/>
    <col min="17" max="16384" width="8.88671875" style="45"/>
  </cols>
  <sheetData>
    <row r="1" spans="1:17" ht="43.8" thickBot="1" x14ac:dyDescent="0.35">
      <c r="A1" s="61" t="s">
        <v>64</v>
      </c>
      <c r="B1" s="62" t="s">
        <v>65</v>
      </c>
      <c r="C1" s="62" t="s">
        <v>66</v>
      </c>
      <c r="D1" s="62" t="s">
        <v>67</v>
      </c>
      <c r="E1" s="62" t="s">
        <v>68</v>
      </c>
      <c r="F1" s="62" t="s">
        <v>69</v>
      </c>
      <c r="G1" s="62" t="s">
        <v>55</v>
      </c>
      <c r="H1" s="63" t="s">
        <v>56</v>
      </c>
      <c r="I1" s="61" t="s">
        <v>57</v>
      </c>
      <c r="J1" s="64" t="s">
        <v>70</v>
      </c>
    </row>
    <row r="2" spans="1:17" ht="15" thickBot="1" x14ac:dyDescent="0.35">
      <c r="A2" s="65">
        <v>1</v>
      </c>
      <c r="B2" s="66">
        <v>5.0999999999999996</v>
      </c>
      <c r="C2" s="67">
        <v>3.5</v>
      </c>
      <c r="D2" s="67">
        <v>1.4</v>
      </c>
      <c r="E2" s="67">
        <v>0.2</v>
      </c>
      <c r="F2" s="68" t="s">
        <v>59</v>
      </c>
      <c r="G2" s="69">
        <f>SQRT((Table1[[#This Row],[sepal_length]]-$L$4)^2+(Table1[[#This Row],[sepal_width]]-$M$4)^2+(Table1[[#This Row],[petal_length]]-$N$4)^2+(Table1[[#This Row],[petal_width]]-$O$4)^2)</f>
        <v>3.4788647573597911</v>
      </c>
      <c r="H2" s="68">
        <f>RANK(Table1[[#This Row],[Euclidean
Distance]],Table1[Euclidean
Distance],1)</f>
        <v>129</v>
      </c>
      <c r="I2" s="70">
        <f>ABS(Table1[[#This Row],[sepal_length]]-$L$4)+ABS(Table1[[#This Row],[sepal_width]]-$M$4)+ABS(Table1[[#This Row],[petal_length]]-$N$4)+ABS(Table1[[#This Row],[petal_width]]-$O$4)</f>
        <v>6.3500000000000005</v>
      </c>
      <c r="J2" s="71">
        <f>RANK(Table1[[#This Row],[Manhattan
Distance]],Table1[Manhattan
Distance],1)</f>
        <v>134</v>
      </c>
      <c r="L2" s="72" t="s">
        <v>58</v>
      </c>
      <c r="M2" s="72"/>
      <c r="N2" s="72"/>
      <c r="O2" s="72"/>
      <c r="P2" s="72"/>
    </row>
    <row r="3" spans="1:17" ht="16.2" customHeight="1" thickBot="1" x14ac:dyDescent="0.35">
      <c r="A3" s="73">
        <v>2</v>
      </c>
      <c r="B3" s="74">
        <v>4.9000000000000004</v>
      </c>
      <c r="C3" s="53">
        <v>3</v>
      </c>
      <c r="D3" s="53">
        <v>1.4</v>
      </c>
      <c r="E3" s="53">
        <v>0.2</v>
      </c>
      <c r="F3" s="54" t="s">
        <v>59</v>
      </c>
      <c r="G3" s="69">
        <f>SQRT((Table1[[#This Row],[sepal_length]]-$L$4)^2+(Table1[[#This Row],[sepal_width]]-$M$4)^2+(Table1[[#This Row],[petal_length]]-$N$4)^2+(Table1[[#This Row],[petal_width]]-$O$4)^2)</f>
        <v>3.504639781775011</v>
      </c>
      <c r="H3" s="54">
        <f>RANK(Table1[[#This Row],[Euclidean
Distance]],Table1[Euclidean
Distance],1)</f>
        <v>132</v>
      </c>
      <c r="I3" s="75">
        <f>ABS(Table1[[#This Row],[sepal_length]]-$L$4)+ABS(Table1[[#This Row],[sepal_width]]-$M$4)+ABS(Table1[[#This Row],[petal_length]]-$N$4)+ABS(Table1[[#This Row],[petal_width]]-$O$4)</f>
        <v>6.05</v>
      </c>
      <c r="J3" s="76">
        <f>RANK(Table1[[#This Row],[Manhattan
Distance]],Table1[Manhattan
Distance],1)</f>
        <v>110</v>
      </c>
      <c r="L3" s="43" t="s">
        <v>65</v>
      </c>
      <c r="M3" s="77" t="s">
        <v>66</v>
      </c>
      <c r="N3" s="77" t="s">
        <v>67</v>
      </c>
      <c r="O3" s="78" t="s">
        <v>68</v>
      </c>
      <c r="P3" s="99" t="s">
        <v>54</v>
      </c>
    </row>
    <row r="4" spans="1:17" ht="15" thickBot="1" x14ac:dyDescent="0.35">
      <c r="A4" s="73">
        <v>3</v>
      </c>
      <c r="B4" s="74">
        <v>4.7</v>
      </c>
      <c r="C4" s="53">
        <v>3.2</v>
      </c>
      <c r="D4" s="53">
        <v>1.3</v>
      </c>
      <c r="E4" s="53">
        <v>0.2</v>
      </c>
      <c r="F4" s="54" t="s">
        <v>59</v>
      </c>
      <c r="G4" s="69">
        <f>SQRT((Table1[[#This Row],[sepal_length]]-$L$4)^2+(Table1[[#This Row],[sepal_width]]-$M$4)^2+(Table1[[#This Row],[petal_length]]-$N$4)^2+(Table1[[#This Row],[petal_width]]-$O$4)^2)</f>
        <v>3.7057387927375562</v>
      </c>
      <c r="H4" s="54">
        <f>RANK(Table1[[#This Row],[Euclidean
Distance]],Table1[Euclidean
Distance],1)</f>
        <v>144</v>
      </c>
      <c r="I4" s="75">
        <f>ABS(Table1[[#This Row],[sepal_length]]-$L$4)+ABS(Table1[[#This Row],[sepal_width]]-$M$4)+ABS(Table1[[#This Row],[petal_length]]-$N$4)+ABS(Table1[[#This Row],[petal_width]]-$O$4)</f>
        <v>6.55</v>
      </c>
      <c r="J4" s="76">
        <f>RANK(Table1[[#This Row],[Manhattan
Distance]],Table1[Manhattan
Distance],1)</f>
        <v>140</v>
      </c>
      <c r="L4" s="79">
        <v>6.7</v>
      </c>
      <c r="M4" s="80">
        <v>2.75</v>
      </c>
      <c r="N4" s="80">
        <v>4.0999999999999996</v>
      </c>
      <c r="O4" s="81">
        <v>1.5</v>
      </c>
      <c r="P4" s="98" t="s">
        <v>71</v>
      </c>
      <c r="Q4" s="51" t="s">
        <v>61</v>
      </c>
    </row>
    <row r="5" spans="1:17" ht="15" thickBot="1" x14ac:dyDescent="0.35">
      <c r="A5" s="73">
        <v>4</v>
      </c>
      <c r="B5" s="74">
        <v>4.5999999999999996</v>
      </c>
      <c r="C5" s="53">
        <v>3.1</v>
      </c>
      <c r="D5" s="53">
        <v>1.5</v>
      </c>
      <c r="E5" s="53">
        <v>0.2</v>
      </c>
      <c r="F5" s="54" t="s">
        <v>59</v>
      </c>
      <c r="G5" s="69">
        <f>SQRT((Table1[[#This Row],[sepal_length]]-$L$4)^2+(Table1[[#This Row],[sepal_width]]-$M$4)^2+(Table1[[#This Row],[petal_length]]-$N$4)^2+(Table1[[#This Row],[petal_width]]-$O$4)^2)</f>
        <v>3.603123644839294</v>
      </c>
      <c r="H5" s="54">
        <f>RANK(Table1[[#This Row],[Euclidean
Distance]],Table1[Euclidean
Distance],1)</f>
        <v>140</v>
      </c>
      <c r="I5" s="75">
        <f>ABS(Table1[[#This Row],[sepal_length]]-$L$4)+ABS(Table1[[#This Row],[sepal_width]]-$M$4)+ABS(Table1[[#This Row],[petal_length]]-$N$4)+ABS(Table1[[#This Row],[petal_width]]-$O$4)</f>
        <v>6.3500000000000005</v>
      </c>
      <c r="J5" s="76">
        <f>RANK(Table1[[#This Row],[Manhattan
Distance]],Table1[Manhattan
Distance],1)</f>
        <v>134</v>
      </c>
    </row>
    <row r="6" spans="1:17" ht="15" thickBot="1" x14ac:dyDescent="0.35">
      <c r="A6" s="73">
        <v>5</v>
      </c>
      <c r="B6" s="74">
        <v>5</v>
      </c>
      <c r="C6" s="53">
        <v>3.6</v>
      </c>
      <c r="D6" s="53">
        <v>1.4</v>
      </c>
      <c r="E6" s="53">
        <v>0.2</v>
      </c>
      <c r="F6" s="54" t="s">
        <v>59</v>
      </c>
      <c r="G6" s="69">
        <f>SQRT((Table1[[#This Row],[sepal_length]]-$L$4)^2+(Table1[[#This Row],[sepal_width]]-$M$4)^2+(Table1[[#This Row],[petal_length]]-$N$4)^2+(Table1[[#This Row],[petal_width]]-$O$4)^2)</f>
        <v>3.5485912697858004</v>
      </c>
      <c r="H6" s="54">
        <f>RANK(Table1[[#This Row],[Euclidean
Distance]],Table1[Euclidean
Distance],1)</f>
        <v>136</v>
      </c>
      <c r="I6" s="75">
        <f>ABS(Table1[[#This Row],[sepal_length]]-$L$4)+ABS(Table1[[#This Row],[sepal_width]]-$M$4)+ABS(Table1[[#This Row],[petal_length]]-$N$4)+ABS(Table1[[#This Row],[petal_width]]-$O$4)</f>
        <v>6.55</v>
      </c>
      <c r="J6" s="76">
        <f>RANK(Table1[[#This Row],[Manhattan
Distance]],Table1[Manhattan
Distance],1)</f>
        <v>140</v>
      </c>
    </row>
    <row r="7" spans="1:17" ht="15" thickBot="1" x14ac:dyDescent="0.35">
      <c r="A7" s="73">
        <v>6</v>
      </c>
      <c r="B7" s="74">
        <v>5.4</v>
      </c>
      <c r="C7" s="53">
        <v>3.9</v>
      </c>
      <c r="D7" s="53">
        <v>1.7</v>
      </c>
      <c r="E7" s="53">
        <v>0.4</v>
      </c>
      <c r="F7" s="54" t="s">
        <v>59</v>
      </c>
      <c r="G7" s="69">
        <f>SQRT((Table1[[#This Row],[sepal_length]]-$L$4)^2+(Table1[[#This Row],[sepal_width]]-$M$4)^2+(Table1[[#This Row],[petal_length]]-$N$4)^2+(Table1[[#This Row],[petal_width]]-$O$4)^2)</f>
        <v>3.1595094555959156</v>
      </c>
      <c r="H7" s="54">
        <f>RANK(Table1[[#This Row],[Euclidean
Distance]],Table1[Euclidean
Distance],1)</f>
        <v>105</v>
      </c>
      <c r="I7" s="75">
        <f>ABS(Table1[[#This Row],[sepal_length]]-$L$4)+ABS(Table1[[#This Row],[sepal_width]]-$M$4)+ABS(Table1[[#This Row],[petal_length]]-$N$4)+ABS(Table1[[#This Row],[petal_width]]-$O$4)</f>
        <v>5.9499999999999993</v>
      </c>
      <c r="J7" s="76">
        <f>RANK(Table1[[#This Row],[Manhattan
Distance]],Table1[Manhattan
Distance],1)</f>
        <v>107</v>
      </c>
    </row>
    <row r="8" spans="1:17" ht="15" thickBot="1" x14ac:dyDescent="0.35">
      <c r="A8" s="73">
        <v>7</v>
      </c>
      <c r="B8" s="74">
        <v>4.5999999999999996</v>
      </c>
      <c r="C8" s="53">
        <v>3.4</v>
      </c>
      <c r="D8" s="53">
        <v>1.4</v>
      </c>
      <c r="E8" s="53">
        <v>0.3</v>
      </c>
      <c r="F8" s="54" t="s">
        <v>59</v>
      </c>
      <c r="G8" s="69">
        <f>SQRT((Table1[[#This Row],[sepal_length]]-$L$4)^2+(Table1[[#This Row],[sepal_width]]-$M$4)^2+(Table1[[#This Row],[petal_length]]-$N$4)^2+(Table1[[#This Row],[petal_width]]-$O$4)^2)</f>
        <v>3.6827299656640586</v>
      </c>
      <c r="H8" s="54">
        <f>RANK(Table1[[#This Row],[Euclidean
Distance]],Table1[Euclidean
Distance],1)</f>
        <v>142</v>
      </c>
      <c r="I8" s="75">
        <f>ABS(Table1[[#This Row],[sepal_length]]-$L$4)+ABS(Table1[[#This Row],[sepal_width]]-$M$4)+ABS(Table1[[#This Row],[petal_length]]-$N$4)+ABS(Table1[[#This Row],[petal_width]]-$O$4)</f>
        <v>6.65</v>
      </c>
      <c r="J8" s="76">
        <f>RANK(Table1[[#This Row],[Manhattan
Distance]],Table1[Manhattan
Distance],1)</f>
        <v>145</v>
      </c>
    </row>
    <row r="9" spans="1:17" ht="15" thickBot="1" x14ac:dyDescent="0.35">
      <c r="A9" s="73">
        <v>8</v>
      </c>
      <c r="B9" s="74">
        <v>5</v>
      </c>
      <c r="C9" s="53">
        <v>3.4</v>
      </c>
      <c r="D9" s="53">
        <v>1.5</v>
      </c>
      <c r="E9" s="53">
        <v>0.2</v>
      </c>
      <c r="F9" s="54" t="s">
        <v>59</v>
      </c>
      <c r="G9" s="69">
        <f>SQRT((Table1[[#This Row],[sepal_length]]-$L$4)^2+(Table1[[#This Row],[sepal_width]]-$M$4)^2+(Table1[[#This Row],[petal_length]]-$N$4)^2+(Table1[[#This Row],[petal_width]]-$O$4)^2)</f>
        <v>3.429650127928503</v>
      </c>
      <c r="H9" s="54">
        <f>RANK(Table1[[#This Row],[Euclidean
Distance]],Table1[Euclidean
Distance],1)</f>
        <v>121</v>
      </c>
      <c r="I9" s="75">
        <f>ABS(Table1[[#This Row],[sepal_length]]-$L$4)+ABS(Table1[[#This Row],[sepal_width]]-$M$4)+ABS(Table1[[#This Row],[petal_length]]-$N$4)+ABS(Table1[[#This Row],[petal_width]]-$O$4)</f>
        <v>6.2499999999999991</v>
      </c>
      <c r="J9" s="76">
        <f>RANK(Table1[[#This Row],[Manhattan
Distance]],Table1[Manhattan
Distance],1)</f>
        <v>122</v>
      </c>
    </row>
    <row r="10" spans="1:17" ht="15" thickBot="1" x14ac:dyDescent="0.35">
      <c r="A10" s="73">
        <v>9</v>
      </c>
      <c r="B10" s="74">
        <v>4.4000000000000004</v>
      </c>
      <c r="C10" s="53">
        <v>2.9</v>
      </c>
      <c r="D10" s="53">
        <v>1.4</v>
      </c>
      <c r="E10" s="53">
        <v>0.2</v>
      </c>
      <c r="F10" s="54" t="s">
        <v>59</v>
      </c>
      <c r="G10" s="69">
        <f>SQRT((Table1[[#This Row],[sepal_length]]-$L$4)^2+(Table1[[#This Row],[sepal_width]]-$M$4)^2+(Table1[[#This Row],[petal_length]]-$N$4)^2+(Table1[[#This Row],[petal_width]]-$O$4)^2)</f>
        <v>3.7805422891431855</v>
      </c>
      <c r="H10" s="54">
        <f>RANK(Table1[[#This Row],[Euclidean
Distance]],Table1[Euclidean
Distance],1)</f>
        <v>145</v>
      </c>
      <c r="I10" s="75">
        <f>ABS(Table1[[#This Row],[sepal_length]]-$L$4)+ABS(Table1[[#This Row],[sepal_width]]-$M$4)+ABS(Table1[[#This Row],[petal_length]]-$N$4)+ABS(Table1[[#This Row],[petal_width]]-$O$4)</f>
        <v>6.4499999999999993</v>
      </c>
      <c r="J10" s="76">
        <f>RANK(Table1[[#This Row],[Manhattan
Distance]],Table1[Manhattan
Distance],1)</f>
        <v>136</v>
      </c>
    </row>
    <row r="11" spans="1:17" ht="15" thickBot="1" x14ac:dyDescent="0.35">
      <c r="A11" s="73">
        <v>10</v>
      </c>
      <c r="B11" s="74">
        <v>4.9000000000000004</v>
      </c>
      <c r="C11" s="53">
        <v>3.1</v>
      </c>
      <c r="D11" s="53">
        <v>1.5</v>
      </c>
      <c r="E11" s="53">
        <v>0.1</v>
      </c>
      <c r="F11" s="54" t="s">
        <v>59</v>
      </c>
      <c r="G11" s="69">
        <f>SQRT((Table1[[#This Row],[sepal_length]]-$L$4)^2+(Table1[[#This Row],[sepal_width]]-$M$4)^2+(Table1[[#This Row],[petal_length]]-$N$4)^2+(Table1[[#This Row],[petal_width]]-$O$4)^2)</f>
        <v>3.4759890678769398</v>
      </c>
      <c r="H11" s="54">
        <f>RANK(Table1[[#This Row],[Euclidean
Distance]],Table1[Euclidean
Distance],1)</f>
        <v>126</v>
      </c>
      <c r="I11" s="75">
        <f>ABS(Table1[[#This Row],[sepal_length]]-$L$4)+ABS(Table1[[#This Row],[sepal_width]]-$M$4)+ABS(Table1[[#This Row],[petal_length]]-$N$4)+ABS(Table1[[#This Row],[petal_width]]-$O$4)</f>
        <v>6.15</v>
      </c>
      <c r="J11" s="76">
        <f>RANK(Table1[[#This Row],[Manhattan
Distance]],Table1[Manhattan
Distance],1)</f>
        <v>119</v>
      </c>
    </row>
    <row r="12" spans="1:17" ht="15" thickBot="1" x14ac:dyDescent="0.35">
      <c r="A12" s="73">
        <v>11</v>
      </c>
      <c r="B12" s="74">
        <v>5.4</v>
      </c>
      <c r="C12" s="53">
        <v>3.7</v>
      </c>
      <c r="D12" s="53">
        <v>1.5</v>
      </c>
      <c r="E12" s="53">
        <v>0.2</v>
      </c>
      <c r="F12" s="54" t="s">
        <v>59</v>
      </c>
      <c r="G12" s="69">
        <f>SQRT((Table1[[#This Row],[sepal_length]]-$L$4)^2+(Table1[[#This Row],[sepal_width]]-$M$4)^2+(Table1[[#This Row],[petal_length]]-$N$4)^2+(Table1[[#This Row],[petal_width]]-$O$4)^2)</f>
        <v>3.3230257296626515</v>
      </c>
      <c r="H12" s="54">
        <f>RANK(Table1[[#This Row],[Euclidean
Distance]],Table1[Euclidean
Distance],1)</f>
        <v>111</v>
      </c>
      <c r="I12" s="75">
        <f>ABS(Table1[[#This Row],[sepal_length]]-$L$4)+ABS(Table1[[#This Row],[sepal_width]]-$M$4)+ABS(Table1[[#This Row],[petal_length]]-$N$4)+ABS(Table1[[#This Row],[petal_width]]-$O$4)</f>
        <v>6.1499999999999995</v>
      </c>
      <c r="J12" s="76">
        <f>RANK(Table1[[#This Row],[Manhattan
Distance]],Table1[Manhattan
Distance],1)</f>
        <v>115</v>
      </c>
    </row>
    <row r="13" spans="1:17" ht="15" thickBot="1" x14ac:dyDescent="0.35">
      <c r="A13" s="73">
        <v>12</v>
      </c>
      <c r="B13" s="74">
        <v>4.8</v>
      </c>
      <c r="C13" s="53">
        <v>3.4</v>
      </c>
      <c r="D13" s="53">
        <v>1.6</v>
      </c>
      <c r="E13" s="53">
        <v>0.2</v>
      </c>
      <c r="F13" s="54" t="s">
        <v>59</v>
      </c>
      <c r="G13" s="69">
        <f>SQRT((Table1[[#This Row],[sepal_length]]-$L$4)^2+(Table1[[#This Row],[sepal_width]]-$M$4)^2+(Table1[[#This Row],[petal_length]]-$N$4)^2+(Table1[[#This Row],[petal_width]]-$O$4)^2)</f>
        <v>3.4601300553591909</v>
      </c>
      <c r="H13" s="54">
        <f>RANK(Table1[[#This Row],[Euclidean
Distance]],Table1[Euclidean
Distance],1)</f>
        <v>124</v>
      </c>
      <c r="I13" s="75">
        <f>ABS(Table1[[#This Row],[sepal_length]]-$L$4)+ABS(Table1[[#This Row],[sepal_width]]-$M$4)+ABS(Table1[[#This Row],[petal_length]]-$N$4)+ABS(Table1[[#This Row],[petal_width]]-$O$4)</f>
        <v>6.35</v>
      </c>
      <c r="J13" s="76">
        <f>RANK(Table1[[#This Row],[Manhattan
Distance]],Table1[Manhattan
Distance],1)</f>
        <v>129</v>
      </c>
    </row>
    <row r="14" spans="1:17" ht="15" thickBot="1" x14ac:dyDescent="0.35">
      <c r="A14" s="73">
        <v>13</v>
      </c>
      <c r="B14" s="74">
        <v>4.8</v>
      </c>
      <c r="C14" s="53">
        <v>3</v>
      </c>
      <c r="D14" s="53">
        <v>1.4</v>
      </c>
      <c r="E14" s="53">
        <v>0.1</v>
      </c>
      <c r="F14" s="54" t="s">
        <v>59</v>
      </c>
      <c r="G14" s="69">
        <f>SQRT((Table1[[#This Row],[sepal_length]]-$L$4)^2+(Table1[[#This Row],[sepal_width]]-$M$4)^2+(Table1[[#This Row],[petal_length]]-$N$4)^2+(Table1[[#This Row],[petal_width]]-$O$4)^2)</f>
        <v>3.5947878936037378</v>
      </c>
      <c r="H14" s="54">
        <f>RANK(Table1[[#This Row],[Euclidean
Distance]],Table1[Euclidean
Distance],1)</f>
        <v>139</v>
      </c>
      <c r="I14" s="75">
        <f>ABS(Table1[[#This Row],[sepal_length]]-$L$4)+ABS(Table1[[#This Row],[sepal_width]]-$M$4)+ABS(Table1[[#This Row],[petal_length]]-$N$4)+ABS(Table1[[#This Row],[petal_width]]-$O$4)</f>
        <v>6.25</v>
      </c>
      <c r="J14" s="76">
        <f>RANK(Table1[[#This Row],[Manhattan
Distance]],Table1[Manhattan
Distance],1)</f>
        <v>125</v>
      </c>
    </row>
    <row r="15" spans="1:17" ht="15" thickBot="1" x14ac:dyDescent="0.35">
      <c r="A15" s="73">
        <v>14</v>
      </c>
      <c r="B15" s="74">
        <v>4.3</v>
      </c>
      <c r="C15" s="53">
        <v>3</v>
      </c>
      <c r="D15" s="53">
        <v>1.1000000000000001</v>
      </c>
      <c r="E15" s="53">
        <v>0.1</v>
      </c>
      <c r="F15" s="54" t="s">
        <v>59</v>
      </c>
      <c r="G15" s="69">
        <f>SQRT((Table1[[#This Row],[sepal_length]]-$L$4)^2+(Table1[[#This Row],[sepal_width]]-$M$4)^2+(Table1[[#This Row],[petal_length]]-$N$4)^2+(Table1[[#This Row],[petal_width]]-$O$4)^2)</f>
        <v>4.0966449687518685</v>
      </c>
      <c r="H15" s="54">
        <f>RANK(Table1[[#This Row],[Euclidean
Distance]],Table1[Euclidean
Distance],1)</f>
        <v>150</v>
      </c>
      <c r="I15" s="75">
        <f>ABS(Table1[[#This Row],[sepal_length]]-$L$4)+ABS(Table1[[#This Row],[sepal_width]]-$M$4)+ABS(Table1[[#This Row],[petal_length]]-$N$4)+ABS(Table1[[#This Row],[petal_width]]-$O$4)</f>
        <v>7.0500000000000007</v>
      </c>
      <c r="J15" s="76">
        <f>RANK(Table1[[#This Row],[Manhattan
Distance]],Table1[Manhattan
Distance],1)</f>
        <v>149</v>
      </c>
    </row>
    <row r="16" spans="1:17" ht="15" thickBot="1" x14ac:dyDescent="0.35">
      <c r="A16" s="73">
        <v>15</v>
      </c>
      <c r="B16" s="74">
        <v>5.8</v>
      </c>
      <c r="C16" s="53">
        <v>4</v>
      </c>
      <c r="D16" s="53">
        <v>1.2</v>
      </c>
      <c r="E16" s="53">
        <v>0.2</v>
      </c>
      <c r="F16" s="54" t="s">
        <v>59</v>
      </c>
      <c r="G16" s="69">
        <f>SQRT((Table1[[#This Row],[sepal_length]]-$L$4)^2+(Table1[[#This Row],[sepal_width]]-$M$4)^2+(Table1[[#This Row],[petal_length]]-$N$4)^2+(Table1[[#This Row],[petal_width]]-$O$4)^2)</f>
        <v>3.5316426772820599</v>
      </c>
      <c r="H16" s="54">
        <f>RANK(Table1[[#This Row],[Euclidean
Distance]],Table1[Euclidean
Distance],1)</f>
        <v>134</v>
      </c>
      <c r="I16" s="75">
        <f>ABS(Table1[[#This Row],[sepal_length]]-$L$4)+ABS(Table1[[#This Row],[sepal_width]]-$M$4)+ABS(Table1[[#This Row],[petal_length]]-$N$4)+ABS(Table1[[#This Row],[petal_width]]-$O$4)</f>
        <v>6.35</v>
      </c>
      <c r="J16" s="76">
        <f>RANK(Table1[[#This Row],[Manhattan
Distance]],Table1[Manhattan
Distance],1)</f>
        <v>129</v>
      </c>
    </row>
    <row r="17" spans="1:10" ht="15" thickBot="1" x14ac:dyDescent="0.35">
      <c r="A17" s="73">
        <v>16</v>
      </c>
      <c r="B17" s="74">
        <v>5.7</v>
      </c>
      <c r="C17" s="53">
        <v>4.4000000000000004</v>
      </c>
      <c r="D17" s="53">
        <v>1.5</v>
      </c>
      <c r="E17" s="53">
        <v>0.4</v>
      </c>
      <c r="F17" s="54" t="s">
        <v>59</v>
      </c>
      <c r="G17" s="69">
        <f>SQRT((Table1[[#This Row],[sepal_length]]-$L$4)^2+(Table1[[#This Row],[sepal_width]]-$M$4)^2+(Table1[[#This Row],[petal_length]]-$N$4)^2+(Table1[[#This Row],[petal_width]]-$O$4)^2)</f>
        <v>3.4194297770242335</v>
      </c>
      <c r="H17" s="54">
        <f>RANK(Table1[[#This Row],[Euclidean
Distance]],Table1[Euclidean
Distance],1)</f>
        <v>120</v>
      </c>
      <c r="I17" s="75">
        <f>ABS(Table1[[#This Row],[sepal_length]]-$L$4)+ABS(Table1[[#This Row],[sepal_width]]-$M$4)+ABS(Table1[[#This Row],[petal_length]]-$N$4)+ABS(Table1[[#This Row],[petal_width]]-$O$4)</f>
        <v>6.35</v>
      </c>
      <c r="J17" s="76">
        <f>RANK(Table1[[#This Row],[Manhattan
Distance]],Table1[Manhattan
Distance],1)</f>
        <v>129</v>
      </c>
    </row>
    <row r="18" spans="1:10" ht="15" thickBot="1" x14ac:dyDescent="0.35">
      <c r="A18" s="73">
        <v>17</v>
      </c>
      <c r="B18" s="74">
        <v>5.4</v>
      </c>
      <c r="C18" s="53">
        <v>3.9</v>
      </c>
      <c r="D18" s="53">
        <v>1.3</v>
      </c>
      <c r="E18" s="53">
        <v>0.4</v>
      </c>
      <c r="F18" s="54" t="s">
        <v>59</v>
      </c>
      <c r="G18" s="69">
        <f>SQRT((Table1[[#This Row],[sepal_length]]-$L$4)^2+(Table1[[#This Row],[sepal_width]]-$M$4)^2+(Table1[[#This Row],[petal_length]]-$N$4)^2+(Table1[[#This Row],[petal_width]]-$O$4)^2)</f>
        <v>3.473110997362451</v>
      </c>
      <c r="H18" s="54">
        <f>RANK(Table1[[#This Row],[Euclidean
Distance]],Table1[Euclidean
Distance],1)</f>
        <v>125</v>
      </c>
      <c r="I18" s="75">
        <f>ABS(Table1[[#This Row],[sepal_length]]-$L$4)+ABS(Table1[[#This Row],[sepal_width]]-$M$4)+ABS(Table1[[#This Row],[petal_length]]-$N$4)+ABS(Table1[[#This Row],[petal_width]]-$O$4)</f>
        <v>6.35</v>
      </c>
      <c r="J18" s="76">
        <f>RANK(Table1[[#This Row],[Manhattan
Distance]],Table1[Manhattan
Distance],1)</f>
        <v>129</v>
      </c>
    </row>
    <row r="19" spans="1:10" ht="15" thickBot="1" x14ac:dyDescent="0.35">
      <c r="A19" s="73">
        <v>18</v>
      </c>
      <c r="B19" s="74">
        <v>5.0999999999999996</v>
      </c>
      <c r="C19" s="53">
        <v>3.5</v>
      </c>
      <c r="D19" s="53">
        <v>1.4</v>
      </c>
      <c r="E19" s="53">
        <v>0.3</v>
      </c>
      <c r="F19" s="54" t="s">
        <v>59</v>
      </c>
      <c r="G19" s="69">
        <f>SQRT((Table1[[#This Row],[sepal_length]]-$L$4)^2+(Table1[[#This Row],[sepal_width]]-$M$4)^2+(Table1[[#This Row],[petal_length]]-$N$4)^2+(Table1[[#This Row],[petal_width]]-$O$4)^2)</f>
        <v>3.4427459970204017</v>
      </c>
      <c r="H19" s="54">
        <f>RANK(Table1[[#This Row],[Euclidean
Distance]],Table1[Euclidean
Distance],1)</f>
        <v>122</v>
      </c>
      <c r="I19" s="75">
        <f>ABS(Table1[[#This Row],[sepal_length]]-$L$4)+ABS(Table1[[#This Row],[sepal_width]]-$M$4)+ABS(Table1[[#This Row],[petal_length]]-$N$4)+ABS(Table1[[#This Row],[petal_width]]-$O$4)</f>
        <v>6.2500000000000009</v>
      </c>
      <c r="J19" s="76">
        <f>RANK(Table1[[#This Row],[Manhattan
Distance]],Table1[Manhattan
Distance],1)</f>
        <v>128</v>
      </c>
    </row>
    <row r="20" spans="1:10" ht="15" thickBot="1" x14ac:dyDescent="0.35">
      <c r="A20" s="73">
        <v>19</v>
      </c>
      <c r="B20" s="74">
        <v>5.7</v>
      </c>
      <c r="C20" s="53">
        <v>3.8</v>
      </c>
      <c r="D20" s="53">
        <v>1.7</v>
      </c>
      <c r="E20" s="53">
        <v>0.3</v>
      </c>
      <c r="F20" s="54" t="s">
        <v>59</v>
      </c>
      <c r="G20" s="69">
        <f>SQRT((Table1[[#This Row],[sepal_length]]-$L$4)^2+(Table1[[#This Row],[sepal_width]]-$M$4)^2+(Table1[[#This Row],[petal_length]]-$N$4)^2+(Table1[[#This Row],[petal_width]]-$O$4)^2)</f>
        <v>3.0499999999999994</v>
      </c>
      <c r="H20" s="54">
        <f>RANK(Table1[[#This Row],[Euclidean
Distance]],Table1[Euclidean
Distance],1)</f>
        <v>99</v>
      </c>
      <c r="I20" s="75">
        <f>ABS(Table1[[#This Row],[sepal_length]]-$L$4)+ABS(Table1[[#This Row],[sepal_width]]-$M$4)+ABS(Table1[[#This Row],[petal_length]]-$N$4)+ABS(Table1[[#This Row],[petal_width]]-$O$4)</f>
        <v>5.6499999999999995</v>
      </c>
      <c r="J20" s="76">
        <f>RANK(Table1[[#This Row],[Manhattan
Distance]],Table1[Manhattan
Distance],1)</f>
        <v>103</v>
      </c>
    </row>
    <row r="21" spans="1:10" ht="15" thickBot="1" x14ac:dyDescent="0.35">
      <c r="A21" s="73">
        <v>20</v>
      </c>
      <c r="B21" s="74">
        <v>5.0999999999999996</v>
      </c>
      <c r="C21" s="53">
        <v>3.8</v>
      </c>
      <c r="D21" s="53">
        <v>1.5</v>
      </c>
      <c r="E21" s="53">
        <v>0.3</v>
      </c>
      <c r="F21" s="54" t="s">
        <v>59</v>
      </c>
      <c r="G21" s="69">
        <f>SQRT((Table1[[#This Row],[sepal_length]]-$L$4)^2+(Table1[[#This Row],[sepal_width]]-$M$4)^2+(Table1[[#This Row],[petal_length]]-$N$4)^2+(Table1[[#This Row],[petal_width]]-$O$4)^2)</f>
        <v>3.4441980198589044</v>
      </c>
      <c r="H21" s="54">
        <f>RANK(Table1[[#This Row],[Euclidean
Distance]],Table1[Euclidean
Distance],1)</f>
        <v>123</v>
      </c>
      <c r="I21" s="75">
        <f>ABS(Table1[[#This Row],[sepal_length]]-$L$4)+ABS(Table1[[#This Row],[sepal_width]]-$M$4)+ABS(Table1[[#This Row],[petal_length]]-$N$4)+ABS(Table1[[#This Row],[petal_width]]-$O$4)</f>
        <v>6.45</v>
      </c>
      <c r="J21" s="76">
        <f>RANK(Table1[[#This Row],[Manhattan
Distance]],Table1[Manhattan
Distance],1)</f>
        <v>137</v>
      </c>
    </row>
    <row r="22" spans="1:10" ht="15" thickBot="1" x14ac:dyDescent="0.35">
      <c r="A22" s="73">
        <v>21</v>
      </c>
      <c r="B22" s="74">
        <v>5.4</v>
      </c>
      <c r="C22" s="53">
        <v>3.4</v>
      </c>
      <c r="D22" s="53">
        <v>1.7</v>
      </c>
      <c r="E22" s="53">
        <v>0.2</v>
      </c>
      <c r="F22" s="54" t="s">
        <v>59</v>
      </c>
      <c r="G22" s="69">
        <f>SQRT((Table1[[#This Row],[sepal_length]]-$L$4)^2+(Table1[[#This Row],[sepal_width]]-$M$4)^2+(Table1[[#This Row],[petal_length]]-$N$4)^2+(Table1[[#This Row],[petal_width]]-$O$4)^2)</f>
        <v>3.0923292192132448</v>
      </c>
      <c r="H22" s="54">
        <f>RANK(Table1[[#This Row],[Euclidean
Distance]],Table1[Euclidean
Distance],1)</f>
        <v>102</v>
      </c>
      <c r="I22" s="75">
        <f>ABS(Table1[[#This Row],[sepal_length]]-$L$4)+ABS(Table1[[#This Row],[sepal_width]]-$M$4)+ABS(Table1[[#This Row],[petal_length]]-$N$4)+ABS(Table1[[#This Row],[petal_width]]-$O$4)</f>
        <v>5.6499999999999995</v>
      </c>
      <c r="J22" s="76">
        <f>RANK(Table1[[#This Row],[Manhattan
Distance]],Table1[Manhattan
Distance],1)</f>
        <v>103</v>
      </c>
    </row>
    <row r="23" spans="1:10" ht="15" thickBot="1" x14ac:dyDescent="0.35">
      <c r="A23" s="73">
        <v>22</v>
      </c>
      <c r="B23" s="74">
        <v>5.0999999999999996</v>
      </c>
      <c r="C23" s="53">
        <v>3.7</v>
      </c>
      <c r="D23" s="53">
        <v>1.5</v>
      </c>
      <c r="E23" s="53">
        <v>0.4</v>
      </c>
      <c r="F23" s="54" t="s">
        <v>59</v>
      </c>
      <c r="G23" s="69">
        <f>SQRT((Table1[[#This Row],[sepal_length]]-$L$4)^2+(Table1[[#This Row],[sepal_width]]-$M$4)^2+(Table1[[#This Row],[petal_length]]-$N$4)^2+(Table1[[#This Row],[petal_width]]-$O$4)^2)</f>
        <v>3.3811980125393428</v>
      </c>
      <c r="H23" s="54">
        <f>RANK(Table1[[#This Row],[Euclidean
Distance]],Table1[Euclidean
Distance],1)</f>
        <v>115</v>
      </c>
      <c r="I23" s="75">
        <f>ABS(Table1[[#This Row],[sepal_length]]-$L$4)+ABS(Table1[[#This Row],[sepal_width]]-$M$4)+ABS(Table1[[#This Row],[petal_length]]-$N$4)+ABS(Table1[[#This Row],[petal_width]]-$O$4)</f>
        <v>6.25</v>
      </c>
      <c r="J23" s="76">
        <f>RANK(Table1[[#This Row],[Manhattan
Distance]],Table1[Manhattan
Distance],1)</f>
        <v>125</v>
      </c>
    </row>
    <row r="24" spans="1:10" ht="15" thickBot="1" x14ac:dyDescent="0.35">
      <c r="A24" s="73">
        <v>23</v>
      </c>
      <c r="B24" s="74">
        <v>4.5999999999999996</v>
      </c>
      <c r="C24" s="53">
        <v>3.6</v>
      </c>
      <c r="D24" s="53">
        <v>1</v>
      </c>
      <c r="E24" s="53">
        <v>0.2</v>
      </c>
      <c r="F24" s="54" t="s">
        <v>59</v>
      </c>
      <c r="G24" s="69">
        <f>SQRT((Table1[[#This Row],[sepal_length]]-$L$4)^2+(Table1[[#This Row],[sepal_width]]-$M$4)^2+(Table1[[#This Row],[petal_length]]-$N$4)^2+(Table1[[#This Row],[petal_width]]-$O$4)^2)</f>
        <v>4.0537020117418594</v>
      </c>
      <c r="H24" s="54">
        <f>RANK(Table1[[#This Row],[Euclidean
Distance]],Table1[Euclidean
Distance],1)</f>
        <v>149</v>
      </c>
      <c r="I24" s="75">
        <f>ABS(Table1[[#This Row],[sepal_length]]-$L$4)+ABS(Table1[[#This Row],[sepal_width]]-$M$4)+ABS(Table1[[#This Row],[petal_length]]-$N$4)+ABS(Table1[[#This Row],[petal_width]]-$O$4)</f>
        <v>7.3500000000000005</v>
      </c>
      <c r="J24" s="76">
        <f>RANK(Table1[[#This Row],[Manhattan
Distance]],Table1[Manhattan
Distance],1)</f>
        <v>150</v>
      </c>
    </row>
    <row r="25" spans="1:10" ht="15" thickBot="1" x14ac:dyDescent="0.35">
      <c r="A25" s="73">
        <v>24</v>
      </c>
      <c r="B25" s="74">
        <v>5.0999999999999996</v>
      </c>
      <c r="C25" s="53">
        <v>3.3</v>
      </c>
      <c r="D25" s="53">
        <v>1.7</v>
      </c>
      <c r="E25" s="53">
        <v>0.5</v>
      </c>
      <c r="F25" s="54" t="s">
        <v>59</v>
      </c>
      <c r="G25" s="69">
        <f>SQRT((Table1[[#This Row],[sepal_length]]-$L$4)^2+(Table1[[#This Row],[sepal_width]]-$M$4)^2+(Table1[[#This Row],[petal_length]]-$N$4)^2+(Table1[[#This Row],[petal_width]]-$O$4)^2)</f>
        <v>3.1020154738492196</v>
      </c>
      <c r="H25" s="54">
        <f>RANK(Table1[[#This Row],[Euclidean
Distance]],Table1[Euclidean
Distance],1)</f>
        <v>103</v>
      </c>
      <c r="I25" s="75">
        <f>ABS(Table1[[#This Row],[sepal_length]]-$L$4)+ABS(Table1[[#This Row],[sepal_width]]-$M$4)+ABS(Table1[[#This Row],[petal_length]]-$N$4)+ABS(Table1[[#This Row],[petal_width]]-$O$4)</f>
        <v>5.55</v>
      </c>
      <c r="J25" s="76">
        <f>RANK(Table1[[#This Row],[Manhattan
Distance]],Table1[Manhattan
Distance],1)</f>
        <v>101</v>
      </c>
    </row>
    <row r="26" spans="1:10" ht="15" thickBot="1" x14ac:dyDescent="0.35">
      <c r="A26" s="73">
        <v>25</v>
      </c>
      <c r="B26" s="74">
        <v>4.8</v>
      </c>
      <c r="C26" s="53">
        <v>3.4</v>
      </c>
      <c r="D26" s="53">
        <v>1.9</v>
      </c>
      <c r="E26" s="53">
        <v>0.2</v>
      </c>
      <c r="F26" s="54" t="s">
        <v>59</v>
      </c>
      <c r="G26" s="69">
        <f>SQRT((Table1[[#This Row],[sepal_length]]-$L$4)^2+(Table1[[#This Row],[sepal_width]]-$M$4)^2+(Table1[[#This Row],[petal_length]]-$N$4)^2+(Table1[[#This Row],[petal_width]]-$O$4)^2)</f>
        <v>3.2499999999999996</v>
      </c>
      <c r="H26" s="54">
        <f>RANK(Table1[[#This Row],[Euclidean
Distance]],Table1[Euclidean
Distance],1)</f>
        <v>108</v>
      </c>
      <c r="I26" s="75">
        <f>ABS(Table1[[#This Row],[sepal_length]]-$L$4)+ABS(Table1[[#This Row],[sepal_width]]-$M$4)+ABS(Table1[[#This Row],[petal_length]]-$N$4)+ABS(Table1[[#This Row],[petal_width]]-$O$4)</f>
        <v>6.05</v>
      </c>
      <c r="J26" s="76">
        <f>RANK(Table1[[#This Row],[Manhattan
Distance]],Table1[Manhattan
Distance],1)</f>
        <v>110</v>
      </c>
    </row>
    <row r="27" spans="1:10" ht="15" thickBot="1" x14ac:dyDescent="0.35">
      <c r="A27" s="73">
        <v>26</v>
      </c>
      <c r="B27" s="74">
        <v>5</v>
      </c>
      <c r="C27" s="53">
        <v>3</v>
      </c>
      <c r="D27" s="53">
        <v>1.6</v>
      </c>
      <c r="E27" s="53">
        <v>0.2</v>
      </c>
      <c r="F27" s="54" t="s">
        <v>59</v>
      </c>
      <c r="G27" s="69">
        <f>SQRT((Table1[[#This Row],[sepal_length]]-$L$4)^2+(Table1[[#This Row],[sepal_width]]-$M$4)^2+(Table1[[#This Row],[petal_length]]-$N$4)^2+(Table1[[#This Row],[petal_width]]-$O$4)^2)</f>
        <v>3.3003787661418498</v>
      </c>
      <c r="H27" s="54">
        <f>RANK(Table1[[#This Row],[Euclidean
Distance]],Table1[Euclidean
Distance],1)</f>
        <v>110</v>
      </c>
      <c r="I27" s="75">
        <f>ABS(Table1[[#This Row],[sepal_length]]-$L$4)+ABS(Table1[[#This Row],[sepal_width]]-$M$4)+ABS(Table1[[#This Row],[petal_length]]-$N$4)+ABS(Table1[[#This Row],[petal_width]]-$O$4)</f>
        <v>5.7499999999999991</v>
      </c>
      <c r="J27" s="76">
        <f>RANK(Table1[[#This Row],[Manhattan
Distance]],Table1[Manhattan
Distance],1)</f>
        <v>105</v>
      </c>
    </row>
    <row r="28" spans="1:10" ht="15" thickBot="1" x14ac:dyDescent="0.35">
      <c r="A28" s="73">
        <v>27</v>
      </c>
      <c r="B28" s="74">
        <v>5</v>
      </c>
      <c r="C28" s="53">
        <v>3.4</v>
      </c>
      <c r="D28" s="53">
        <v>1.6</v>
      </c>
      <c r="E28" s="53">
        <v>0.4</v>
      </c>
      <c r="F28" s="54" t="s">
        <v>59</v>
      </c>
      <c r="G28" s="69">
        <f>SQRT((Table1[[#This Row],[sepal_length]]-$L$4)^2+(Table1[[#This Row],[sepal_width]]-$M$4)^2+(Table1[[#This Row],[petal_length]]-$N$4)^2+(Table1[[#This Row],[petal_width]]-$O$4)^2)</f>
        <v>3.2821486864552618</v>
      </c>
      <c r="H28" s="54">
        <f>RANK(Table1[[#This Row],[Euclidean
Distance]],Table1[Euclidean
Distance],1)</f>
        <v>109</v>
      </c>
      <c r="I28" s="75">
        <f>ABS(Table1[[#This Row],[sepal_length]]-$L$4)+ABS(Table1[[#This Row],[sepal_width]]-$M$4)+ABS(Table1[[#This Row],[petal_length]]-$N$4)+ABS(Table1[[#This Row],[petal_width]]-$O$4)</f>
        <v>5.9499999999999993</v>
      </c>
      <c r="J28" s="76">
        <f>RANK(Table1[[#This Row],[Manhattan
Distance]],Table1[Manhattan
Distance],1)</f>
        <v>107</v>
      </c>
    </row>
    <row r="29" spans="1:10" ht="15" thickBot="1" x14ac:dyDescent="0.35">
      <c r="A29" s="73">
        <v>28</v>
      </c>
      <c r="B29" s="74">
        <v>5.2</v>
      </c>
      <c r="C29" s="53">
        <v>3.5</v>
      </c>
      <c r="D29" s="53">
        <v>1.5</v>
      </c>
      <c r="E29" s="53">
        <v>0.2</v>
      </c>
      <c r="F29" s="54" t="s">
        <v>59</v>
      </c>
      <c r="G29" s="69">
        <f>SQRT((Table1[[#This Row],[sepal_length]]-$L$4)^2+(Table1[[#This Row],[sepal_width]]-$M$4)^2+(Table1[[#This Row],[petal_length]]-$N$4)^2+(Table1[[#This Row],[petal_width]]-$O$4)^2)</f>
        <v>3.3559648389099666</v>
      </c>
      <c r="H29" s="54">
        <f>RANK(Table1[[#This Row],[Euclidean
Distance]],Table1[Euclidean
Distance],1)</f>
        <v>112</v>
      </c>
      <c r="I29" s="75">
        <f>ABS(Table1[[#This Row],[sepal_length]]-$L$4)+ABS(Table1[[#This Row],[sepal_width]]-$M$4)+ABS(Table1[[#This Row],[petal_length]]-$N$4)+ABS(Table1[[#This Row],[petal_width]]-$O$4)</f>
        <v>6.1499999999999995</v>
      </c>
      <c r="J29" s="76">
        <f>RANK(Table1[[#This Row],[Manhattan
Distance]],Table1[Manhattan
Distance],1)</f>
        <v>115</v>
      </c>
    </row>
    <row r="30" spans="1:10" ht="15" thickBot="1" x14ac:dyDescent="0.35">
      <c r="A30" s="73">
        <v>29</v>
      </c>
      <c r="B30" s="74">
        <v>5.2</v>
      </c>
      <c r="C30" s="53">
        <v>3.4</v>
      </c>
      <c r="D30" s="53">
        <v>1.4</v>
      </c>
      <c r="E30" s="53">
        <v>0.2</v>
      </c>
      <c r="F30" s="54" t="s">
        <v>59</v>
      </c>
      <c r="G30" s="69">
        <f>SQRT((Table1[[#This Row],[sepal_length]]-$L$4)^2+(Table1[[#This Row],[sepal_width]]-$M$4)^2+(Table1[[#This Row],[petal_length]]-$N$4)^2+(Table1[[#This Row],[petal_width]]-$O$4)^2)</f>
        <v>3.4135758377396566</v>
      </c>
      <c r="H30" s="54">
        <f>RANK(Table1[[#This Row],[Euclidean
Distance]],Table1[Euclidean
Distance],1)</f>
        <v>118</v>
      </c>
      <c r="I30" s="75">
        <f>ABS(Table1[[#This Row],[sepal_length]]-$L$4)+ABS(Table1[[#This Row],[sepal_width]]-$M$4)+ABS(Table1[[#This Row],[petal_length]]-$N$4)+ABS(Table1[[#This Row],[petal_width]]-$O$4)</f>
        <v>6.1499999999999995</v>
      </c>
      <c r="J30" s="76">
        <f>RANK(Table1[[#This Row],[Manhattan
Distance]],Table1[Manhattan
Distance],1)</f>
        <v>115</v>
      </c>
    </row>
    <row r="31" spans="1:10" ht="15" thickBot="1" x14ac:dyDescent="0.35">
      <c r="A31" s="73">
        <v>30</v>
      </c>
      <c r="B31" s="74">
        <v>4.7</v>
      </c>
      <c r="C31" s="53">
        <v>3.2</v>
      </c>
      <c r="D31" s="53">
        <v>1.6</v>
      </c>
      <c r="E31" s="53">
        <v>0.2</v>
      </c>
      <c r="F31" s="54" t="s">
        <v>59</v>
      </c>
      <c r="G31" s="69">
        <f>SQRT((Table1[[#This Row],[sepal_length]]-$L$4)^2+(Table1[[#This Row],[sepal_width]]-$M$4)^2+(Table1[[#This Row],[petal_length]]-$N$4)^2+(Table1[[#This Row],[petal_width]]-$O$4)^2)</f>
        <v>3.4846090168051851</v>
      </c>
      <c r="H31" s="54">
        <f>RANK(Table1[[#This Row],[Euclidean
Distance]],Table1[Euclidean
Distance],1)</f>
        <v>130</v>
      </c>
      <c r="I31" s="75">
        <f>ABS(Table1[[#This Row],[sepal_length]]-$L$4)+ABS(Table1[[#This Row],[sepal_width]]-$M$4)+ABS(Table1[[#This Row],[petal_length]]-$N$4)+ABS(Table1[[#This Row],[petal_width]]-$O$4)</f>
        <v>6.2499999999999991</v>
      </c>
      <c r="J31" s="76">
        <f>RANK(Table1[[#This Row],[Manhattan
Distance]],Table1[Manhattan
Distance],1)</f>
        <v>122</v>
      </c>
    </row>
    <row r="32" spans="1:10" ht="15" thickBot="1" x14ac:dyDescent="0.35">
      <c r="A32" s="73">
        <v>31</v>
      </c>
      <c r="B32" s="74">
        <v>4.8</v>
      </c>
      <c r="C32" s="53">
        <v>3.1</v>
      </c>
      <c r="D32" s="53">
        <v>1.6</v>
      </c>
      <c r="E32" s="53">
        <v>0.2</v>
      </c>
      <c r="F32" s="54" t="s">
        <v>59</v>
      </c>
      <c r="G32" s="69">
        <f>SQRT((Table1[[#This Row],[sepal_length]]-$L$4)^2+(Table1[[#This Row],[sepal_width]]-$M$4)^2+(Table1[[#This Row],[petal_length]]-$N$4)^2+(Table1[[#This Row],[petal_width]]-$O$4)^2)</f>
        <v>3.416504061171302</v>
      </c>
      <c r="H32" s="54">
        <f>RANK(Table1[[#This Row],[Euclidean
Distance]],Table1[Euclidean
Distance],1)</f>
        <v>119</v>
      </c>
      <c r="I32" s="75">
        <f>ABS(Table1[[#This Row],[sepal_length]]-$L$4)+ABS(Table1[[#This Row],[sepal_width]]-$M$4)+ABS(Table1[[#This Row],[petal_length]]-$N$4)+ABS(Table1[[#This Row],[petal_width]]-$O$4)</f>
        <v>6.05</v>
      </c>
      <c r="J32" s="76">
        <f>RANK(Table1[[#This Row],[Manhattan
Distance]],Table1[Manhattan
Distance],1)</f>
        <v>110</v>
      </c>
    </row>
    <row r="33" spans="1:10" ht="15" thickBot="1" x14ac:dyDescent="0.35">
      <c r="A33" s="73">
        <v>32</v>
      </c>
      <c r="B33" s="74">
        <v>5.4</v>
      </c>
      <c r="C33" s="53">
        <v>3.4</v>
      </c>
      <c r="D33" s="53">
        <v>1.5</v>
      </c>
      <c r="E33" s="53">
        <v>0.4</v>
      </c>
      <c r="F33" s="54" t="s">
        <v>59</v>
      </c>
      <c r="G33" s="69">
        <f>SQRT((Table1[[#This Row],[sepal_length]]-$L$4)^2+(Table1[[#This Row],[sepal_width]]-$M$4)^2+(Table1[[#This Row],[petal_length]]-$N$4)^2+(Table1[[#This Row],[petal_width]]-$O$4)^2)</f>
        <v>3.1752952618614851</v>
      </c>
      <c r="H33" s="54">
        <f>RANK(Table1[[#This Row],[Euclidean
Distance]],Table1[Euclidean
Distance],1)</f>
        <v>106</v>
      </c>
      <c r="I33" s="75">
        <f>ABS(Table1[[#This Row],[sepal_length]]-$L$4)+ABS(Table1[[#This Row],[sepal_width]]-$M$4)+ABS(Table1[[#This Row],[petal_length]]-$N$4)+ABS(Table1[[#This Row],[petal_width]]-$O$4)</f>
        <v>5.6499999999999986</v>
      </c>
      <c r="J33" s="76">
        <f>RANK(Table1[[#This Row],[Manhattan
Distance]],Table1[Manhattan
Distance],1)</f>
        <v>102</v>
      </c>
    </row>
    <row r="34" spans="1:10" ht="15" thickBot="1" x14ac:dyDescent="0.35">
      <c r="A34" s="73">
        <v>33</v>
      </c>
      <c r="B34" s="74">
        <v>5.2</v>
      </c>
      <c r="C34" s="53">
        <v>4.0999999999999996</v>
      </c>
      <c r="D34" s="53">
        <v>1.5</v>
      </c>
      <c r="E34" s="53">
        <v>0.1</v>
      </c>
      <c r="F34" s="54" t="s">
        <v>59</v>
      </c>
      <c r="G34" s="69">
        <f>SQRT((Table1[[#This Row],[sepal_length]]-$L$4)^2+(Table1[[#This Row],[sepal_width]]-$M$4)^2+(Table1[[#This Row],[petal_length]]-$N$4)^2+(Table1[[#This Row],[petal_width]]-$O$4)^2)</f>
        <v>3.5766604535516082</v>
      </c>
      <c r="H34" s="54">
        <f>RANK(Table1[[#This Row],[Euclidean
Distance]],Table1[Euclidean
Distance],1)</f>
        <v>138</v>
      </c>
      <c r="I34" s="75">
        <f>ABS(Table1[[#This Row],[sepal_length]]-$L$4)+ABS(Table1[[#This Row],[sepal_width]]-$M$4)+ABS(Table1[[#This Row],[petal_length]]-$N$4)+ABS(Table1[[#This Row],[petal_width]]-$O$4)</f>
        <v>6.85</v>
      </c>
      <c r="J34" s="76">
        <f>RANK(Table1[[#This Row],[Manhattan
Distance]],Table1[Manhattan
Distance],1)</f>
        <v>147</v>
      </c>
    </row>
    <row r="35" spans="1:10" ht="15" thickBot="1" x14ac:dyDescent="0.35">
      <c r="A35" s="73">
        <v>34</v>
      </c>
      <c r="B35" s="74">
        <v>5.5</v>
      </c>
      <c r="C35" s="53">
        <v>4.2</v>
      </c>
      <c r="D35" s="53">
        <v>1.4</v>
      </c>
      <c r="E35" s="53">
        <v>0.2</v>
      </c>
      <c r="F35" s="54" t="s">
        <v>59</v>
      </c>
      <c r="G35" s="69">
        <f>SQRT((Table1[[#This Row],[sepal_length]]-$L$4)^2+(Table1[[#This Row],[sepal_width]]-$M$4)^2+(Table1[[#This Row],[petal_length]]-$N$4)^2+(Table1[[#This Row],[petal_width]]-$O$4)^2)</f>
        <v>3.538714455844099</v>
      </c>
      <c r="H35" s="54">
        <f>RANK(Table1[[#This Row],[Euclidean
Distance]],Table1[Euclidean
Distance],1)</f>
        <v>135</v>
      </c>
      <c r="I35" s="75">
        <f>ABS(Table1[[#This Row],[sepal_length]]-$L$4)+ABS(Table1[[#This Row],[sepal_width]]-$M$4)+ABS(Table1[[#This Row],[petal_length]]-$N$4)+ABS(Table1[[#This Row],[petal_width]]-$O$4)</f>
        <v>6.6499999999999995</v>
      </c>
      <c r="J35" s="76">
        <f>RANK(Table1[[#This Row],[Manhattan
Distance]],Table1[Manhattan
Distance],1)</f>
        <v>143</v>
      </c>
    </row>
    <row r="36" spans="1:10" ht="15" thickBot="1" x14ac:dyDescent="0.35">
      <c r="A36" s="73">
        <v>35</v>
      </c>
      <c r="B36" s="74">
        <v>4.9000000000000004</v>
      </c>
      <c r="C36" s="53">
        <v>3.1</v>
      </c>
      <c r="D36" s="53">
        <v>1.5</v>
      </c>
      <c r="E36" s="53">
        <v>0.1</v>
      </c>
      <c r="F36" s="54" t="s">
        <v>59</v>
      </c>
      <c r="G36" s="69">
        <f>SQRT((Table1[[#This Row],[sepal_length]]-$L$4)^2+(Table1[[#This Row],[sepal_width]]-$M$4)^2+(Table1[[#This Row],[petal_length]]-$N$4)^2+(Table1[[#This Row],[petal_width]]-$O$4)^2)</f>
        <v>3.4759890678769398</v>
      </c>
      <c r="H36" s="54">
        <f>RANK(Table1[[#This Row],[Euclidean
Distance]],Table1[Euclidean
Distance],1)</f>
        <v>126</v>
      </c>
      <c r="I36" s="75">
        <f>ABS(Table1[[#This Row],[sepal_length]]-$L$4)+ABS(Table1[[#This Row],[sepal_width]]-$M$4)+ABS(Table1[[#This Row],[petal_length]]-$N$4)+ABS(Table1[[#This Row],[petal_width]]-$O$4)</f>
        <v>6.15</v>
      </c>
      <c r="J36" s="76">
        <f>RANK(Table1[[#This Row],[Manhattan
Distance]],Table1[Manhattan
Distance],1)</f>
        <v>119</v>
      </c>
    </row>
    <row r="37" spans="1:10" ht="15" thickBot="1" x14ac:dyDescent="0.35">
      <c r="A37" s="73">
        <v>36</v>
      </c>
      <c r="B37" s="74">
        <v>5</v>
      </c>
      <c r="C37" s="53">
        <v>3.2</v>
      </c>
      <c r="D37" s="53">
        <v>1.2</v>
      </c>
      <c r="E37" s="53">
        <v>0.2</v>
      </c>
      <c r="F37" s="54" t="s">
        <v>59</v>
      </c>
      <c r="G37" s="69">
        <f>SQRT((Table1[[#This Row],[sepal_length]]-$L$4)^2+(Table1[[#This Row],[sepal_width]]-$M$4)^2+(Table1[[#This Row],[petal_length]]-$N$4)^2+(Table1[[#This Row],[petal_width]]-$O$4)^2)</f>
        <v>3.6321481247328</v>
      </c>
      <c r="H37" s="54">
        <f>RANK(Table1[[#This Row],[Euclidean
Distance]],Table1[Euclidean
Distance],1)</f>
        <v>141</v>
      </c>
      <c r="I37" s="75">
        <f>ABS(Table1[[#This Row],[sepal_length]]-$L$4)+ABS(Table1[[#This Row],[sepal_width]]-$M$4)+ABS(Table1[[#This Row],[petal_length]]-$N$4)+ABS(Table1[[#This Row],[petal_width]]-$O$4)</f>
        <v>6.35</v>
      </c>
      <c r="J37" s="76">
        <f>RANK(Table1[[#This Row],[Manhattan
Distance]],Table1[Manhattan
Distance],1)</f>
        <v>129</v>
      </c>
    </row>
    <row r="38" spans="1:10" ht="15" thickBot="1" x14ac:dyDescent="0.35">
      <c r="A38" s="73">
        <v>37</v>
      </c>
      <c r="B38" s="74">
        <v>5.5</v>
      </c>
      <c r="C38" s="53">
        <v>3.5</v>
      </c>
      <c r="D38" s="53">
        <v>1.3</v>
      </c>
      <c r="E38" s="53">
        <v>0.2</v>
      </c>
      <c r="F38" s="54" t="s">
        <v>59</v>
      </c>
      <c r="G38" s="69">
        <f>SQRT((Table1[[#This Row],[sepal_length]]-$L$4)^2+(Table1[[#This Row],[sepal_width]]-$M$4)^2+(Table1[[#This Row],[petal_length]]-$N$4)^2+(Table1[[#This Row],[petal_width]]-$O$4)^2)</f>
        <v>3.3959534743573858</v>
      </c>
      <c r="H38" s="54">
        <f>RANK(Table1[[#This Row],[Euclidean
Distance]],Table1[Euclidean
Distance],1)</f>
        <v>116</v>
      </c>
      <c r="I38" s="75">
        <f>ABS(Table1[[#This Row],[sepal_length]]-$L$4)+ABS(Table1[[#This Row],[sepal_width]]-$M$4)+ABS(Table1[[#This Row],[petal_length]]-$N$4)+ABS(Table1[[#This Row],[petal_width]]-$O$4)</f>
        <v>6.05</v>
      </c>
      <c r="J38" s="76">
        <f>RANK(Table1[[#This Row],[Manhattan
Distance]],Table1[Manhattan
Distance],1)</f>
        <v>110</v>
      </c>
    </row>
    <row r="39" spans="1:10" ht="15" thickBot="1" x14ac:dyDescent="0.35">
      <c r="A39" s="73">
        <v>38</v>
      </c>
      <c r="B39" s="74">
        <v>4.9000000000000004</v>
      </c>
      <c r="C39" s="53">
        <v>3.1</v>
      </c>
      <c r="D39" s="53">
        <v>1.5</v>
      </c>
      <c r="E39" s="53">
        <v>0.1</v>
      </c>
      <c r="F39" s="54" t="s">
        <v>59</v>
      </c>
      <c r="G39" s="69">
        <f>SQRT((Table1[[#This Row],[sepal_length]]-$L$4)^2+(Table1[[#This Row],[sepal_width]]-$M$4)^2+(Table1[[#This Row],[petal_length]]-$N$4)^2+(Table1[[#This Row],[petal_width]]-$O$4)^2)</f>
        <v>3.4759890678769398</v>
      </c>
      <c r="H39" s="54">
        <f>RANK(Table1[[#This Row],[Euclidean
Distance]],Table1[Euclidean
Distance],1)</f>
        <v>126</v>
      </c>
      <c r="I39" s="75">
        <f>ABS(Table1[[#This Row],[sepal_length]]-$L$4)+ABS(Table1[[#This Row],[sepal_width]]-$M$4)+ABS(Table1[[#This Row],[petal_length]]-$N$4)+ABS(Table1[[#This Row],[petal_width]]-$O$4)</f>
        <v>6.15</v>
      </c>
      <c r="J39" s="76">
        <f>RANK(Table1[[#This Row],[Manhattan
Distance]],Table1[Manhattan
Distance],1)</f>
        <v>119</v>
      </c>
    </row>
    <row r="40" spans="1:10" ht="15" thickBot="1" x14ac:dyDescent="0.35">
      <c r="A40" s="73">
        <v>39</v>
      </c>
      <c r="B40" s="74">
        <v>4.4000000000000004</v>
      </c>
      <c r="C40" s="53">
        <v>3</v>
      </c>
      <c r="D40" s="53">
        <v>1.3</v>
      </c>
      <c r="E40" s="53">
        <v>0.2</v>
      </c>
      <c r="F40" s="54" t="s">
        <v>59</v>
      </c>
      <c r="G40" s="69">
        <f>SQRT((Table1[[#This Row],[sepal_length]]-$L$4)^2+(Table1[[#This Row],[sepal_width]]-$M$4)^2+(Table1[[#This Row],[petal_length]]-$N$4)^2+(Table1[[#This Row],[petal_width]]-$O$4)^2)</f>
        <v>3.8577843381920665</v>
      </c>
      <c r="H40" s="54">
        <f>RANK(Table1[[#This Row],[Euclidean
Distance]],Table1[Euclidean
Distance],1)</f>
        <v>147</v>
      </c>
      <c r="I40" s="75">
        <f>ABS(Table1[[#This Row],[sepal_length]]-$L$4)+ABS(Table1[[#This Row],[sepal_width]]-$M$4)+ABS(Table1[[#This Row],[petal_length]]-$N$4)+ABS(Table1[[#This Row],[petal_width]]-$O$4)</f>
        <v>6.6499999999999995</v>
      </c>
      <c r="J40" s="76">
        <f>RANK(Table1[[#This Row],[Manhattan
Distance]],Table1[Manhattan
Distance],1)</f>
        <v>143</v>
      </c>
    </row>
    <row r="41" spans="1:10" ht="15" thickBot="1" x14ac:dyDescent="0.35">
      <c r="A41" s="73">
        <v>40</v>
      </c>
      <c r="B41" s="74">
        <v>5.0999999999999996</v>
      </c>
      <c r="C41" s="53">
        <v>3.4</v>
      </c>
      <c r="D41" s="53">
        <v>1.5</v>
      </c>
      <c r="E41" s="53">
        <v>0.2</v>
      </c>
      <c r="F41" s="54" t="s">
        <v>59</v>
      </c>
      <c r="G41" s="69">
        <f>SQRT((Table1[[#This Row],[sepal_length]]-$L$4)^2+(Table1[[#This Row],[sepal_width]]-$M$4)^2+(Table1[[#This Row],[petal_length]]-$N$4)^2+(Table1[[#This Row],[petal_width]]-$O$4)^2)</f>
        <v>3.3811980125393424</v>
      </c>
      <c r="H41" s="54">
        <f>RANK(Table1[[#This Row],[Euclidean
Distance]],Table1[Euclidean
Distance],1)</f>
        <v>114</v>
      </c>
      <c r="I41" s="75">
        <f>ABS(Table1[[#This Row],[sepal_length]]-$L$4)+ABS(Table1[[#This Row],[sepal_width]]-$M$4)+ABS(Table1[[#This Row],[petal_length]]-$N$4)+ABS(Table1[[#This Row],[petal_width]]-$O$4)</f>
        <v>6.1499999999999995</v>
      </c>
      <c r="J41" s="76">
        <f>RANK(Table1[[#This Row],[Manhattan
Distance]],Table1[Manhattan
Distance],1)</f>
        <v>115</v>
      </c>
    </row>
    <row r="42" spans="1:10" ht="15" thickBot="1" x14ac:dyDescent="0.35">
      <c r="A42" s="73">
        <v>41</v>
      </c>
      <c r="B42" s="74">
        <v>5</v>
      </c>
      <c r="C42" s="53">
        <v>3.5</v>
      </c>
      <c r="D42" s="53">
        <v>1.3</v>
      </c>
      <c r="E42" s="53">
        <v>0.3</v>
      </c>
      <c r="F42" s="54" t="s">
        <v>59</v>
      </c>
      <c r="G42" s="69">
        <f>SQRT((Table1[[#This Row],[sepal_length]]-$L$4)^2+(Table1[[#This Row],[sepal_width]]-$M$4)^2+(Table1[[#This Row],[petal_length]]-$N$4)^2+(Table1[[#This Row],[petal_width]]-$O$4)^2)</f>
        <v>3.5682628826923612</v>
      </c>
      <c r="H42" s="54">
        <f>RANK(Table1[[#This Row],[Euclidean
Distance]],Table1[Euclidean
Distance],1)</f>
        <v>137</v>
      </c>
      <c r="I42" s="75">
        <f>ABS(Table1[[#This Row],[sepal_length]]-$L$4)+ABS(Table1[[#This Row],[sepal_width]]-$M$4)+ABS(Table1[[#This Row],[petal_length]]-$N$4)+ABS(Table1[[#This Row],[petal_width]]-$O$4)</f>
        <v>6.45</v>
      </c>
      <c r="J42" s="76">
        <f>RANK(Table1[[#This Row],[Manhattan
Distance]],Table1[Manhattan
Distance],1)</f>
        <v>137</v>
      </c>
    </row>
    <row r="43" spans="1:10" ht="15" thickBot="1" x14ac:dyDescent="0.35">
      <c r="A43" s="73">
        <v>42</v>
      </c>
      <c r="B43" s="74">
        <v>4.5</v>
      </c>
      <c r="C43" s="53">
        <v>2.2999999999999998</v>
      </c>
      <c r="D43" s="53">
        <v>1.3</v>
      </c>
      <c r="E43" s="53">
        <v>0.3</v>
      </c>
      <c r="F43" s="54" t="s">
        <v>59</v>
      </c>
      <c r="G43" s="69">
        <f>SQRT((Table1[[#This Row],[sepal_length]]-$L$4)^2+(Table1[[#This Row],[sepal_width]]-$M$4)^2+(Table1[[#This Row],[petal_length]]-$N$4)^2+(Table1[[#This Row],[petal_width]]-$O$4)^2)</f>
        <v>3.7845078940332519</v>
      </c>
      <c r="H43" s="54">
        <f>RANK(Table1[[#This Row],[Euclidean
Distance]],Table1[Euclidean
Distance],1)</f>
        <v>146</v>
      </c>
      <c r="I43" s="75">
        <f>ABS(Table1[[#This Row],[sepal_length]]-$L$4)+ABS(Table1[[#This Row],[sepal_width]]-$M$4)+ABS(Table1[[#This Row],[petal_length]]-$N$4)+ABS(Table1[[#This Row],[petal_width]]-$O$4)</f>
        <v>6.65</v>
      </c>
      <c r="J43" s="76">
        <f>RANK(Table1[[#This Row],[Manhattan
Distance]],Table1[Manhattan
Distance],1)</f>
        <v>145</v>
      </c>
    </row>
    <row r="44" spans="1:10" ht="15" thickBot="1" x14ac:dyDescent="0.35">
      <c r="A44" s="73">
        <v>43</v>
      </c>
      <c r="B44" s="74">
        <v>4.4000000000000004</v>
      </c>
      <c r="C44" s="53">
        <v>3.2</v>
      </c>
      <c r="D44" s="53">
        <v>1.3</v>
      </c>
      <c r="E44" s="53">
        <v>0.2</v>
      </c>
      <c r="F44" s="54" t="s">
        <v>59</v>
      </c>
      <c r="G44" s="69">
        <f>SQRT((Table1[[#This Row],[sepal_length]]-$L$4)^2+(Table1[[#This Row],[sepal_width]]-$M$4)^2+(Table1[[#This Row],[petal_length]]-$N$4)^2+(Table1[[#This Row],[petal_width]]-$O$4)^2)</f>
        <v>3.8758869952566983</v>
      </c>
      <c r="H44" s="54">
        <f>RANK(Table1[[#This Row],[Euclidean
Distance]],Table1[Euclidean
Distance],1)</f>
        <v>148</v>
      </c>
      <c r="I44" s="75">
        <f>ABS(Table1[[#This Row],[sepal_length]]-$L$4)+ABS(Table1[[#This Row],[sepal_width]]-$M$4)+ABS(Table1[[#This Row],[petal_length]]-$N$4)+ABS(Table1[[#This Row],[petal_width]]-$O$4)</f>
        <v>6.85</v>
      </c>
      <c r="J44" s="76">
        <f>RANK(Table1[[#This Row],[Manhattan
Distance]],Table1[Manhattan
Distance],1)</f>
        <v>147</v>
      </c>
    </row>
    <row r="45" spans="1:10" ht="15" thickBot="1" x14ac:dyDescent="0.35">
      <c r="A45" s="73">
        <v>44</v>
      </c>
      <c r="B45" s="74">
        <v>5</v>
      </c>
      <c r="C45" s="53">
        <v>3.5</v>
      </c>
      <c r="D45" s="53">
        <v>1.6</v>
      </c>
      <c r="E45" s="53">
        <v>0.6</v>
      </c>
      <c r="F45" s="54" t="s">
        <v>59</v>
      </c>
      <c r="G45" s="69">
        <f>SQRT((Table1[[#This Row],[sepal_length]]-$L$4)^2+(Table1[[#This Row],[sepal_width]]-$M$4)^2+(Table1[[#This Row],[petal_length]]-$N$4)^2+(Table1[[#This Row],[petal_width]]-$O$4)^2)</f>
        <v>3.2422985673746951</v>
      </c>
      <c r="H45" s="54">
        <f>RANK(Table1[[#This Row],[Euclidean
Distance]],Table1[Euclidean
Distance],1)</f>
        <v>107</v>
      </c>
      <c r="I45" s="75">
        <f>ABS(Table1[[#This Row],[sepal_length]]-$L$4)+ABS(Table1[[#This Row],[sepal_width]]-$M$4)+ABS(Table1[[#This Row],[petal_length]]-$N$4)+ABS(Table1[[#This Row],[petal_width]]-$O$4)</f>
        <v>5.85</v>
      </c>
      <c r="J45" s="76">
        <f>RANK(Table1[[#This Row],[Manhattan
Distance]],Table1[Manhattan
Distance],1)</f>
        <v>106</v>
      </c>
    </row>
    <row r="46" spans="1:10" ht="15" thickBot="1" x14ac:dyDescent="0.35">
      <c r="A46" s="73">
        <v>45</v>
      </c>
      <c r="B46" s="74">
        <v>5.0999999999999996</v>
      </c>
      <c r="C46" s="53">
        <v>3.8</v>
      </c>
      <c r="D46" s="53">
        <v>1.9</v>
      </c>
      <c r="E46" s="53">
        <v>0.4</v>
      </c>
      <c r="F46" s="54" t="s">
        <v>59</v>
      </c>
      <c r="G46" s="69">
        <f>SQRT((Table1[[#This Row],[sepal_length]]-$L$4)^2+(Table1[[#This Row],[sepal_width]]-$M$4)^2+(Table1[[#This Row],[petal_length]]-$N$4)^2+(Table1[[#This Row],[petal_width]]-$O$4)^2)</f>
        <v>3.1164884084494848</v>
      </c>
      <c r="H46" s="54">
        <f>RANK(Table1[[#This Row],[Euclidean
Distance]],Table1[Euclidean
Distance],1)</f>
        <v>104</v>
      </c>
      <c r="I46" s="75">
        <f>ABS(Table1[[#This Row],[sepal_length]]-$L$4)+ABS(Table1[[#This Row],[sepal_width]]-$M$4)+ABS(Table1[[#This Row],[petal_length]]-$N$4)+ABS(Table1[[#This Row],[petal_width]]-$O$4)</f>
        <v>5.9499999999999993</v>
      </c>
      <c r="J46" s="76">
        <f>RANK(Table1[[#This Row],[Manhattan
Distance]],Table1[Manhattan
Distance],1)</f>
        <v>107</v>
      </c>
    </row>
    <row r="47" spans="1:10" ht="15" thickBot="1" x14ac:dyDescent="0.35">
      <c r="A47" s="73">
        <v>46</v>
      </c>
      <c r="B47" s="74">
        <v>4.8</v>
      </c>
      <c r="C47" s="53">
        <v>3</v>
      </c>
      <c r="D47" s="53">
        <v>1.4</v>
      </c>
      <c r="E47" s="53">
        <v>0.3</v>
      </c>
      <c r="F47" s="54" t="s">
        <v>59</v>
      </c>
      <c r="G47" s="69">
        <f>SQRT((Table1[[#This Row],[sepal_length]]-$L$4)^2+(Table1[[#This Row],[sepal_width]]-$M$4)^2+(Table1[[#This Row],[petal_length]]-$N$4)^2+(Table1[[#This Row],[petal_width]]-$O$4)^2)</f>
        <v>3.5217183305880666</v>
      </c>
      <c r="H47" s="54">
        <f>RANK(Table1[[#This Row],[Euclidean
Distance]],Table1[Euclidean
Distance],1)</f>
        <v>133</v>
      </c>
      <c r="I47" s="75">
        <f>ABS(Table1[[#This Row],[sepal_length]]-$L$4)+ABS(Table1[[#This Row],[sepal_width]]-$M$4)+ABS(Table1[[#This Row],[petal_length]]-$N$4)+ABS(Table1[[#This Row],[petal_width]]-$O$4)</f>
        <v>6.05</v>
      </c>
      <c r="J47" s="76">
        <f>RANK(Table1[[#This Row],[Manhattan
Distance]],Table1[Manhattan
Distance],1)</f>
        <v>110</v>
      </c>
    </row>
    <row r="48" spans="1:10" ht="15" thickBot="1" x14ac:dyDescent="0.35">
      <c r="A48" s="73">
        <v>47</v>
      </c>
      <c r="B48" s="74">
        <v>5.0999999999999996</v>
      </c>
      <c r="C48" s="53">
        <v>3.8</v>
      </c>
      <c r="D48" s="53">
        <v>1.6</v>
      </c>
      <c r="E48" s="53">
        <v>0.2</v>
      </c>
      <c r="F48" s="54" t="s">
        <v>59</v>
      </c>
      <c r="G48" s="69">
        <f>SQRT((Table1[[#This Row],[sepal_length]]-$L$4)^2+(Table1[[#This Row],[sepal_width]]-$M$4)^2+(Table1[[#This Row],[petal_length]]-$N$4)^2+(Table1[[#This Row],[petal_width]]-$O$4)^2)</f>
        <v>3.4062442660502197</v>
      </c>
      <c r="H48" s="54">
        <f>RANK(Table1[[#This Row],[Euclidean
Distance]],Table1[Euclidean
Distance],1)</f>
        <v>117</v>
      </c>
      <c r="I48" s="75">
        <f>ABS(Table1[[#This Row],[sepal_length]]-$L$4)+ABS(Table1[[#This Row],[sepal_width]]-$M$4)+ABS(Table1[[#This Row],[petal_length]]-$N$4)+ABS(Table1[[#This Row],[petal_width]]-$O$4)</f>
        <v>6.45</v>
      </c>
      <c r="J48" s="76">
        <f>RANK(Table1[[#This Row],[Manhattan
Distance]],Table1[Manhattan
Distance],1)</f>
        <v>137</v>
      </c>
    </row>
    <row r="49" spans="1:10" ht="15" thickBot="1" x14ac:dyDescent="0.35">
      <c r="A49" s="73">
        <v>48</v>
      </c>
      <c r="B49" s="74">
        <v>4.5999999999999996</v>
      </c>
      <c r="C49" s="53">
        <v>3.2</v>
      </c>
      <c r="D49" s="53">
        <v>1.4</v>
      </c>
      <c r="E49" s="53">
        <v>0.2</v>
      </c>
      <c r="F49" s="54" t="s">
        <v>59</v>
      </c>
      <c r="G49" s="69">
        <f>SQRT((Table1[[#This Row],[sepal_length]]-$L$4)^2+(Table1[[#This Row],[sepal_width]]-$M$4)^2+(Table1[[#This Row],[petal_length]]-$N$4)^2+(Table1[[#This Row],[petal_width]]-$O$4)^2)</f>
        <v>3.6868007811651551</v>
      </c>
      <c r="H49" s="54">
        <f>RANK(Table1[[#This Row],[Euclidean
Distance]],Table1[Euclidean
Distance],1)</f>
        <v>143</v>
      </c>
      <c r="I49" s="75">
        <f>ABS(Table1[[#This Row],[sepal_length]]-$L$4)+ABS(Table1[[#This Row],[sepal_width]]-$M$4)+ABS(Table1[[#This Row],[petal_length]]-$N$4)+ABS(Table1[[#This Row],[petal_width]]-$O$4)</f>
        <v>6.55</v>
      </c>
      <c r="J49" s="76">
        <f>RANK(Table1[[#This Row],[Manhattan
Distance]],Table1[Manhattan
Distance],1)</f>
        <v>140</v>
      </c>
    </row>
    <row r="50" spans="1:10" ht="15" thickBot="1" x14ac:dyDescent="0.35">
      <c r="A50" s="73">
        <v>49</v>
      </c>
      <c r="B50" s="74">
        <v>5.3</v>
      </c>
      <c r="C50" s="53">
        <v>3.7</v>
      </c>
      <c r="D50" s="53">
        <v>1.5</v>
      </c>
      <c r="E50" s="53">
        <v>0.2</v>
      </c>
      <c r="F50" s="54" t="s">
        <v>59</v>
      </c>
      <c r="G50" s="69">
        <f>SQRT((Table1[[#This Row],[sepal_length]]-$L$4)^2+(Table1[[#This Row],[sepal_width]]-$M$4)^2+(Table1[[#This Row],[petal_length]]-$N$4)^2+(Table1[[#This Row],[petal_width]]-$O$4)^2)</f>
        <v>3.3634060117684275</v>
      </c>
      <c r="H50" s="54">
        <f>RANK(Table1[[#This Row],[Euclidean
Distance]],Table1[Euclidean
Distance],1)</f>
        <v>113</v>
      </c>
      <c r="I50" s="75">
        <f>ABS(Table1[[#This Row],[sepal_length]]-$L$4)+ABS(Table1[[#This Row],[sepal_width]]-$M$4)+ABS(Table1[[#This Row],[petal_length]]-$N$4)+ABS(Table1[[#This Row],[petal_width]]-$O$4)</f>
        <v>6.25</v>
      </c>
      <c r="J50" s="76">
        <f>RANK(Table1[[#This Row],[Manhattan
Distance]],Table1[Manhattan
Distance],1)</f>
        <v>125</v>
      </c>
    </row>
    <row r="51" spans="1:10" ht="15" thickBot="1" x14ac:dyDescent="0.35">
      <c r="A51" s="73">
        <v>50</v>
      </c>
      <c r="B51" s="74">
        <v>5</v>
      </c>
      <c r="C51" s="53">
        <v>3.3</v>
      </c>
      <c r="D51" s="53">
        <v>1.4</v>
      </c>
      <c r="E51" s="53">
        <v>0.2</v>
      </c>
      <c r="F51" s="54" t="s">
        <v>59</v>
      </c>
      <c r="G51" s="69">
        <f>SQRT((Table1[[#This Row],[sepal_length]]-$L$4)^2+(Table1[[#This Row],[sepal_width]]-$M$4)^2+(Table1[[#This Row],[petal_length]]-$N$4)^2+(Table1[[#This Row],[petal_width]]-$O$4)^2)</f>
        <v>3.488911004883902</v>
      </c>
      <c r="H51" s="54">
        <f>RANK(Table1[[#This Row],[Euclidean
Distance]],Table1[Euclidean
Distance],1)</f>
        <v>131</v>
      </c>
      <c r="I51" s="75">
        <f>ABS(Table1[[#This Row],[sepal_length]]-$L$4)+ABS(Table1[[#This Row],[sepal_width]]-$M$4)+ABS(Table1[[#This Row],[petal_length]]-$N$4)+ABS(Table1[[#This Row],[petal_width]]-$O$4)</f>
        <v>6.2499999999999991</v>
      </c>
      <c r="J51" s="76">
        <f>RANK(Table1[[#This Row],[Manhattan
Distance]],Table1[Manhattan
Distance],1)</f>
        <v>122</v>
      </c>
    </row>
    <row r="52" spans="1:10" ht="15" thickBot="1" x14ac:dyDescent="0.35">
      <c r="A52" s="73">
        <v>51</v>
      </c>
      <c r="B52" s="74">
        <v>7</v>
      </c>
      <c r="C52" s="53">
        <v>3.2</v>
      </c>
      <c r="D52" s="53">
        <v>4.7</v>
      </c>
      <c r="E52" s="53">
        <v>1.4</v>
      </c>
      <c r="F52" s="54" t="s">
        <v>62</v>
      </c>
      <c r="G52" s="69">
        <f>SQRT((Table1[[#This Row],[sepal_length]]-$L$4)^2+(Table1[[#This Row],[sepal_width]]-$M$4)^2+(Table1[[#This Row],[petal_length]]-$N$4)^2+(Table1[[#This Row],[petal_width]]-$O$4)^2)</f>
        <v>0.81394102980498584</v>
      </c>
      <c r="H52" s="54">
        <f>RANK(Table1[[#This Row],[Euclidean
Distance]],Table1[Euclidean
Distance],1)</f>
        <v>12</v>
      </c>
      <c r="I52" s="75">
        <f>ABS(Table1[[#This Row],[sepal_length]]-$L$4)+ABS(Table1[[#This Row],[sepal_width]]-$M$4)+ABS(Table1[[#This Row],[petal_length]]-$N$4)+ABS(Table1[[#This Row],[petal_width]]-$O$4)</f>
        <v>1.4500000000000006</v>
      </c>
      <c r="J52" s="76">
        <f>RANK(Table1[[#This Row],[Manhattan
Distance]],Table1[Manhattan
Distance],1)</f>
        <v>23</v>
      </c>
    </row>
    <row r="53" spans="1:10" ht="15" thickBot="1" x14ac:dyDescent="0.35">
      <c r="A53" s="73">
        <v>52</v>
      </c>
      <c r="B53" s="74">
        <v>6.4</v>
      </c>
      <c r="C53" s="53">
        <v>3.2</v>
      </c>
      <c r="D53" s="53">
        <v>4.5</v>
      </c>
      <c r="E53" s="53">
        <v>1.5</v>
      </c>
      <c r="F53" s="54" t="s">
        <v>62</v>
      </c>
      <c r="G53" s="69">
        <f>SQRT((Table1[[#This Row],[sepal_length]]-$L$4)^2+(Table1[[#This Row],[sepal_width]]-$M$4)^2+(Table1[[#This Row],[petal_length]]-$N$4)^2+(Table1[[#This Row],[petal_width]]-$O$4)^2)</f>
        <v>0.67268120235368578</v>
      </c>
      <c r="H53" s="54">
        <f>RANK(Table1[[#This Row],[Euclidean
Distance]],Table1[Euclidean
Distance],1)</f>
        <v>8</v>
      </c>
      <c r="I53" s="75">
        <f>ABS(Table1[[#This Row],[sepal_length]]-$L$4)+ABS(Table1[[#This Row],[sepal_width]]-$M$4)+ABS(Table1[[#This Row],[petal_length]]-$N$4)+ABS(Table1[[#This Row],[petal_width]]-$O$4)</f>
        <v>1.1500000000000004</v>
      </c>
      <c r="J53" s="76">
        <f>RANK(Table1[[#This Row],[Manhattan
Distance]],Table1[Manhattan
Distance],1)</f>
        <v>10</v>
      </c>
    </row>
    <row r="54" spans="1:10" ht="15" thickBot="1" x14ac:dyDescent="0.35">
      <c r="A54" s="73">
        <v>53</v>
      </c>
      <c r="B54" s="74">
        <v>6.9</v>
      </c>
      <c r="C54" s="53">
        <v>3.1</v>
      </c>
      <c r="D54" s="53">
        <v>4.9000000000000004</v>
      </c>
      <c r="E54" s="53">
        <v>1.5</v>
      </c>
      <c r="F54" s="54" t="s">
        <v>62</v>
      </c>
      <c r="G54" s="69">
        <f>SQRT((Table1[[#This Row],[sepal_length]]-$L$4)^2+(Table1[[#This Row],[sepal_width]]-$M$4)^2+(Table1[[#This Row],[petal_length]]-$N$4)^2+(Table1[[#This Row],[petal_width]]-$O$4)^2)</f>
        <v>0.89582364335844655</v>
      </c>
      <c r="H54" s="54">
        <f>RANK(Table1[[#This Row],[Euclidean
Distance]],Table1[Euclidean
Distance],1)</f>
        <v>18</v>
      </c>
      <c r="I54" s="75">
        <f>ABS(Table1[[#This Row],[sepal_length]]-$L$4)+ABS(Table1[[#This Row],[sepal_width]]-$M$4)+ABS(Table1[[#This Row],[petal_length]]-$N$4)+ABS(Table1[[#This Row],[petal_width]]-$O$4)</f>
        <v>1.350000000000001</v>
      </c>
      <c r="J54" s="76">
        <f>RANK(Table1[[#This Row],[Manhattan
Distance]],Table1[Manhattan
Distance],1)</f>
        <v>15</v>
      </c>
    </row>
    <row r="55" spans="1:10" ht="15" thickBot="1" x14ac:dyDescent="0.35">
      <c r="A55" s="73">
        <v>54</v>
      </c>
      <c r="B55" s="74">
        <v>5.5</v>
      </c>
      <c r="C55" s="53">
        <v>2.2999999999999998</v>
      </c>
      <c r="D55" s="53">
        <v>4</v>
      </c>
      <c r="E55" s="53">
        <v>1.3</v>
      </c>
      <c r="F55" s="54" t="s">
        <v>62</v>
      </c>
      <c r="G55" s="69">
        <f>SQRT((Table1[[#This Row],[sepal_length]]-$L$4)^2+(Table1[[#This Row],[sepal_width]]-$M$4)^2+(Table1[[#This Row],[petal_length]]-$N$4)^2+(Table1[[#This Row],[petal_width]]-$O$4)^2)</f>
        <v>1.300961183125769</v>
      </c>
      <c r="H55" s="54">
        <f>RANK(Table1[[#This Row],[Euclidean
Distance]],Table1[Euclidean
Distance],1)</f>
        <v>52</v>
      </c>
      <c r="I55" s="75">
        <f>ABS(Table1[[#This Row],[sepal_length]]-$L$4)+ABS(Table1[[#This Row],[sepal_width]]-$M$4)+ABS(Table1[[#This Row],[petal_length]]-$N$4)+ABS(Table1[[#This Row],[petal_width]]-$O$4)</f>
        <v>1.95</v>
      </c>
      <c r="J55" s="76">
        <f>RANK(Table1[[#This Row],[Manhattan
Distance]],Table1[Manhattan
Distance],1)</f>
        <v>42</v>
      </c>
    </row>
    <row r="56" spans="1:10" ht="15" thickBot="1" x14ac:dyDescent="0.35">
      <c r="A56" s="73">
        <v>55</v>
      </c>
      <c r="B56" s="74">
        <v>6.5</v>
      </c>
      <c r="C56" s="53">
        <v>2.8</v>
      </c>
      <c r="D56" s="53">
        <v>4.5999999999999996</v>
      </c>
      <c r="E56" s="53">
        <v>1.5</v>
      </c>
      <c r="F56" s="54" t="s">
        <v>62</v>
      </c>
      <c r="G56" s="69">
        <f>SQRT((Table1[[#This Row],[sepal_length]]-$L$4)^2+(Table1[[#This Row],[sepal_width]]-$M$4)^2+(Table1[[#This Row],[petal_length]]-$N$4)^2+(Table1[[#This Row],[petal_width]]-$O$4)^2)</f>
        <v>0.54083269131959844</v>
      </c>
      <c r="H56" s="54">
        <f>RANK(Table1[[#This Row],[Euclidean
Distance]],Table1[Euclidean
Distance],1)</f>
        <v>4</v>
      </c>
      <c r="I56" s="75">
        <f>ABS(Table1[[#This Row],[sepal_length]]-$L$4)+ABS(Table1[[#This Row],[sepal_width]]-$M$4)+ABS(Table1[[#This Row],[petal_length]]-$N$4)+ABS(Table1[[#This Row],[petal_width]]-$O$4)</f>
        <v>0.75</v>
      </c>
      <c r="J56" s="76">
        <f>RANK(Table1[[#This Row],[Manhattan
Distance]],Table1[Manhattan
Distance],1)</f>
        <v>1</v>
      </c>
    </row>
    <row r="57" spans="1:10" ht="15" thickBot="1" x14ac:dyDescent="0.35">
      <c r="A57" s="73">
        <v>56</v>
      </c>
      <c r="B57" s="74">
        <v>5.7</v>
      </c>
      <c r="C57" s="53">
        <v>2.8</v>
      </c>
      <c r="D57" s="53">
        <v>4.5</v>
      </c>
      <c r="E57" s="53">
        <v>1.3</v>
      </c>
      <c r="F57" s="54" t="s">
        <v>62</v>
      </c>
      <c r="G57" s="69">
        <f>SQRT((Table1[[#This Row],[sepal_length]]-$L$4)^2+(Table1[[#This Row],[sepal_width]]-$M$4)^2+(Table1[[#This Row],[petal_length]]-$N$4)^2+(Table1[[#This Row],[petal_width]]-$O$4)^2)</f>
        <v>1.0965856099730655</v>
      </c>
      <c r="H57" s="54">
        <f>RANK(Table1[[#This Row],[Euclidean
Distance]],Table1[Euclidean
Distance],1)</f>
        <v>37</v>
      </c>
      <c r="I57" s="75">
        <f>ABS(Table1[[#This Row],[sepal_length]]-$L$4)+ABS(Table1[[#This Row],[sepal_width]]-$M$4)+ABS(Table1[[#This Row],[petal_length]]-$N$4)+ABS(Table1[[#This Row],[petal_width]]-$O$4)</f>
        <v>1.6500000000000001</v>
      </c>
      <c r="J57" s="76">
        <f>RANK(Table1[[#This Row],[Manhattan
Distance]],Table1[Manhattan
Distance],1)</f>
        <v>32</v>
      </c>
    </row>
    <row r="58" spans="1:10" ht="15" thickBot="1" x14ac:dyDescent="0.35">
      <c r="A58" s="73">
        <v>57</v>
      </c>
      <c r="B58" s="74">
        <v>6.3</v>
      </c>
      <c r="C58" s="53">
        <v>3.3</v>
      </c>
      <c r="D58" s="53">
        <v>4.7</v>
      </c>
      <c r="E58" s="53">
        <v>1.6</v>
      </c>
      <c r="F58" s="54" t="s">
        <v>62</v>
      </c>
      <c r="G58" s="69">
        <f>SQRT((Table1[[#This Row],[sepal_length]]-$L$4)^2+(Table1[[#This Row],[sepal_width]]-$M$4)^2+(Table1[[#This Row],[petal_length]]-$N$4)^2+(Table1[[#This Row],[petal_width]]-$O$4)^2)</f>
        <v>0.91241437954473337</v>
      </c>
      <c r="H58" s="54">
        <f>RANK(Table1[[#This Row],[Euclidean
Distance]],Table1[Euclidean
Distance],1)</f>
        <v>21</v>
      </c>
      <c r="I58" s="75">
        <f>ABS(Table1[[#This Row],[sepal_length]]-$L$4)+ABS(Table1[[#This Row],[sepal_width]]-$M$4)+ABS(Table1[[#This Row],[petal_length]]-$N$4)+ABS(Table1[[#This Row],[petal_width]]-$O$4)</f>
        <v>1.6500000000000008</v>
      </c>
      <c r="J58" s="76">
        <f>RANK(Table1[[#This Row],[Manhattan
Distance]],Table1[Manhattan
Distance],1)</f>
        <v>34</v>
      </c>
    </row>
    <row r="59" spans="1:10" ht="15" thickBot="1" x14ac:dyDescent="0.35">
      <c r="A59" s="73">
        <v>58</v>
      </c>
      <c r="B59" s="74">
        <v>4.9000000000000004</v>
      </c>
      <c r="C59" s="53">
        <v>2.4</v>
      </c>
      <c r="D59" s="53">
        <v>3.3</v>
      </c>
      <c r="E59" s="53">
        <v>1</v>
      </c>
      <c r="F59" s="54" t="s">
        <v>62</v>
      </c>
      <c r="G59" s="69">
        <f>SQRT((Table1[[#This Row],[sepal_length]]-$L$4)^2+(Table1[[#This Row],[sepal_width]]-$M$4)^2+(Table1[[#This Row],[petal_length]]-$N$4)^2+(Table1[[#This Row],[petal_width]]-$O$4)^2)</f>
        <v>2.0621590627301281</v>
      </c>
      <c r="H59" s="54">
        <f>RANK(Table1[[#This Row],[Euclidean
Distance]],Table1[Euclidean
Distance],1)</f>
        <v>90</v>
      </c>
      <c r="I59" s="75">
        <f>ABS(Table1[[#This Row],[sepal_length]]-$L$4)+ABS(Table1[[#This Row],[sepal_width]]-$M$4)+ABS(Table1[[#This Row],[petal_length]]-$N$4)+ABS(Table1[[#This Row],[petal_width]]-$O$4)</f>
        <v>3.4499999999999997</v>
      </c>
      <c r="J59" s="76">
        <f>RANK(Table1[[#This Row],[Manhattan
Distance]],Table1[Manhattan
Distance],1)</f>
        <v>89</v>
      </c>
    </row>
    <row r="60" spans="1:10" ht="15" thickBot="1" x14ac:dyDescent="0.35">
      <c r="A60" s="73">
        <v>59</v>
      </c>
      <c r="B60" s="74">
        <v>6.6</v>
      </c>
      <c r="C60" s="53">
        <v>2.9</v>
      </c>
      <c r="D60" s="53">
        <v>4.5999999999999996</v>
      </c>
      <c r="E60" s="53">
        <v>1.3</v>
      </c>
      <c r="F60" s="54" t="s">
        <v>62</v>
      </c>
      <c r="G60" s="69">
        <f>SQRT((Table1[[#This Row],[sepal_length]]-$L$4)^2+(Table1[[#This Row],[sepal_width]]-$M$4)^2+(Table1[[#This Row],[petal_length]]-$N$4)^2+(Table1[[#This Row],[petal_width]]-$O$4)^2)</f>
        <v>0.56789083458002743</v>
      </c>
      <c r="H60" s="54">
        <f>RANK(Table1[[#This Row],[Euclidean
Distance]],Table1[Euclidean
Distance],1)</f>
        <v>5</v>
      </c>
      <c r="I60" s="75">
        <f>ABS(Table1[[#This Row],[sepal_length]]-$L$4)+ABS(Table1[[#This Row],[sepal_width]]-$M$4)+ABS(Table1[[#This Row],[petal_length]]-$N$4)+ABS(Table1[[#This Row],[petal_width]]-$O$4)</f>
        <v>0.9500000000000004</v>
      </c>
      <c r="J60" s="76">
        <f>RANK(Table1[[#This Row],[Manhattan
Distance]],Table1[Manhattan
Distance],1)</f>
        <v>7</v>
      </c>
    </row>
    <row r="61" spans="1:10" ht="15" thickBot="1" x14ac:dyDescent="0.35">
      <c r="A61" s="73">
        <v>60</v>
      </c>
      <c r="B61" s="74">
        <v>5.2</v>
      </c>
      <c r="C61" s="53">
        <v>2.7</v>
      </c>
      <c r="D61" s="53">
        <v>3.9</v>
      </c>
      <c r="E61" s="53">
        <v>1.4</v>
      </c>
      <c r="F61" s="54" t="s">
        <v>62</v>
      </c>
      <c r="G61" s="69">
        <f>SQRT((Table1[[#This Row],[sepal_length]]-$L$4)^2+(Table1[[#This Row],[sepal_width]]-$M$4)^2+(Table1[[#This Row],[petal_length]]-$N$4)^2+(Table1[[#This Row],[petal_width]]-$O$4)^2)</f>
        <v>1.517399090549352</v>
      </c>
      <c r="H61" s="54">
        <f>RANK(Table1[[#This Row],[Euclidean
Distance]],Table1[Euclidean
Distance],1)</f>
        <v>66</v>
      </c>
      <c r="I61" s="75">
        <f>ABS(Table1[[#This Row],[sepal_length]]-$L$4)+ABS(Table1[[#This Row],[sepal_width]]-$M$4)+ABS(Table1[[#This Row],[petal_length]]-$N$4)+ABS(Table1[[#This Row],[petal_width]]-$O$4)</f>
        <v>1.8499999999999996</v>
      </c>
      <c r="J61" s="76">
        <f>RANK(Table1[[#This Row],[Manhattan
Distance]],Table1[Manhattan
Distance],1)</f>
        <v>37</v>
      </c>
    </row>
    <row r="62" spans="1:10" ht="15" thickBot="1" x14ac:dyDescent="0.35">
      <c r="A62" s="73">
        <v>61</v>
      </c>
      <c r="B62" s="74">
        <v>5</v>
      </c>
      <c r="C62" s="53">
        <v>2</v>
      </c>
      <c r="D62" s="53">
        <v>3.5</v>
      </c>
      <c r="E62" s="53">
        <v>1</v>
      </c>
      <c r="F62" s="54" t="s">
        <v>62</v>
      </c>
      <c r="G62" s="69">
        <f>SQRT((Table1[[#This Row],[sepal_length]]-$L$4)^2+(Table1[[#This Row],[sepal_width]]-$M$4)^2+(Table1[[#This Row],[petal_length]]-$N$4)^2+(Table1[[#This Row],[petal_width]]-$O$4)^2)</f>
        <v>2.0155644370746373</v>
      </c>
      <c r="H62" s="54">
        <f>RANK(Table1[[#This Row],[Euclidean
Distance]],Table1[Euclidean
Distance],1)</f>
        <v>87</v>
      </c>
      <c r="I62" s="75">
        <f>ABS(Table1[[#This Row],[sepal_length]]-$L$4)+ABS(Table1[[#This Row],[sepal_width]]-$M$4)+ABS(Table1[[#This Row],[petal_length]]-$N$4)+ABS(Table1[[#This Row],[petal_width]]-$O$4)</f>
        <v>3.55</v>
      </c>
      <c r="J62" s="76">
        <f>RANK(Table1[[#This Row],[Manhattan
Distance]],Table1[Manhattan
Distance],1)</f>
        <v>92</v>
      </c>
    </row>
    <row r="63" spans="1:10" ht="15" thickBot="1" x14ac:dyDescent="0.35">
      <c r="A63" s="73">
        <v>62</v>
      </c>
      <c r="B63" s="74">
        <v>5.9</v>
      </c>
      <c r="C63" s="53">
        <v>3</v>
      </c>
      <c r="D63" s="53">
        <v>4.2</v>
      </c>
      <c r="E63" s="53">
        <v>1.5</v>
      </c>
      <c r="F63" s="54" t="s">
        <v>62</v>
      </c>
      <c r="G63" s="69">
        <f>SQRT((Table1[[#This Row],[sepal_length]]-$L$4)^2+(Table1[[#This Row],[sepal_width]]-$M$4)^2+(Table1[[#This Row],[petal_length]]-$N$4)^2+(Table1[[#This Row],[petal_width]]-$O$4)^2)</f>
        <v>0.84409715080670644</v>
      </c>
      <c r="H63" s="54">
        <f>RANK(Table1[[#This Row],[Euclidean
Distance]],Table1[Euclidean
Distance],1)</f>
        <v>15</v>
      </c>
      <c r="I63" s="75">
        <f>ABS(Table1[[#This Row],[sepal_length]]-$L$4)+ABS(Table1[[#This Row],[sepal_width]]-$M$4)+ABS(Table1[[#This Row],[petal_length]]-$N$4)+ABS(Table1[[#This Row],[petal_width]]-$O$4)</f>
        <v>1.1500000000000004</v>
      </c>
      <c r="J63" s="76">
        <f>RANK(Table1[[#This Row],[Manhattan
Distance]],Table1[Manhattan
Distance],1)</f>
        <v>10</v>
      </c>
    </row>
    <row r="64" spans="1:10" ht="15" thickBot="1" x14ac:dyDescent="0.35">
      <c r="A64" s="73">
        <v>63</v>
      </c>
      <c r="B64" s="74">
        <v>6</v>
      </c>
      <c r="C64" s="53">
        <v>2.2000000000000002</v>
      </c>
      <c r="D64" s="53">
        <v>4</v>
      </c>
      <c r="E64" s="53">
        <v>1</v>
      </c>
      <c r="F64" s="54" t="s">
        <v>62</v>
      </c>
      <c r="G64" s="69">
        <f>SQRT((Table1[[#This Row],[sepal_length]]-$L$4)^2+(Table1[[#This Row],[sepal_width]]-$M$4)^2+(Table1[[#This Row],[petal_length]]-$N$4)^2+(Table1[[#This Row],[petal_width]]-$O$4)^2)</f>
        <v>1.0259142264341596</v>
      </c>
      <c r="H64" s="54">
        <f>RANK(Table1[[#This Row],[Euclidean
Distance]],Table1[Euclidean
Distance],1)</f>
        <v>28</v>
      </c>
      <c r="I64" s="75">
        <f>ABS(Table1[[#This Row],[sepal_length]]-$L$4)+ABS(Table1[[#This Row],[sepal_width]]-$M$4)+ABS(Table1[[#This Row],[petal_length]]-$N$4)+ABS(Table1[[#This Row],[petal_width]]-$O$4)</f>
        <v>1.8499999999999996</v>
      </c>
      <c r="J64" s="76">
        <f>RANK(Table1[[#This Row],[Manhattan
Distance]],Table1[Manhattan
Distance],1)</f>
        <v>37</v>
      </c>
    </row>
    <row r="65" spans="1:10" ht="15" thickBot="1" x14ac:dyDescent="0.35">
      <c r="A65" s="73">
        <v>64</v>
      </c>
      <c r="B65" s="74">
        <v>6.1</v>
      </c>
      <c r="C65" s="53">
        <v>2.9</v>
      </c>
      <c r="D65" s="53">
        <v>4.7</v>
      </c>
      <c r="E65" s="53">
        <v>1.4</v>
      </c>
      <c r="F65" s="54" t="s">
        <v>62</v>
      </c>
      <c r="G65" s="69">
        <f>SQRT((Table1[[#This Row],[sepal_length]]-$L$4)^2+(Table1[[#This Row],[sepal_width]]-$M$4)^2+(Table1[[#This Row],[petal_length]]-$N$4)^2+(Table1[[#This Row],[petal_width]]-$O$4)^2)</f>
        <v>0.86746757864487434</v>
      </c>
      <c r="H65" s="54">
        <f>RANK(Table1[[#This Row],[Euclidean
Distance]],Table1[Euclidean
Distance],1)</f>
        <v>17</v>
      </c>
      <c r="I65" s="75">
        <f>ABS(Table1[[#This Row],[sepal_length]]-$L$4)+ABS(Table1[[#This Row],[sepal_width]]-$M$4)+ABS(Table1[[#This Row],[petal_length]]-$N$4)+ABS(Table1[[#This Row],[petal_width]]-$O$4)</f>
        <v>1.4500000000000011</v>
      </c>
      <c r="J65" s="76">
        <f>RANK(Table1[[#This Row],[Manhattan
Distance]],Table1[Manhattan
Distance],1)</f>
        <v>26</v>
      </c>
    </row>
    <row r="66" spans="1:10" ht="15" thickBot="1" x14ac:dyDescent="0.35">
      <c r="A66" s="73">
        <v>65</v>
      </c>
      <c r="B66" s="74">
        <v>5.6</v>
      </c>
      <c r="C66" s="53">
        <v>2.9</v>
      </c>
      <c r="D66" s="53">
        <v>3.6</v>
      </c>
      <c r="E66" s="53">
        <v>1.3</v>
      </c>
      <c r="F66" s="54" t="s">
        <v>62</v>
      </c>
      <c r="G66" s="69">
        <f>SQRT((Table1[[#This Row],[sepal_length]]-$L$4)^2+(Table1[[#This Row],[sepal_width]]-$M$4)^2+(Table1[[#This Row],[petal_length]]-$N$4)^2+(Table1[[#This Row],[petal_width]]-$O$4)^2)</f>
        <v>1.2338962679253069</v>
      </c>
      <c r="H66" s="54">
        <f>RANK(Table1[[#This Row],[Euclidean
Distance]],Table1[Euclidean
Distance],1)</f>
        <v>45</v>
      </c>
      <c r="I66" s="75">
        <f>ABS(Table1[[#This Row],[sepal_length]]-$L$4)+ABS(Table1[[#This Row],[sepal_width]]-$M$4)+ABS(Table1[[#This Row],[petal_length]]-$N$4)+ABS(Table1[[#This Row],[petal_width]]-$O$4)</f>
        <v>1.95</v>
      </c>
      <c r="J66" s="76">
        <f>RANK(Table1[[#This Row],[Manhattan
Distance]],Table1[Manhattan
Distance],1)</f>
        <v>42</v>
      </c>
    </row>
    <row r="67" spans="1:10" ht="15" thickBot="1" x14ac:dyDescent="0.35">
      <c r="A67" s="73">
        <v>66</v>
      </c>
      <c r="B67" s="74">
        <v>6.7</v>
      </c>
      <c r="C67" s="53">
        <v>3.1</v>
      </c>
      <c r="D67" s="53">
        <v>4.4000000000000004</v>
      </c>
      <c r="E67" s="53">
        <v>1.4</v>
      </c>
      <c r="F67" s="54" t="s">
        <v>62</v>
      </c>
      <c r="G67" s="69">
        <f>SQRT((Table1[[#This Row],[sepal_length]]-$L$4)^2+(Table1[[#This Row],[sepal_width]]-$M$4)^2+(Table1[[#This Row],[petal_length]]-$N$4)^2+(Table1[[#This Row],[petal_width]]-$O$4)^2)</f>
        <v>0.47169905660283074</v>
      </c>
      <c r="H67" s="54">
        <f>RANK(Table1[[#This Row],[Euclidean
Distance]],Table1[Euclidean
Distance],1)</f>
        <v>3</v>
      </c>
      <c r="I67" s="75">
        <f>ABS(Table1[[#This Row],[sepal_length]]-$L$4)+ABS(Table1[[#This Row],[sepal_width]]-$M$4)+ABS(Table1[[#This Row],[petal_length]]-$N$4)+ABS(Table1[[#This Row],[petal_width]]-$O$4)</f>
        <v>0.75000000000000089</v>
      </c>
      <c r="J67" s="76">
        <f>RANK(Table1[[#This Row],[Manhattan
Distance]],Table1[Manhattan
Distance],1)</f>
        <v>2</v>
      </c>
    </row>
    <row r="68" spans="1:10" ht="15" thickBot="1" x14ac:dyDescent="0.35">
      <c r="A68" s="73">
        <v>67</v>
      </c>
      <c r="B68" s="74">
        <v>5.6</v>
      </c>
      <c r="C68" s="53">
        <v>3</v>
      </c>
      <c r="D68" s="53">
        <v>4.5</v>
      </c>
      <c r="E68" s="53">
        <v>1.5</v>
      </c>
      <c r="F68" s="54" t="s">
        <v>62</v>
      </c>
      <c r="G68" s="69">
        <f>SQRT((Table1[[#This Row],[sepal_length]]-$L$4)^2+(Table1[[#This Row],[sepal_width]]-$M$4)^2+(Table1[[#This Row],[petal_length]]-$N$4)^2+(Table1[[#This Row],[petal_width]]-$O$4)^2)</f>
        <v>1.196870920358583</v>
      </c>
      <c r="H68" s="54">
        <f>RANK(Table1[[#This Row],[Euclidean
Distance]],Table1[Euclidean
Distance],1)</f>
        <v>41</v>
      </c>
      <c r="I68" s="75">
        <f>ABS(Table1[[#This Row],[sepal_length]]-$L$4)+ABS(Table1[[#This Row],[sepal_width]]-$M$4)+ABS(Table1[[#This Row],[petal_length]]-$N$4)+ABS(Table1[[#This Row],[petal_width]]-$O$4)</f>
        <v>1.7500000000000009</v>
      </c>
      <c r="J68" s="76">
        <f>RANK(Table1[[#This Row],[Manhattan
Distance]],Table1[Manhattan
Distance],1)</f>
        <v>36</v>
      </c>
    </row>
    <row r="69" spans="1:10" ht="15" thickBot="1" x14ac:dyDescent="0.35">
      <c r="A69" s="73">
        <v>68</v>
      </c>
      <c r="B69" s="74">
        <v>5.8</v>
      </c>
      <c r="C69" s="53">
        <v>2.7</v>
      </c>
      <c r="D69" s="53">
        <v>4.0999999999999996</v>
      </c>
      <c r="E69" s="53">
        <v>1</v>
      </c>
      <c r="F69" s="54" t="s">
        <v>62</v>
      </c>
      <c r="G69" s="69">
        <f>SQRT((Table1[[#This Row],[sepal_length]]-$L$4)^2+(Table1[[#This Row],[sepal_width]]-$M$4)^2+(Table1[[#This Row],[petal_length]]-$N$4)^2+(Table1[[#This Row],[petal_width]]-$O$4)^2)</f>
        <v>1.0307764064044154</v>
      </c>
      <c r="H69" s="54">
        <f>RANK(Table1[[#This Row],[Euclidean
Distance]],Table1[Euclidean
Distance],1)</f>
        <v>29</v>
      </c>
      <c r="I69" s="75">
        <f>ABS(Table1[[#This Row],[sepal_length]]-$L$4)+ABS(Table1[[#This Row],[sepal_width]]-$M$4)+ABS(Table1[[#This Row],[petal_length]]-$N$4)+ABS(Table1[[#This Row],[petal_width]]-$O$4)</f>
        <v>1.4500000000000002</v>
      </c>
      <c r="J69" s="76">
        <f>RANK(Table1[[#This Row],[Manhattan
Distance]],Table1[Manhattan
Distance],1)</f>
        <v>19</v>
      </c>
    </row>
    <row r="70" spans="1:10" ht="15" thickBot="1" x14ac:dyDescent="0.35">
      <c r="A70" s="73">
        <v>69</v>
      </c>
      <c r="B70" s="74">
        <v>6.2</v>
      </c>
      <c r="C70" s="53">
        <v>2.2000000000000002</v>
      </c>
      <c r="D70" s="53">
        <v>4.5</v>
      </c>
      <c r="E70" s="53">
        <v>1.5</v>
      </c>
      <c r="F70" s="54" t="s">
        <v>62</v>
      </c>
      <c r="G70" s="69">
        <f>SQRT((Table1[[#This Row],[sepal_length]]-$L$4)^2+(Table1[[#This Row],[sepal_width]]-$M$4)^2+(Table1[[#This Row],[petal_length]]-$N$4)^2+(Table1[[#This Row],[petal_width]]-$O$4)^2)</f>
        <v>0.84409715080670666</v>
      </c>
      <c r="H70" s="54">
        <f>RANK(Table1[[#This Row],[Euclidean
Distance]],Table1[Euclidean
Distance],1)</f>
        <v>16</v>
      </c>
      <c r="I70" s="75">
        <f>ABS(Table1[[#This Row],[sepal_length]]-$L$4)+ABS(Table1[[#This Row],[sepal_width]]-$M$4)+ABS(Table1[[#This Row],[petal_length]]-$N$4)+ABS(Table1[[#This Row],[petal_width]]-$O$4)</f>
        <v>1.4500000000000002</v>
      </c>
      <c r="J70" s="76">
        <f>RANK(Table1[[#This Row],[Manhattan
Distance]],Table1[Manhattan
Distance],1)</f>
        <v>19</v>
      </c>
    </row>
    <row r="71" spans="1:10" ht="15" thickBot="1" x14ac:dyDescent="0.35">
      <c r="A71" s="73">
        <v>70</v>
      </c>
      <c r="B71" s="74">
        <v>5.6</v>
      </c>
      <c r="C71" s="53">
        <v>2.5</v>
      </c>
      <c r="D71" s="53">
        <v>3.9</v>
      </c>
      <c r="E71" s="53">
        <v>1.1000000000000001</v>
      </c>
      <c r="F71" s="54" t="s">
        <v>62</v>
      </c>
      <c r="G71" s="69">
        <f>SQRT((Table1[[#This Row],[sepal_length]]-$L$4)^2+(Table1[[#This Row],[sepal_width]]-$M$4)^2+(Table1[[#This Row],[petal_length]]-$N$4)^2+(Table1[[#This Row],[petal_width]]-$O$4)^2)</f>
        <v>1.2134661099511601</v>
      </c>
      <c r="H71" s="54">
        <f>RANK(Table1[[#This Row],[Euclidean
Distance]],Table1[Euclidean
Distance],1)</f>
        <v>42</v>
      </c>
      <c r="I71" s="75">
        <f>ABS(Table1[[#This Row],[sepal_length]]-$L$4)+ABS(Table1[[#This Row],[sepal_width]]-$M$4)+ABS(Table1[[#This Row],[petal_length]]-$N$4)+ABS(Table1[[#This Row],[petal_width]]-$O$4)</f>
        <v>1.9500000000000002</v>
      </c>
      <c r="J71" s="76">
        <f>RANK(Table1[[#This Row],[Manhattan
Distance]],Table1[Manhattan
Distance],1)</f>
        <v>44</v>
      </c>
    </row>
    <row r="72" spans="1:10" ht="15" thickBot="1" x14ac:dyDescent="0.35">
      <c r="A72" s="73">
        <v>71</v>
      </c>
      <c r="B72" s="74">
        <v>5.9</v>
      </c>
      <c r="C72" s="53">
        <v>3.2</v>
      </c>
      <c r="D72" s="53">
        <v>4.8</v>
      </c>
      <c r="E72" s="53">
        <v>1.8</v>
      </c>
      <c r="F72" s="54" t="s">
        <v>62</v>
      </c>
      <c r="G72" s="69">
        <f>SQRT((Table1[[#This Row],[sepal_length]]-$L$4)^2+(Table1[[#This Row],[sepal_width]]-$M$4)^2+(Table1[[#This Row],[petal_length]]-$N$4)^2+(Table1[[#This Row],[petal_width]]-$O$4)^2)</f>
        <v>1.1926860441876563</v>
      </c>
      <c r="H72" s="54">
        <f>RANK(Table1[[#This Row],[Euclidean
Distance]],Table1[Euclidean
Distance],1)</f>
        <v>40</v>
      </c>
      <c r="I72" s="75">
        <f>ABS(Table1[[#This Row],[sepal_length]]-$L$4)+ABS(Table1[[#This Row],[sepal_width]]-$M$4)+ABS(Table1[[#This Row],[petal_length]]-$N$4)+ABS(Table1[[#This Row],[petal_width]]-$O$4)</f>
        <v>2.25</v>
      </c>
      <c r="J72" s="76">
        <f>RANK(Table1[[#This Row],[Manhattan
Distance]],Table1[Manhattan
Distance],1)</f>
        <v>56</v>
      </c>
    </row>
    <row r="73" spans="1:10" ht="15" thickBot="1" x14ac:dyDescent="0.35">
      <c r="A73" s="73">
        <v>72</v>
      </c>
      <c r="B73" s="74">
        <v>6.1</v>
      </c>
      <c r="C73" s="53">
        <v>2.8</v>
      </c>
      <c r="D73" s="53">
        <v>4</v>
      </c>
      <c r="E73" s="53">
        <v>1.3</v>
      </c>
      <c r="F73" s="54" t="s">
        <v>62</v>
      </c>
      <c r="G73" s="69">
        <f>SQRT((Table1[[#This Row],[sepal_length]]-$L$4)^2+(Table1[[#This Row],[sepal_width]]-$M$4)^2+(Table1[[#This Row],[petal_length]]-$N$4)^2+(Table1[[#This Row],[petal_width]]-$O$4)^2)</f>
        <v>0.64226162893325689</v>
      </c>
      <c r="H73" s="54">
        <f>RANK(Table1[[#This Row],[Euclidean
Distance]],Table1[Euclidean
Distance],1)</f>
        <v>7</v>
      </c>
      <c r="I73" s="75">
        <f>ABS(Table1[[#This Row],[sepal_length]]-$L$4)+ABS(Table1[[#This Row],[sepal_width]]-$M$4)+ABS(Table1[[#This Row],[petal_length]]-$N$4)+ABS(Table1[[#This Row],[petal_width]]-$O$4)</f>
        <v>0.95</v>
      </c>
      <c r="J73" s="76">
        <f>RANK(Table1[[#This Row],[Manhattan
Distance]],Table1[Manhattan
Distance],1)</f>
        <v>6</v>
      </c>
    </row>
    <row r="74" spans="1:10" ht="15" thickBot="1" x14ac:dyDescent="0.35">
      <c r="A74" s="73">
        <v>73</v>
      </c>
      <c r="B74" s="74">
        <v>6.3</v>
      </c>
      <c r="C74" s="53">
        <v>2.5</v>
      </c>
      <c r="D74" s="53">
        <v>4.9000000000000004</v>
      </c>
      <c r="E74" s="53">
        <v>1.5</v>
      </c>
      <c r="F74" s="54" t="s">
        <v>62</v>
      </c>
      <c r="G74" s="69">
        <f>SQRT((Table1[[#This Row],[sepal_length]]-$L$4)^2+(Table1[[#This Row],[sepal_width]]-$M$4)^2+(Table1[[#This Row],[petal_length]]-$N$4)^2+(Table1[[#This Row],[petal_width]]-$O$4)^2)</f>
        <v>0.92870878105033627</v>
      </c>
      <c r="H74" s="54">
        <f>RANK(Table1[[#This Row],[Euclidean
Distance]],Table1[Euclidean
Distance],1)</f>
        <v>22</v>
      </c>
      <c r="I74" s="75">
        <f>ABS(Table1[[#This Row],[sepal_length]]-$L$4)+ABS(Table1[[#This Row],[sepal_width]]-$M$4)+ABS(Table1[[#This Row],[petal_length]]-$N$4)+ABS(Table1[[#This Row],[petal_width]]-$O$4)</f>
        <v>1.4500000000000011</v>
      </c>
      <c r="J74" s="76">
        <f>RANK(Table1[[#This Row],[Manhattan
Distance]],Table1[Manhattan
Distance],1)</f>
        <v>26</v>
      </c>
    </row>
    <row r="75" spans="1:10" ht="15" thickBot="1" x14ac:dyDescent="0.35">
      <c r="A75" s="73">
        <v>74</v>
      </c>
      <c r="B75" s="74">
        <v>6.1</v>
      </c>
      <c r="C75" s="53">
        <v>2.8</v>
      </c>
      <c r="D75" s="53">
        <v>4.7</v>
      </c>
      <c r="E75" s="53">
        <v>1.2</v>
      </c>
      <c r="F75" s="54" t="s">
        <v>62</v>
      </c>
      <c r="G75" s="69">
        <f>SQRT((Table1[[#This Row],[sepal_length]]-$L$4)^2+(Table1[[#This Row],[sepal_width]]-$M$4)^2+(Table1[[#This Row],[petal_length]]-$N$4)^2+(Table1[[#This Row],[petal_width]]-$O$4)^2)</f>
        <v>0.90138781886599806</v>
      </c>
      <c r="H75" s="54">
        <f>RANK(Table1[[#This Row],[Euclidean
Distance]],Table1[Euclidean
Distance],1)</f>
        <v>19</v>
      </c>
      <c r="I75" s="75">
        <f>ABS(Table1[[#This Row],[sepal_length]]-$L$4)+ABS(Table1[[#This Row],[sepal_width]]-$M$4)+ABS(Table1[[#This Row],[petal_length]]-$N$4)+ABS(Table1[[#This Row],[petal_width]]-$O$4)</f>
        <v>1.5500000000000009</v>
      </c>
      <c r="J75" s="76">
        <f>RANK(Table1[[#This Row],[Manhattan
Distance]],Table1[Manhattan
Distance],1)</f>
        <v>30</v>
      </c>
    </row>
    <row r="76" spans="1:10" ht="15" thickBot="1" x14ac:dyDescent="0.35">
      <c r="A76" s="73">
        <v>75</v>
      </c>
      <c r="B76" s="74">
        <v>6.4</v>
      </c>
      <c r="C76" s="53">
        <v>2.9</v>
      </c>
      <c r="D76" s="53">
        <v>4.3</v>
      </c>
      <c r="E76" s="53">
        <v>1.3</v>
      </c>
      <c r="F76" s="54" t="s">
        <v>62</v>
      </c>
      <c r="G76" s="69">
        <f>SQRT((Table1[[#This Row],[sepal_length]]-$L$4)^2+(Table1[[#This Row],[sepal_width]]-$M$4)^2+(Table1[[#This Row],[petal_length]]-$N$4)^2+(Table1[[#This Row],[petal_width]]-$O$4)^2)</f>
        <v>0.43874821936960601</v>
      </c>
      <c r="H76" s="54">
        <f>RANK(Table1[[#This Row],[Euclidean
Distance]],Table1[Euclidean
Distance],1)</f>
        <v>2</v>
      </c>
      <c r="I76" s="75">
        <f>ABS(Table1[[#This Row],[sepal_length]]-$L$4)+ABS(Table1[[#This Row],[sepal_width]]-$M$4)+ABS(Table1[[#This Row],[petal_length]]-$N$4)+ABS(Table1[[#This Row],[petal_width]]-$O$4)</f>
        <v>0.84999999999999987</v>
      </c>
      <c r="J76" s="76">
        <f>RANK(Table1[[#This Row],[Manhattan
Distance]],Table1[Manhattan
Distance],1)</f>
        <v>4</v>
      </c>
    </row>
    <row r="77" spans="1:10" ht="15" thickBot="1" x14ac:dyDescent="0.35">
      <c r="A77" s="73">
        <v>76</v>
      </c>
      <c r="B77" s="74">
        <v>6.6</v>
      </c>
      <c r="C77" s="53">
        <v>3</v>
      </c>
      <c r="D77" s="53">
        <v>4.4000000000000004</v>
      </c>
      <c r="E77" s="53">
        <v>1.4</v>
      </c>
      <c r="F77" s="54" t="s">
        <v>62</v>
      </c>
      <c r="G77" s="69">
        <f>SQRT((Table1[[#This Row],[sepal_length]]-$L$4)^2+(Table1[[#This Row],[sepal_width]]-$M$4)^2+(Table1[[#This Row],[petal_length]]-$N$4)^2+(Table1[[#This Row],[petal_width]]-$O$4)^2)</f>
        <v>0.41533119314590439</v>
      </c>
      <c r="H77" s="54">
        <f>RANK(Table1[[#This Row],[Euclidean
Distance]],Table1[Euclidean
Distance],1)</f>
        <v>1</v>
      </c>
      <c r="I77" s="75">
        <f>ABS(Table1[[#This Row],[sepal_length]]-$L$4)+ABS(Table1[[#This Row],[sepal_width]]-$M$4)+ABS(Table1[[#This Row],[petal_length]]-$N$4)+ABS(Table1[[#This Row],[petal_width]]-$O$4)</f>
        <v>0.75000000000000133</v>
      </c>
      <c r="J77" s="76">
        <f>RANK(Table1[[#This Row],[Manhattan
Distance]],Table1[Manhattan
Distance],1)</f>
        <v>3</v>
      </c>
    </row>
    <row r="78" spans="1:10" ht="15" thickBot="1" x14ac:dyDescent="0.35">
      <c r="A78" s="73">
        <v>77</v>
      </c>
      <c r="B78" s="74">
        <v>6.8</v>
      </c>
      <c r="C78" s="53">
        <v>2.8</v>
      </c>
      <c r="D78" s="53">
        <v>4.8</v>
      </c>
      <c r="E78" s="53">
        <v>1.4</v>
      </c>
      <c r="F78" s="54" t="s">
        <v>62</v>
      </c>
      <c r="G78" s="69">
        <f>SQRT((Table1[[#This Row],[sepal_length]]-$L$4)^2+(Table1[[#This Row],[sepal_width]]-$M$4)^2+(Table1[[#This Row],[petal_length]]-$N$4)^2+(Table1[[#This Row],[petal_width]]-$O$4)^2)</f>
        <v>0.71589105316381774</v>
      </c>
      <c r="H78" s="54">
        <f>RANK(Table1[[#This Row],[Euclidean
Distance]],Table1[Euclidean
Distance],1)</f>
        <v>11</v>
      </c>
      <c r="I78" s="75">
        <f>ABS(Table1[[#This Row],[sepal_length]]-$L$4)+ABS(Table1[[#This Row],[sepal_width]]-$M$4)+ABS(Table1[[#This Row],[petal_length]]-$N$4)+ABS(Table1[[#This Row],[petal_width]]-$O$4)</f>
        <v>0.94999999999999973</v>
      </c>
      <c r="J78" s="76">
        <f>RANK(Table1[[#This Row],[Manhattan
Distance]],Table1[Manhattan
Distance],1)</f>
        <v>5</v>
      </c>
    </row>
    <row r="79" spans="1:10" ht="15" thickBot="1" x14ac:dyDescent="0.35">
      <c r="A79" s="73">
        <v>78</v>
      </c>
      <c r="B79" s="74">
        <v>6.7</v>
      </c>
      <c r="C79" s="53">
        <v>3</v>
      </c>
      <c r="D79" s="53">
        <v>5</v>
      </c>
      <c r="E79" s="53">
        <v>1.7</v>
      </c>
      <c r="F79" s="54" t="s">
        <v>62</v>
      </c>
      <c r="G79" s="69">
        <f>SQRT((Table1[[#This Row],[sepal_length]]-$L$4)^2+(Table1[[#This Row],[sepal_width]]-$M$4)^2+(Table1[[#This Row],[petal_length]]-$N$4)^2+(Table1[[#This Row],[petal_width]]-$O$4)^2)</f>
        <v>0.95524865872714027</v>
      </c>
      <c r="H79" s="54">
        <f>RANK(Table1[[#This Row],[Euclidean
Distance]],Table1[Euclidean
Distance],1)</f>
        <v>24</v>
      </c>
      <c r="I79" s="75">
        <f>ABS(Table1[[#This Row],[sepal_length]]-$L$4)+ABS(Table1[[#This Row],[sepal_width]]-$M$4)+ABS(Table1[[#This Row],[petal_length]]-$N$4)+ABS(Table1[[#This Row],[petal_width]]-$O$4)</f>
        <v>1.3500000000000003</v>
      </c>
      <c r="J79" s="76">
        <f>RANK(Table1[[#This Row],[Manhattan
Distance]],Table1[Manhattan
Distance],1)</f>
        <v>14</v>
      </c>
    </row>
    <row r="80" spans="1:10" ht="15" thickBot="1" x14ac:dyDescent="0.35">
      <c r="A80" s="73">
        <v>79</v>
      </c>
      <c r="B80" s="74">
        <v>6</v>
      </c>
      <c r="C80" s="53">
        <v>2.9</v>
      </c>
      <c r="D80" s="53">
        <v>4.5</v>
      </c>
      <c r="E80" s="53">
        <v>1.5</v>
      </c>
      <c r="F80" s="54" t="s">
        <v>62</v>
      </c>
      <c r="G80" s="69">
        <f>SQRT((Table1[[#This Row],[sepal_length]]-$L$4)^2+(Table1[[#This Row],[sepal_width]]-$M$4)^2+(Table1[[#This Row],[petal_length]]-$N$4)^2+(Table1[[#This Row],[petal_width]]-$O$4)^2)</f>
        <v>0.82006097334283656</v>
      </c>
      <c r="H80" s="54">
        <f>RANK(Table1[[#This Row],[Euclidean
Distance]],Table1[Euclidean
Distance],1)</f>
        <v>13</v>
      </c>
      <c r="I80" s="75">
        <f>ABS(Table1[[#This Row],[sepal_length]]-$L$4)+ABS(Table1[[#This Row],[sepal_width]]-$M$4)+ABS(Table1[[#This Row],[petal_length]]-$N$4)+ABS(Table1[[#This Row],[petal_width]]-$O$4)</f>
        <v>1.2500000000000004</v>
      </c>
      <c r="J80" s="76">
        <f>RANK(Table1[[#This Row],[Manhattan
Distance]],Table1[Manhattan
Distance],1)</f>
        <v>13</v>
      </c>
    </row>
    <row r="81" spans="1:10" ht="15" thickBot="1" x14ac:dyDescent="0.35">
      <c r="A81" s="73">
        <v>80</v>
      </c>
      <c r="B81" s="74">
        <v>5.7</v>
      </c>
      <c r="C81" s="53">
        <v>2.6</v>
      </c>
      <c r="D81" s="53">
        <v>3.5</v>
      </c>
      <c r="E81" s="53">
        <v>1</v>
      </c>
      <c r="F81" s="54" t="s">
        <v>62</v>
      </c>
      <c r="G81" s="69">
        <f>SQRT((Table1[[#This Row],[sepal_length]]-$L$4)^2+(Table1[[#This Row],[sepal_width]]-$M$4)^2+(Table1[[#This Row],[petal_length]]-$N$4)^2+(Table1[[#This Row],[petal_width]]-$O$4)^2)</f>
        <v>1.2776932339180636</v>
      </c>
      <c r="H81" s="54">
        <f>RANK(Table1[[#This Row],[Euclidean
Distance]],Table1[Euclidean
Distance],1)</f>
        <v>49</v>
      </c>
      <c r="I81" s="75">
        <f>ABS(Table1[[#This Row],[sepal_length]]-$L$4)+ABS(Table1[[#This Row],[sepal_width]]-$M$4)+ABS(Table1[[#This Row],[petal_length]]-$N$4)+ABS(Table1[[#This Row],[petal_width]]-$O$4)</f>
        <v>2.2499999999999996</v>
      </c>
      <c r="J81" s="76">
        <f>RANK(Table1[[#This Row],[Manhattan
Distance]],Table1[Manhattan
Distance],1)</f>
        <v>55</v>
      </c>
    </row>
    <row r="82" spans="1:10" ht="15" thickBot="1" x14ac:dyDescent="0.35">
      <c r="A82" s="73">
        <v>81</v>
      </c>
      <c r="B82" s="74">
        <v>5.5</v>
      </c>
      <c r="C82" s="53">
        <v>2.4</v>
      </c>
      <c r="D82" s="53">
        <v>3.8</v>
      </c>
      <c r="E82" s="53">
        <v>1.1000000000000001</v>
      </c>
      <c r="F82" s="54" t="s">
        <v>62</v>
      </c>
      <c r="G82" s="69">
        <f>SQRT((Table1[[#This Row],[sepal_length]]-$L$4)^2+(Table1[[#This Row],[sepal_width]]-$M$4)^2+(Table1[[#This Row],[petal_length]]-$N$4)^2+(Table1[[#This Row],[petal_width]]-$O$4)^2)</f>
        <v>1.3462912017836262</v>
      </c>
      <c r="H82" s="54">
        <f>RANK(Table1[[#This Row],[Euclidean
Distance]],Table1[Euclidean
Distance],1)</f>
        <v>55</v>
      </c>
      <c r="I82" s="75">
        <f>ABS(Table1[[#This Row],[sepal_length]]-$L$4)+ABS(Table1[[#This Row],[sepal_width]]-$M$4)+ABS(Table1[[#This Row],[petal_length]]-$N$4)+ABS(Table1[[#This Row],[petal_width]]-$O$4)</f>
        <v>2.25</v>
      </c>
      <c r="J82" s="76">
        <f>RANK(Table1[[#This Row],[Manhattan
Distance]],Table1[Manhattan
Distance],1)</f>
        <v>56</v>
      </c>
    </row>
    <row r="83" spans="1:10" ht="15" thickBot="1" x14ac:dyDescent="0.35">
      <c r="A83" s="73">
        <v>82</v>
      </c>
      <c r="B83" s="74">
        <v>5.5</v>
      </c>
      <c r="C83" s="53">
        <v>2.4</v>
      </c>
      <c r="D83" s="53">
        <v>3.7</v>
      </c>
      <c r="E83" s="53">
        <v>1</v>
      </c>
      <c r="F83" s="54" t="s">
        <v>62</v>
      </c>
      <c r="G83" s="69">
        <f>SQRT((Table1[[#This Row],[sepal_length]]-$L$4)^2+(Table1[[#This Row],[sepal_width]]-$M$4)^2+(Table1[[#This Row],[petal_length]]-$N$4)^2+(Table1[[#This Row],[petal_width]]-$O$4)^2)</f>
        <v>1.4044571905188139</v>
      </c>
      <c r="H83" s="54">
        <f>RANK(Table1[[#This Row],[Euclidean
Distance]],Table1[Euclidean
Distance],1)</f>
        <v>58</v>
      </c>
      <c r="I83" s="75">
        <f>ABS(Table1[[#This Row],[sepal_length]]-$L$4)+ABS(Table1[[#This Row],[sepal_width]]-$M$4)+ABS(Table1[[#This Row],[petal_length]]-$N$4)+ABS(Table1[[#This Row],[petal_width]]-$O$4)</f>
        <v>2.4499999999999997</v>
      </c>
      <c r="J83" s="76">
        <f>RANK(Table1[[#This Row],[Manhattan
Distance]],Table1[Manhattan
Distance],1)</f>
        <v>67</v>
      </c>
    </row>
    <row r="84" spans="1:10" ht="15" thickBot="1" x14ac:dyDescent="0.35">
      <c r="A84" s="73">
        <v>83</v>
      </c>
      <c r="B84" s="74">
        <v>5.8</v>
      </c>
      <c r="C84" s="53">
        <v>2.7</v>
      </c>
      <c r="D84" s="53">
        <v>3.9</v>
      </c>
      <c r="E84" s="53">
        <v>1.2</v>
      </c>
      <c r="F84" s="54" t="s">
        <v>62</v>
      </c>
      <c r="G84" s="69">
        <f>SQRT((Table1[[#This Row],[sepal_length]]-$L$4)^2+(Table1[[#This Row],[sepal_width]]-$M$4)^2+(Table1[[#This Row],[petal_length]]-$N$4)^2+(Table1[[#This Row],[petal_width]]-$O$4)^2)</f>
        <v>0.97082439194738024</v>
      </c>
      <c r="H84" s="54">
        <f>RANK(Table1[[#This Row],[Euclidean
Distance]],Table1[Euclidean
Distance],1)</f>
        <v>26</v>
      </c>
      <c r="I84" s="75">
        <f>ABS(Table1[[#This Row],[sepal_length]]-$L$4)+ABS(Table1[[#This Row],[sepal_width]]-$M$4)+ABS(Table1[[#This Row],[petal_length]]-$N$4)+ABS(Table1[[#This Row],[petal_width]]-$O$4)</f>
        <v>1.45</v>
      </c>
      <c r="J84" s="76">
        <f>RANK(Table1[[#This Row],[Manhattan
Distance]],Table1[Manhattan
Distance],1)</f>
        <v>17</v>
      </c>
    </row>
    <row r="85" spans="1:10" ht="15" thickBot="1" x14ac:dyDescent="0.35">
      <c r="A85" s="73">
        <v>84</v>
      </c>
      <c r="B85" s="74">
        <v>6</v>
      </c>
      <c r="C85" s="53">
        <v>2.7</v>
      </c>
      <c r="D85" s="53">
        <v>5.0999999999999996</v>
      </c>
      <c r="E85" s="53">
        <v>1.6</v>
      </c>
      <c r="F85" s="54" t="s">
        <v>62</v>
      </c>
      <c r="G85" s="69">
        <f>SQRT((Table1[[#This Row],[sepal_length]]-$L$4)^2+(Table1[[#This Row],[sepal_width]]-$M$4)^2+(Table1[[#This Row],[petal_length]]-$N$4)^2+(Table1[[#This Row],[petal_width]]-$O$4)^2)</f>
        <v>1.2257650672131264</v>
      </c>
      <c r="H85" s="54">
        <f>RANK(Table1[[#This Row],[Euclidean
Distance]],Table1[Euclidean
Distance],1)</f>
        <v>44</v>
      </c>
      <c r="I85" s="75">
        <f>ABS(Table1[[#This Row],[sepal_length]]-$L$4)+ABS(Table1[[#This Row],[sepal_width]]-$M$4)+ABS(Table1[[#This Row],[petal_length]]-$N$4)+ABS(Table1[[#This Row],[petal_width]]-$O$4)</f>
        <v>1.85</v>
      </c>
      <c r="J85" s="76">
        <f>RANK(Table1[[#This Row],[Manhattan
Distance]],Table1[Manhattan
Distance],1)</f>
        <v>39</v>
      </c>
    </row>
    <row r="86" spans="1:10" ht="15" thickBot="1" x14ac:dyDescent="0.35">
      <c r="A86" s="73">
        <v>85</v>
      </c>
      <c r="B86" s="74">
        <v>5.4</v>
      </c>
      <c r="C86" s="53">
        <v>3</v>
      </c>
      <c r="D86" s="53">
        <v>4.5</v>
      </c>
      <c r="E86" s="53">
        <v>1.5</v>
      </c>
      <c r="F86" s="54" t="s">
        <v>62</v>
      </c>
      <c r="G86" s="69">
        <f>SQRT((Table1[[#This Row],[sepal_length]]-$L$4)^2+(Table1[[#This Row],[sepal_width]]-$M$4)^2+(Table1[[#This Row],[petal_length]]-$N$4)^2+(Table1[[#This Row],[petal_width]]-$O$4)^2)</f>
        <v>1.382931668593933</v>
      </c>
      <c r="H86" s="54">
        <f>RANK(Table1[[#This Row],[Euclidean
Distance]],Table1[Euclidean
Distance],1)</f>
        <v>56</v>
      </c>
      <c r="I86" s="75">
        <f>ABS(Table1[[#This Row],[sepal_length]]-$L$4)+ABS(Table1[[#This Row],[sepal_width]]-$M$4)+ABS(Table1[[#This Row],[petal_length]]-$N$4)+ABS(Table1[[#This Row],[petal_width]]-$O$4)</f>
        <v>1.9500000000000002</v>
      </c>
      <c r="J86" s="76">
        <f>RANK(Table1[[#This Row],[Manhattan
Distance]],Table1[Manhattan
Distance],1)</f>
        <v>44</v>
      </c>
    </row>
    <row r="87" spans="1:10" ht="15" thickBot="1" x14ac:dyDescent="0.35">
      <c r="A87" s="73">
        <v>86</v>
      </c>
      <c r="B87" s="74">
        <v>6</v>
      </c>
      <c r="C87" s="53">
        <v>3.4</v>
      </c>
      <c r="D87" s="53">
        <v>4.5</v>
      </c>
      <c r="E87" s="53">
        <v>1.6</v>
      </c>
      <c r="F87" s="54" t="s">
        <v>62</v>
      </c>
      <c r="G87" s="69">
        <f>SQRT((Table1[[#This Row],[sepal_length]]-$L$4)^2+(Table1[[#This Row],[sepal_width]]-$M$4)^2+(Table1[[#This Row],[petal_length]]-$N$4)^2+(Table1[[#This Row],[petal_width]]-$O$4)^2)</f>
        <v>1.0404326023342407</v>
      </c>
      <c r="H87" s="54">
        <f>RANK(Table1[[#This Row],[Euclidean
Distance]],Table1[Euclidean
Distance],1)</f>
        <v>31</v>
      </c>
      <c r="I87" s="75">
        <f>ABS(Table1[[#This Row],[sepal_length]]-$L$4)+ABS(Table1[[#This Row],[sepal_width]]-$M$4)+ABS(Table1[[#This Row],[petal_length]]-$N$4)+ABS(Table1[[#This Row],[petal_width]]-$O$4)</f>
        <v>1.8500000000000005</v>
      </c>
      <c r="J87" s="76">
        <f>RANK(Table1[[#This Row],[Manhattan
Distance]],Table1[Manhattan
Distance],1)</f>
        <v>40</v>
      </c>
    </row>
    <row r="88" spans="1:10" ht="15" thickBot="1" x14ac:dyDescent="0.35">
      <c r="A88" s="73">
        <v>87</v>
      </c>
      <c r="B88" s="74">
        <v>6.7</v>
      </c>
      <c r="C88" s="53">
        <v>3.1</v>
      </c>
      <c r="D88" s="53">
        <v>4.7</v>
      </c>
      <c r="E88" s="53">
        <v>1.5</v>
      </c>
      <c r="F88" s="54" t="s">
        <v>62</v>
      </c>
      <c r="G88" s="69">
        <f>SQRT((Table1[[#This Row],[sepal_length]]-$L$4)^2+(Table1[[#This Row],[sepal_width]]-$M$4)^2+(Table1[[#This Row],[petal_length]]-$N$4)^2+(Table1[[#This Row],[petal_width]]-$O$4)^2)</f>
        <v>0.69462219947249071</v>
      </c>
      <c r="H88" s="54">
        <f>RANK(Table1[[#This Row],[Euclidean
Distance]],Table1[Euclidean
Distance],1)</f>
        <v>9</v>
      </c>
      <c r="I88" s="75">
        <f>ABS(Table1[[#This Row],[sepal_length]]-$L$4)+ABS(Table1[[#This Row],[sepal_width]]-$M$4)+ABS(Table1[[#This Row],[petal_length]]-$N$4)+ABS(Table1[[#This Row],[petal_width]]-$O$4)</f>
        <v>0.95000000000000062</v>
      </c>
      <c r="J88" s="76">
        <f>RANK(Table1[[#This Row],[Manhattan
Distance]],Table1[Manhattan
Distance],1)</f>
        <v>8</v>
      </c>
    </row>
    <row r="89" spans="1:10" ht="15" thickBot="1" x14ac:dyDescent="0.35">
      <c r="A89" s="73">
        <v>88</v>
      </c>
      <c r="B89" s="74">
        <v>6.3</v>
      </c>
      <c r="C89" s="53">
        <v>2.2999999999999998</v>
      </c>
      <c r="D89" s="53">
        <v>4.4000000000000004</v>
      </c>
      <c r="E89" s="53">
        <v>1.3</v>
      </c>
      <c r="F89" s="54" t="s">
        <v>62</v>
      </c>
      <c r="G89" s="69">
        <f>SQRT((Table1[[#This Row],[sepal_length]]-$L$4)^2+(Table1[[#This Row],[sepal_width]]-$M$4)^2+(Table1[[#This Row],[petal_length]]-$N$4)^2+(Table1[[#This Row],[petal_width]]-$O$4)^2)</f>
        <v>0.70178344238091062</v>
      </c>
      <c r="H89" s="54">
        <f>RANK(Table1[[#This Row],[Euclidean
Distance]],Table1[Euclidean
Distance],1)</f>
        <v>10</v>
      </c>
      <c r="I89" s="75">
        <f>ABS(Table1[[#This Row],[sepal_length]]-$L$4)+ABS(Table1[[#This Row],[sepal_width]]-$M$4)+ABS(Table1[[#This Row],[petal_length]]-$N$4)+ABS(Table1[[#This Row],[petal_width]]-$O$4)</f>
        <v>1.3500000000000012</v>
      </c>
      <c r="J89" s="76">
        <f>RANK(Table1[[#This Row],[Manhattan
Distance]],Table1[Manhattan
Distance],1)</f>
        <v>16</v>
      </c>
    </row>
    <row r="90" spans="1:10" ht="15" thickBot="1" x14ac:dyDescent="0.35">
      <c r="A90" s="73">
        <v>89</v>
      </c>
      <c r="B90" s="74">
        <v>5.6</v>
      </c>
      <c r="C90" s="53">
        <v>3</v>
      </c>
      <c r="D90" s="53">
        <v>4.0999999999999996</v>
      </c>
      <c r="E90" s="53">
        <v>1.3</v>
      </c>
      <c r="F90" s="54" t="s">
        <v>62</v>
      </c>
      <c r="G90" s="69">
        <f>SQRT((Table1[[#This Row],[sepal_length]]-$L$4)^2+(Table1[[#This Row],[sepal_width]]-$M$4)^2+(Table1[[#This Row],[petal_length]]-$N$4)^2+(Table1[[#This Row],[petal_width]]-$O$4)^2)</f>
        <v>1.1456439237389604</v>
      </c>
      <c r="H90" s="54">
        <f>RANK(Table1[[#This Row],[Euclidean
Distance]],Table1[Euclidean
Distance],1)</f>
        <v>39</v>
      </c>
      <c r="I90" s="75">
        <f>ABS(Table1[[#This Row],[sepal_length]]-$L$4)+ABS(Table1[[#This Row],[sepal_width]]-$M$4)+ABS(Table1[[#This Row],[petal_length]]-$N$4)+ABS(Table1[[#This Row],[petal_width]]-$O$4)</f>
        <v>1.5500000000000005</v>
      </c>
      <c r="J90" s="76">
        <f>RANK(Table1[[#This Row],[Manhattan
Distance]],Table1[Manhattan
Distance],1)</f>
        <v>29</v>
      </c>
    </row>
    <row r="91" spans="1:10" ht="15" thickBot="1" x14ac:dyDescent="0.35">
      <c r="A91" s="73">
        <v>90</v>
      </c>
      <c r="B91" s="74">
        <v>5.5</v>
      </c>
      <c r="C91" s="53">
        <v>2.5</v>
      </c>
      <c r="D91" s="53">
        <v>4</v>
      </c>
      <c r="E91" s="53">
        <v>1.3</v>
      </c>
      <c r="F91" s="54" t="s">
        <v>62</v>
      </c>
      <c r="G91" s="69">
        <f>SQRT((Table1[[#This Row],[sepal_length]]-$L$4)^2+(Table1[[#This Row],[sepal_width]]-$M$4)^2+(Table1[[#This Row],[petal_length]]-$N$4)^2+(Table1[[#This Row],[petal_width]]-$O$4)^2)</f>
        <v>1.2459935794377115</v>
      </c>
      <c r="H91" s="54">
        <f>RANK(Table1[[#This Row],[Euclidean
Distance]],Table1[Euclidean
Distance],1)</f>
        <v>46</v>
      </c>
      <c r="I91" s="75">
        <f>ABS(Table1[[#This Row],[sepal_length]]-$L$4)+ABS(Table1[[#This Row],[sepal_width]]-$M$4)+ABS(Table1[[#This Row],[petal_length]]-$N$4)+ABS(Table1[[#This Row],[petal_width]]-$O$4)</f>
        <v>1.7499999999999998</v>
      </c>
      <c r="J91" s="76">
        <f>RANK(Table1[[#This Row],[Manhattan
Distance]],Table1[Manhattan
Distance],1)</f>
        <v>35</v>
      </c>
    </row>
    <row r="92" spans="1:10" ht="15" thickBot="1" x14ac:dyDescent="0.35">
      <c r="A92" s="73">
        <v>91</v>
      </c>
      <c r="B92" s="74">
        <v>5.5</v>
      </c>
      <c r="C92" s="53">
        <v>2.6</v>
      </c>
      <c r="D92" s="53">
        <v>4.4000000000000004</v>
      </c>
      <c r="E92" s="53">
        <v>1.2</v>
      </c>
      <c r="F92" s="54" t="s">
        <v>62</v>
      </c>
      <c r="G92" s="69">
        <f>SQRT((Table1[[#This Row],[sepal_length]]-$L$4)^2+(Table1[[#This Row],[sepal_width]]-$M$4)^2+(Table1[[#This Row],[petal_length]]-$N$4)^2+(Table1[[#This Row],[petal_width]]-$O$4)^2)</f>
        <v>1.28160056179763</v>
      </c>
      <c r="H92" s="54">
        <f>RANK(Table1[[#This Row],[Euclidean
Distance]],Table1[Euclidean
Distance],1)</f>
        <v>50</v>
      </c>
      <c r="I92" s="75">
        <f>ABS(Table1[[#This Row],[sepal_length]]-$L$4)+ABS(Table1[[#This Row],[sepal_width]]-$M$4)+ABS(Table1[[#This Row],[petal_length]]-$N$4)+ABS(Table1[[#This Row],[petal_width]]-$O$4)</f>
        <v>1.9500000000000008</v>
      </c>
      <c r="J92" s="76">
        <f>RANK(Table1[[#This Row],[Manhattan
Distance]],Table1[Manhattan
Distance],1)</f>
        <v>48</v>
      </c>
    </row>
    <row r="93" spans="1:10" ht="15" thickBot="1" x14ac:dyDescent="0.35">
      <c r="A93" s="73">
        <v>92</v>
      </c>
      <c r="B93" s="74">
        <v>6.1</v>
      </c>
      <c r="C93" s="53">
        <v>3</v>
      </c>
      <c r="D93" s="53">
        <v>4.5999999999999996</v>
      </c>
      <c r="E93" s="53">
        <v>1.4</v>
      </c>
      <c r="F93" s="54" t="s">
        <v>62</v>
      </c>
      <c r="G93" s="69">
        <f>SQRT((Table1[[#This Row],[sepal_length]]-$L$4)^2+(Table1[[#This Row],[sepal_width]]-$M$4)^2+(Table1[[#This Row],[petal_length]]-$N$4)^2+(Table1[[#This Row],[petal_width]]-$O$4)^2)</f>
        <v>0.82613558209291571</v>
      </c>
      <c r="H93" s="54">
        <f>RANK(Table1[[#This Row],[Euclidean
Distance]],Table1[Euclidean
Distance],1)</f>
        <v>14</v>
      </c>
      <c r="I93" s="75">
        <f>ABS(Table1[[#This Row],[sepal_length]]-$L$4)+ABS(Table1[[#This Row],[sepal_width]]-$M$4)+ABS(Table1[[#This Row],[petal_length]]-$N$4)+ABS(Table1[[#This Row],[petal_width]]-$O$4)</f>
        <v>1.4500000000000006</v>
      </c>
      <c r="J93" s="76">
        <f>RANK(Table1[[#This Row],[Manhattan
Distance]],Table1[Manhattan
Distance],1)</f>
        <v>23</v>
      </c>
    </row>
    <row r="94" spans="1:10" ht="15" thickBot="1" x14ac:dyDescent="0.35">
      <c r="A94" s="73">
        <v>93</v>
      </c>
      <c r="B94" s="74">
        <v>5.8</v>
      </c>
      <c r="C94" s="53">
        <v>2.6</v>
      </c>
      <c r="D94" s="53">
        <v>4</v>
      </c>
      <c r="E94" s="53">
        <v>1.2</v>
      </c>
      <c r="F94" s="54" t="s">
        <v>62</v>
      </c>
      <c r="G94" s="69">
        <f>SQRT((Table1[[#This Row],[sepal_length]]-$L$4)^2+(Table1[[#This Row],[sepal_width]]-$M$4)^2+(Table1[[#This Row],[petal_length]]-$N$4)^2+(Table1[[#This Row],[petal_width]]-$O$4)^2)</f>
        <v>0.96566039579139862</v>
      </c>
      <c r="H94" s="54">
        <f>RANK(Table1[[#This Row],[Euclidean
Distance]],Table1[Euclidean
Distance],1)</f>
        <v>25</v>
      </c>
      <c r="I94" s="75">
        <f>ABS(Table1[[#This Row],[sepal_length]]-$L$4)+ABS(Table1[[#This Row],[sepal_width]]-$M$4)+ABS(Table1[[#This Row],[petal_length]]-$N$4)+ABS(Table1[[#This Row],[petal_width]]-$O$4)</f>
        <v>1.45</v>
      </c>
      <c r="J94" s="76">
        <f>RANK(Table1[[#This Row],[Manhattan
Distance]],Table1[Manhattan
Distance],1)</f>
        <v>17</v>
      </c>
    </row>
    <row r="95" spans="1:10" ht="15" thickBot="1" x14ac:dyDescent="0.35">
      <c r="A95" s="73">
        <v>94</v>
      </c>
      <c r="B95" s="74">
        <v>5</v>
      </c>
      <c r="C95" s="53">
        <v>2.2999999999999998</v>
      </c>
      <c r="D95" s="53">
        <v>3.3</v>
      </c>
      <c r="E95" s="53">
        <v>1</v>
      </c>
      <c r="F95" s="54" t="s">
        <v>62</v>
      </c>
      <c r="G95" s="69">
        <f>SQRT((Table1[[#This Row],[sepal_length]]-$L$4)^2+(Table1[[#This Row],[sepal_width]]-$M$4)^2+(Table1[[#This Row],[petal_length]]-$N$4)^2+(Table1[[#This Row],[petal_width]]-$O$4)^2)</f>
        <v>1.9956202043475106</v>
      </c>
      <c r="H95" s="54">
        <f>RANK(Table1[[#This Row],[Euclidean
Distance]],Table1[Euclidean
Distance],1)</f>
        <v>85</v>
      </c>
      <c r="I95" s="75">
        <f>ABS(Table1[[#This Row],[sepal_length]]-$L$4)+ABS(Table1[[#This Row],[sepal_width]]-$M$4)+ABS(Table1[[#This Row],[petal_length]]-$N$4)+ABS(Table1[[#This Row],[petal_width]]-$O$4)</f>
        <v>3.45</v>
      </c>
      <c r="J95" s="76">
        <f>RANK(Table1[[#This Row],[Manhattan
Distance]],Table1[Manhattan
Distance],1)</f>
        <v>90</v>
      </c>
    </row>
    <row r="96" spans="1:10" ht="15" thickBot="1" x14ac:dyDescent="0.35">
      <c r="A96" s="73">
        <v>95</v>
      </c>
      <c r="B96" s="74">
        <v>5.6</v>
      </c>
      <c r="C96" s="53">
        <v>2.7</v>
      </c>
      <c r="D96" s="53">
        <v>4.2</v>
      </c>
      <c r="E96" s="53">
        <v>1.3</v>
      </c>
      <c r="F96" s="54" t="s">
        <v>62</v>
      </c>
      <c r="G96" s="69">
        <f>SQRT((Table1[[#This Row],[sepal_length]]-$L$4)^2+(Table1[[#This Row],[sepal_width]]-$M$4)^2+(Table1[[#This Row],[petal_length]]-$N$4)^2+(Table1[[#This Row],[petal_width]]-$O$4)^2)</f>
        <v>1.123610252712212</v>
      </c>
      <c r="H96" s="54">
        <f>RANK(Table1[[#This Row],[Euclidean
Distance]],Table1[Euclidean
Distance],1)</f>
        <v>38</v>
      </c>
      <c r="I96" s="75">
        <f>ABS(Table1[[#This Row],[sepal_length]]-$L$4)+ABS(Table1[[#This Row],[sepal_width]]-$M$4)+ABS(Table1[[#This Row],[petal_length]]-$N$4)+ABS(Table1[[#This Row],[petal_width]]-$O$4)</f>
        <v>1.4500000000000008</v>
      </c>
      <c r="J96" s="76">
        <f>RANK(Table1[[#This Row],[Manhattan
Distance]],Table1[Manhattan
Distance],1)</f>
        <v>25</v>
      </c>
    </row>
    <row r="97" spans="1:10" ht="15" thickBot="1" x14ac:dyDescent="0.35">
      <c r="A97" s="73">
        <v>96</v>
      </c>
      <c r="B97" s="74">
        <v>5.7</v>
      </c>
      <c r="C97" s="53">
        <v>3</v>
      </c>
      <c r="D97" s="53">
        <v>4.2</v>
      </c>
      <c r="E97" s="53">
        <v>1.2</v>
      </c>
      <c r="F97" s="54" t="s">
        <v>62</v>
      </c>
      <c r="G97" s="69">
        <f>SQRT((Table1[[#This Row],[sepal_length]]-$L$4)^2+(Table1[[#This Row],[sepal_width]]-$M$4)^2+(Table1[[#This Row],[petal_length]]-$N$4)^2+(Table1[[#This Row],[petal_width]]-$O$4)^2)</f>
        <v>1.0781929326423914</v>
      </c>
      <c r="H97" s="54">
        <f>RANK(Table1[[#This Row],[Euclidean
Distance]],Table1[Euclidean
Distance],1)</f>
        <v>34</v>
      </c>
      <c r="I97" s="75">
        <f>ABS(Table1[[#This Row],[sepal_length]]-$L$4)+ABS(Table1[[#This Row],[sepal_width]]-$M$4)+ABS(Table1[[#This Row],[petal_length]]-$N$4)+ABS(Table1[[#This Row],[petal_width]]-$O$4)</f>
        <v>1.6500000000000006</v>
      </c>
      <c r="J97" s="76">
        <f>RANK(Table1[[#This Row],[Manhattan
Distance]],Table1[Manhattan
Distance],1)</f>
        <v>33</v>
      </c>
    </row>
    <row r="98" spans="1:10" ht="15" thickBot="1" x14ac:dyDescent="0.35">
      <c r="A98" s="73">
        <v>97</v>
      </c>
      <c r="B98" s="74">
        <v>5.7</v>
      </c>
      <c r="C98" s="53">
        <v>2.9</v>
      </c>
      <c r="D98" s="53">
        <v>4.2</v>
      </c>
      <c r="E98" s="53">
        <v>1.3</v>
      </c>
      <c r="F98" s="54" t="s">
        <v>62</v>
      </c>
      <c r="G98" s="69">
        <f>SQRT((Table1[[#This Row],[sepal_length]]-$L$4)^2+(Table1[[#This Row],[sepal_width]]-$M$4)^2+(Table1[[#This Row],[petal_length]]-$N$4)^2+(Table1[[#This Row],[petal_width]]-$O$4)^2)</f>
        <v>1.0356157588603989</v>
      </c>
      <c r="H98" s="54">
        <f>RANK(Table1[[#This Row],[Euclidean
Distance]],Table1[Euclidean
Distance],1)</f>
        <v>30</v>
      </c>
      <c r="I98" s="75">
        <f>ABS(Table1[[#This Row],[sepal_length]]-$L$4)+ABS(Table1[[#This Row],[sepal_width]]-$M$4)+ABS(Table1[[#This Row],[petal_length]]-$N$4)+ABS(Table1[[#This Row],[petal_width]]-$O$4)</f>
        <v>1.4500000000000004</v>
      </c>
      <c r="J98" s="76">
        <f>RANK(Table1[[#This Row],[Manhattan
Distance]],Table1[Manhattan
Distance],1)</f>
        <v>22</v>
      </c>
    </row>
    <row r="99" spans="1:10" ht="15" thickBot="1" x14ac:dyDescent="0.35">
      <c r="A99" s="73">
        <v>98</v>
      </c>
      <c r="B99" s="74">
        <v>6.2</v>
      </c>
      <c r="C99" s="53">
        <v>2.9</v>
      </c>
      <c r="D99" s="53">
        <v>4.3</v>
      </c>
      <c r="E99" s="53">
        <v>1.3</v>
      </c>
      <c r="F99" s="54" t="s">
        <v>62</v>
      </c>
      <c r="G99" s="69">
        <f>SQRT((Table1[[#This Row],[sepal_length]]-$L$4)^2+(Table1[[#This Row],[sepal_width]]-$M$4)^2+(Table1[[#This Row],[petal_length]]-$N$4)^2+(Table1[[#This Row],[petal_width]]-$O$4)^2)</f>
        <v>0.59371710435189584</v>
      </c>
      <c r="H99" s="54">
        <f>RANK(Table1[[#This Row],[Euclidean
Distance]],Table1[Euclidean
Distance],1)</f>
        <v>6</v>
      </c>
      <c r="I99" s="75">
        <f>ABS(Table1[[#This Row],[sepal_length]]-$L$4)+ABS(Table1[[#This Row],[sepal_width]]-$M$4)+ABS(Table1[[#This Row],[petal_length]]-$N$4)+ABS(Table1[[#This Row],[petal_width]]-$O$4)</f>
        <v>1.05</v>
      </c>
      <c r="J99" s="76">
        <f>RANK(Table1[[#This Row],[Manhattan
Distance]],Table1[Manhattan
Distance],1)</f>
        <v>9</v>
      </c>
    </row>
    <row r="100" spans="1:10" ht="15" thickBot="1" x14ac:dyDescent="0.35">
      <c r="A100" s="73">
        <v>99</v>
      </c>
      <c r="B100" s="74">
        <v>5.0999999999999996</v>
      </c>
      <c r="C100" s="53">
        <v>2.5</v>
      </c>
      <c r="D100" s="53">
        <v>3</v>
      </c>
      <c r="E100" s="53">
        <v>1.1000000000000001</v>
      </c>
      <c r="F100" s="54" t="s">
        <v>62</v>
      </c>
      <c r="G100" s="69">
        <f>SQRT((Table1[[#This Row],[sepal_length]]-$L$4)^2+(Table1[[#This Row],[sepal_width]]-$M$4)^2+(Table1[[#This Row],[petal_length]]-$N$4)^2+(Table1[[#This Row],[petal_width]]-$O$4)^2)</f>
        <v>1.9981241202688089</v>
      </c>
      <c r="H100" s="54">
        <f>RANK(Table1[[#This Row],[Euclidean
Distance]],Table1[Euclidean
Distance],1)</f>
        <v>86</v>
      </c>
      <c r="I100" s="75">
        <f>ABS(Table1[[#This Row],[sepal_length]]-$L$4)+ABS(Table1[[#This Row],[sepal_width]]-$M$4)+ABS(Table1[[#This Row],[petal_length]]-$N$4)+ABS(Table1[[#This Row],[petal_width]]-$O$4)</f>
        <v>3.35</v>
      </c>
      <c r="J100" s="76">
        <f>RANK(Table1[[#This Row],[Manhattan
Distance]],Table1[Manhattan
Distance],1)</f>
        <v>88</v>
      </c>
    </row>
    <row r="101" spans="1:10" ht="15" thickBot="1" x14ac:dyDescent="0.35">
      <c r="A101" s="73">
        <v>100</v>
      </c>
      <c r="B101" s="74">
        <v>5.7</v>
      </c>
      <c r="C101" s="53">
        <v>2.8</v>
      </c>
      <c r="D101" s="53">
        <v>4.0999999999999996</v>
      </c>
      <c r="E101" s="53">
        <v>1.3</v>
      </c>
      <c r="F101" s="54" t="s">
        <v>62</v>
      </c>
      <c r="G101" s="69">
        <f>SQRT((Table1[[#This Row],[sepal_length]]-$L$4)^2+(Table1[[#This Row],[sepal_width]]-$M$4)^2+(Table1[[#This Row],[petal_length]]-$N$4)^2+(Table1[[#This Row],[petal_width]]-$O$4)^2)</f>
        <v>1.0210288928331068</v>
      </c>
      <c r="H101" s="54">
        <f>RANK(Table1[[#This Row],[Euclidean
Distance]],Table1[Euclidean
Distance],1)</f>
        <v>27</v>
      </c>
      <c r="I101" s="75">
        <f>ABS(Table1[[#This Row],[sepal_length]]-$L$4)+ABS(Table1[[#This Row],[sepal_width]]-$M$4)+ABS(Table1[[#This Row],[petal_length]]-$N$4)+ABS(Table1[[#This Row],[petal_width]]-$O$4)</f>
        <v>1.2499999999999998</v>
      </c>
      <c r="J101" s="76">
        <f>RANK(Table1[[#This Row],[Manhattan
Distance]],Table1[Manhattan
Distance],1)</f>
        <v>12</v>
      </c>
    </row>
    <row r="102" spans="1:10" ht="15" thickBot="1" x14ac:dyDescent="0.35">
      <c r="A102" s="73">
        <v>101</v>
      </c>
      <c r="B102" s="74">
        <v>6.3</v>
      </c>
      <c r="C102" s="53">
        <v>3.3</v>
      </c>
      <c r="D102" s="53">
        <v>6</v>
      </c>
      <c r="E102" s="53">
        <v>2.5</v>
      </c>
      <c r="F102" s="54" t="s">
        <v>63</v>
      </c>
      <c r="G102" s="69">
        <f>SQRT((Table1[[#This Row],[sepal_length]]-$L$4)^2+(Table1[[#This Row],[sepal_width]]-$M$4)^2+(Table1[[#This Row],[petal_length]]-$N$4)^2+(Table1[[#This Row],[petal_width]]-$O$4)^2)</f>
        <v>2.2522211259110421</v>
      </c>
      <c r="H102" s="54">
        <f>RANK(Table1[[#This Row],[Euclidean
Distance]],Table1[Euclidean
Distance],1)</f>
        <v>92</v>
      </c>
      <c r="I102" s="75">
        <f>ABS(Table1[[#This Row],[sepal_length]]-$L$4)+ABS(Table1[[#This Row],[sepal_width]]-$M$4)+ABS(Table1[[#This Row],[petal_length]]-$N$4)+ABS(Table1[[#This Row],[petal_width]]-$O$4)</f>
        <v>3.8500000000000005</v>
      </c>
      <c r="J102" s="76">
        <f>RANK(Table1[[#This Row],[Manhattan
Distance]],Table1[Manhattan
Distance],1)</f>
        <v>93</v>
      </c>
    </row>
    <row r="103" spans="1:10" ht="15" thickBot="1" x14ac:dyDescent="0.35">
      <c r="A103" s="73">
        <v>102</v>
      </c>
      <c r="B103" s="74">
        <v>5.8</v>
      </c>
      <c r="C103" s="53">
        <v>2.7</v>
      </c>
      <c r="D103" s="53">
        <v>5.0999999999999996</v>
      </c>
      <c r="E103" s="53">
        <v>1.9</v>
      </c>
      <c r="F103" s="54" t="s">
        <v>63</v>
      </c>
      <c r="G103" s="69">
        <f>SQRT((Table1[[#This Row],[sepal_length]]-$L$4)^2+(Table1[[#This Row],[sepal_width]]-$M$4)^2+(Table1[[#This Row],[petal_length]]-$N$4)^2+(Table1[[#This Row],[petal_width]]-$O$4)^2)</f>
        <v>1.4044571905188141</v>
      </c>
      <c r="H103" s="54">
        <f>RANK(Table1[[#This Row],[Euclidean
Distance]],Table1[Euclidean
Distance],1)</f>
        <v>59</v>
      </c>
      <c r="I103" s="75">
        <f>ABS(Table1[[#This Row],[sepal_length]]-$L$4)+ABS(Table1[[#This Row],[sepal_width]]-$M$4)+ABS(Table1[[#This Row],[petal_length]]-$N$4)+ABS(Table1[[#This Row],[petal_width]]-$O$4)</f>
        <v>2.35</v>
      </c>
      <c r="J103" s="76">
        <f>RANK(Table1[[#This Row],[Manhattan
Distance]],Table1[Manhattan
Distance],1)</f>
        <v>60</v>
      </c>
    </row>
    <row r="104" spans="1:10" ht="15" thickBot="1" x14ac:dyDescent="0.35">
      <c r="A104" s="73">
        <v>103</v>
      </c>
      <c r="B104" s="74">
        <v>7.1</v>
      </c>
      <c r="C104" s="53">
        <v>3</v>
      </c>
      <c r="D104" s="53">
        <v>5.9</v>
      </c>
      <c r="E104" s="53">
        <v>2.1</v>
      </c>
      <c r="F104" s="54" t="s">
        <v>63</v>
      </c>
      <c r="G104" s="69">
        <f>SQRT((Table1[[#This Row],[sepal_length]]-$L$4)^2+(Table1[[#This Row],[sepal_width]]-$M$4)^2+(Table1[[#This Row],[petal_length]]-$N$4)^2+(Table1[[#This Row],[petal_width]]-$O$4)^2)</f>
        <v>1.9551214796017158</v>
      </c>
      <c r="H104" s="54">
        <f>RANK(Table1[[#This Row],[Euclidean
Distance]],Table1[Euclidean
Distance],1)</f>
        <v>83</v>
      </c>
      <c r="I104" s="75">
        <f>ABS(Table1[[#This Row],[sepal_length]]-$L$4)+ABS(Table1[[#This Row],[sepal_width]]-$M$4)+ABS(Table1[[#This Row],[petal_length]]-$N$4)+ABS(Table1[[#This Row],[petal_width]]-$O$4)</f>
        <v>3.0500000000000003</v>
      </c>
      <c r="J104" s="76">
        <f>RANK(Table1[[#This Row],[Manhattan
Distance]],Table1[Manhattan
Distance],1)</f>
        <v>80</v>
      </c>
    </row>
    <row r="105" spans="1:10" ht="15" thickBot="1" x14ac:dyDescent="0.35">
      <c r="A105" s="73">
        <v>104</v>
      </c>
      <c r="B105" s="74">
        <v>6.3</v>
      </c>
      <c r="C105" s="53">
        <v>2.9</v>
      </c>
      <c r="D105" s="53">
        <v>5.6</v>
      </c>
      <c r="E105" s="53">
        <v>1.8</v>
      </c>
      <c r="F105" s="54" t="s">
        <v>63</v>
      </c>
      <c r="G105" s="69">
        <f>SQRT((Table1[[#This Row],[sepal_length]]-$L$4)^2+(Table1[[#This Row],[sepal_width]]-$M$4)^2+(Table1[[#This Row],[petal_length]]-$N$4)^2+(Table1[[#This Row],[petal_width]]-$O$4)^2)</f>
        <v>1.5882380174268591</v>
      </c>
      <c r="H105" s="54">
        <f>RANK(Table1[[#This Row],[Euclidean
Distance]],Table1[Euclidean
Distance],1)</f>
        <v>69</v>
      </c>
      <c r="I105" s="75">
        <f>ABS(Table1[[#This Row],[sepal_length]]-$L$4)+ABS(Table1[[#This Row],[sepal_width]]-$M$4)+ABS(Table1[[#This Row],[petal_length]]-$N$4)+ABS(Table1[[#This Row],[petal_width]]-$O$4)</f>
        <v>2.3500000000000005</v>
      </c>
      <c r="J105" s="76">
        <f>RANK(Table1[[#This Row],[Manhattan
Distance]],Table1[Manhattan
Distance],1)</f>
        <v>64</v>
      </c>
    </row>
    <row r="106" spans="1:10" ht="15" thickBot="1" x14ac:dyDescent="0.35">
      <c r="A106" s="73">
        <v>105</v>
      </c>
      <c r="B106" s="74">
        <v>6.5</v>
      </c>
      <c r="C106" s="53">
        <v>3</v>
      </c>
      <c r="D106" s="53">
        <v>5.8</v>
      </c>
      <c r="E106" s="53">
        <v>2.2000000000000002</v>
      </c>
      <c r="F106" s="54" t="s">
        <v>63</v>
      </c>
      <c r="G106" s="69">
        <f>SQRT((Table1[[#This Row],[sepal_length]]-$L$4)^2+(Table1[[#This Row],[sepal_width]]-$M$4)^2+(Table1[[#This Row],[petal_length]]-$N$4)^2+(Table1[[#This Row],[petal_width]]-$O$4)^2)</f>
        <v>1.8661457606521525</v>
      </c>
      <c r="H106" s="54">
        <f>RANK(Table1[[#This Row],[Euclidean
Distance]],Table1[Euclidean
Distance],1)</f>
        <v>80</v>
      </c>
      <c r="I106" s="75">
        <f>ABS(Table1[[#This Row],[sepal_length]]-$L$4)+ABS(Table1[[#This Row],[sepal_width]]-$M$4)+ABS(Table1[[#This Row],[petal_length]]-$N$4)+ABS(Table1[[#This Row],[petal_width]]-$O$4)</f>
        <v>2.8500000000000005</v>
      </c>
      <c r="J106" s="76">
        <f>RANK(Table1[[#This Row],[Manhattan
Distance]],Table1[Manhattan
Distance],1)</f>
        <v>79</v>
      </c>
    </row>
    <row r="107" spans="1:10" ht="15" thickBot="1" x14ac:dyDescent="0.35">
      <c r="A107" s="73">
        <v>106</v>
      </c>
      <c r="B107" s="74">
        <v>7.6</v>
      </c>
      <c r="C107" s="53">
        <v>3</v>
      </c>
      <c r="D107" s="53">
        <v>6.6</v>
      </c>
      <c r="E107" s="53">
        <v>2.1</v>
      </c>
      <c r="F107" s="54" t="s">
        <v>63</v>
      </c>
      <c r="G107" s="69">
        <f>SQRT((Table1[[#This Row],[sepal_length]]-$L$4)^2+(Table1[[#This Row],[sepal_width]]-$M$4)^2+(Table1[[#This Row],[petal_length]]-$N$4)^2+(Table1[[#This Row],[petal_width]]-$O$4)^2)</f>
        <v>2.7354158733179856</v>
      </c>
      <c r="H107" s="54">
        <f>RANK(Table1[[#This Row],[Euclidean
Distance]],Table1[Euclidean
Distance],1)</f>
        <v>96</v>
      </c>
      <c r="I107" s="75">
        <f>ABS(Table1[[#This Row],[sepal_length]]-$L$4)+ABS(Table1[[#This Row],[sepal_width]]-$M$4)+ABS(Table1[[#This Row],[petal_length]]-$N$4)+ABS(Table1[[#This Row],[petal_width]]-$O$4)</f>
        <v>4.25</v>
      </c>
      <c r="J107" s="76">
        <f>RANK(Table1[[#This Row],[Manhattan
Distance]],Table1[Manhattan
Distance],1)</f>
        <v>96</v>
      </c>
    </row>
    <row r="108" spans="1:10" ht="15" thickBot="1" x14ac:dyDescent="0.35">
      <c r="A108" s="73">
        <v>107</v>
      </c>
      <c r="B108" s="74">
        <v>4.9000000000000004</v>
      </c>
      <c r="C108" s="53">
        <v>2.5</v>
      </c>
      <c r="D108" s="53">
        <v>4.5</v>
      </c>
      <c r="E108" s="53">
        <v>1.7</v>
      </c>
      <c r="F108" s="54" t="s">
        <v>63</v>
      </c>
      <c r="G108" s="69">
        <f>SQRT((Table1[[#This Row],[sepal_length]]-$L$4)^2+(Table1[[#This Row],[sepal_width]]-$M$4)^2+(Table1[[#This Row],[petal_length]]-$N$4)^2+(Table1[[#This Row],[petal_width]]-$O$4)^2)</f>
        <v>1.8714967272212899</v>
      </c>
      <c r="H108" s="54">
        <f>RANK(Table1[[#This Row],[Euclidean
Distance]],Table1[Euclidean
Distance],1)</f>
        <v>81</v>
      </c>
      <c r="I108" s="75">
        <f>ABS(Table1[[#This Row],[sepal_length]]-$L$4)+ABS(Table1[[#This Row],[sepal_width]]-$M$4)+ABS(Table1[[#This Row],[petal_length]]-$N$4)+ABS(Table1[[#This Row],[petal_width]]-$O$4)</f>
        <v>2.6500000000000004</v>
      </c>
      <c r="J108" s="76">
        <f>RANK(Table1[[#This Row],[Manhattan
Distance]],Table1[Manhattan
Distance],1)</f>
        <v>73</v>
      </c>
    </row>
    <row r="109" spans="1:10" ht="15" thickBot="1" x14ac:dyDescent="0.35">
      <c r="A109" s="73">
        <v>108</v>
      </c>
      <c r="B109" s="74">
        <v>7.3</v>
      </c>
      <c r="C109" s="53">
        <v>2.9</v>
      </c>
      <c r="D109" s="53">
        <v>6.3</v>
      </c>
      <c r="E109" s="53">
        <v>1.8</v>
      </c>
      <c r="F109" s="54" t="s">
        <v>63</v>
      </c>
      <c r="G109" s="69">
        <f>SQRT((Table1[[#This Row],[sepal_length]]-$L$4)^2+(Table1[[#This Row],[sepal_width]]-$M$4)^2+(Table1[[#This Row],[petal_length]]-$N$4)^2+(Table1[[#This Row],[petal_width]]-$O$4)^2)</f>
        <v>2.3048861143232218</v>
      </c>
      <c r="H109" s="54">
        <f>RANK(Table1[[#This Row],[Euclidean
Distance]],Table1[Euclidean
Distance],1)</f>
        <v>93</v>
      </c>
      <c r="I109" s="75">
        <f>ABS(Table1[[#This Row],[sepal_length]]-$L$4)+ABS(Table1[[#This Row],[sepal_width]]-$M$4)+ABS(Table1[[#This Row],[petal_length]]-$N$4)+ABS(Table1[[#This Row],[petal_width]]-$O$4)</f>
        <v>3.25</v>
      </c>
      <c r="J109" s="76">
        <f>RANK(Table1[[#This Row],[Manhattan
Distance]],Table1[Manhattan
Distance],1)</f>
        <v>86</v>
      </c>
    </row>
    <row r="110" spans="1:10" ht="15" thickBot="1" x14ac:dyDescent="0.35">
      <c r="A110" s="73">
        <v>109</v>
      </c>
      <c r="B110" s="74">
        <v>6.7</v>
      </c>
      <c r="C110" s="53">
        <v>2.5</v>
      </c>
      <c r="D110" s="53">
        <v>5.8</v>
      </c>
      <c r="E110" s="53">
        <v>1.8</v>
      </c>
      <c r="F110" s="54" t="s">
        <v>63</v>
      </c>
      <c r="G110" s="69">
        <f>SQRT((Table1[[#This Row],[sepal_length]]-$L$4)^2+(Table1[[#This Row],[sepal_width]]-$M$4)^2+(Table1[[#This Row],[petal_length]]-$N$4)^2+(Table1[[#This Row],[petal_width]]-$O$4)^2)</f>
        <v>1.7442763542512409</v>
      </c>
      <c r="H110" s="54">
        <f>RANK(Table1[[#This Row],[Euclidean
Distance]],Table1[Euclidean
Distance],1)</f>
        <v>75</v>
      </c>
      <c r="I110" s="75">
        <f>ABS(Table1[[#This Row],[sepal_length]]-$L$4)+ABS(Table1[[#This Row],[sepal_width]]-$M$4)+ABS(Table1[[#This Row],[petal_length]]-$N$4)+ABS(Table1[[#This Row],[petal_width]]-$O$4)</f>
        <v>2.25</v>
      </c>
      <c r="J110" s="76">
        <f>RANK(Table1[[#This Row],[Manhattan
Distance]],Table1[Manhattan
Distance],1)</f>
        <v>56</v>
      </c>
    </row>
    <row r="111" spans="1:10" ht="15" thickBot="1" x14ac:dyDescent="0.35">
      <c r="A111" s="73">
        <v>110</v>
      </c>
      <c r="B111" s="74">
        <v>7.2</v>
      </c>
      <c r="C111" s="53">
        <v>3.6</v>
      </c>
      <c r="D111" s="53">
        <v>6.1</v>
      </c>
      <c r="E111" s="53">
        <v>2.5</v>
      </c>
      <c r="F111" s="54" t="s">
        <v>63</v>
      </c>
      <c r="G111" s="69">
        <f>SQRT((Table1[[#This Row],[sepal_length]]-$L$4)^2+(Table1[[#This Row],[sepal_width]]-$M$4)^2+(Table1[[#This Row],[petal_length]]-$N$4)^2+(Table1[[#This Row],[petal_width]]-$O$4)^2)</f>
        <v>2.4438698819699876</v>
      </c>
      <c r="H111" s="54">
        <f>RANK(Table1[[#This Row],[Euclidean
Distance]],Table1[Euclidean
Distance],1)</f>
        <v>95</v>
      </c>
      <c r="I111" s="75">
        <f>ABS(Table1[[#This Row],[sepal_length]]-$L$4)+ABS(Table1[[#This Row],[sepal_width]]-$M$4)+ABS(Table1[[#This Row],[petal_length]]-$N$4)+ABS(Table1[[#This Row],[petal_width]]-$O$4)</f>
        <v>4.3499999999999996</v>
      </c>
      <c r="J111" s="76">
        <f>RANK(Table1[[#This Row],[Manhattan
Distance]],Table1[Manhattan
Distance],1)</f>
        <v>97</v>
      </c>
    </row>
    <row r="112" spans="1:10" ht="15" thickBot="1" x14ac:dyDescent="0.35">
      <c r="A112" s="73">
        <v>111</v>
      </c>
      <c r="B112" s="74">
        <v>6.5</v>
      </c>
      <c r="C112" s="53">
        <v>3.2</v>
      </c>
      <c r="D112" s="53">
        <v>5.0999999999999996</v>
      </c>
      <c r="E112" s="53">
        <v>2</v>
      </c>
      <c r="F112" s="54" t="s">
        <v>63</v>
      </c>
      <c r="G112" s="69">
        <f>SQRT((Table1[[#This Row],[sepal_length]]-$L$4)^2+(Table1[[#This Row],[sepal_width]]-$M$4)^2+(Table1[[#This Row],[petal_length]]-$N$4)^2+(Table1[[#This Row],[petal_width]]-$O$4)^2)</f>
        <v>1.2216791722870617</v>
      </c>
      <c r="H112" s="54">
        <f>RANK(Table1[[#This Row],[Euclidean
Distance]],Table1[Euclidean
Distance],1)</f>
        <v>43</v>
      </c>
      <c r="I112" s="75">
        <f>ABS(Table1[[#This Row],[sepal_length]]-$L$4)+ABS(Table1[[#This Row],[sepal_width]]-$M$4)+ABS(Table1[[#This Row],[petal_length]]-$N$4)+ABS(Table1[[#This Row],[petal_width]]-$O$4)</f>
        <v>2.1500000000000004</v>
      </c>
      <c r="J112" s="76">
        <f>RANK(Table1[[#This Row],[Manhattan
Distance]],Table1[Manhattan
Distance],1)</f>
        <v>51</v>
      </c>
    </row>
    <row r="113" spans="1:10" ht="15" thickBot="1" x14ac:dyDescent="0.35">
      <c r="A113" s="73">
        <v>112</v>
      </c>
      <c r="B113" s="74">
        <v>6.4</v>
      </c>
      <c r="C113" s="53">
        <v>2.7</v>
      </c>
      <c r="D113" s="53">
        <v>5.3</v>
      </c>
      <c r="E113" s="53">
        <v>1.9</v>
      </c>
      <c r="F113" s="54" t="s">
        <v>63</v>
      </c>
      <c r="G113" s="69">
        <f>SQRT((Table1[[#This Row],[sepal_length]]-$L$4)^2+(Table1[[#This Row],[sepal_width]]-$M$4)^2+(Table1[[#This Row],[petal_length]]-$N$4)^2+(Table1[[#This Row],[petal_width]]-$O$4)^2)</f>
        <v>1.3009611831257688</v>
      </c>
      <c r="H113" s="54">
        <f>RANK(Table1[[#This Row],[Euclidean
Distance]],Table1[Euclidean
Distance],1)</f>
        <v>51</v>
      </c>
      <c r="I113" s="75">
        <f>ABS(Table1[[#This Row],[sepal_length]]-$L$4)+ABS(Table1[[#This Row],[sepal_width]]-$M$4)+ABS(Table1[[#This Row],[petal_length]]-$N$4)+ABS(Table1[[#This Row],[petal_width]]-$O$4)</f>
        <v>1.9499999999999997</v>
      </c>
      <c r="J113" s="76">
        <f>RANK(Table1[[#This Row],[Manhattan
Distance]],Table1[Manhattan
Distance],1)</f>
        <v>41</v>
      </c>
    </row>
    <row r="114" spans="1:10" ht="15" thickBot="1" x14ac:dyDescent="0.35">
      <c r="A114" s="73">
        <v>113</v>
      </c>
      <c r="B114" s="74">
        <v>6.8</v>
      </c>
      <c r="C114" s="53">
        <v>3</v>
      </c>
      <c r="D114" s="53">
        <v>5.5</v>
      </c>
      <c r="E114" s="53">
        <v>2.1</v>
      </c>
      <c r="F114" s="54" t="s">
        <v>63</v>
      </c>
      <c r="G114" s="69">
        <f>SQRT((Table1[[#This Row],[sepal_length]]-$L$4)^2+(Table1[[#This Row],[sepal_width]]-$M$4)^2+(Table1[[#This Row],[petal_length]]-$N$4)^2+(Table1[[#This Row],[petal_width]]-$O$4)^2)</f>
        <v>1.5467708298258023</v>
      </c>
      <c r="H114" s="54">
        <f>RANK(Table1[[#This Row],[Euclidean
Distance]],Table1[Euclidean
Distance],1)</f>
        <v>68</v>
      </c>
      <c r="I114" s="75">
        <f>ABS(Table1[[#This Row],[sepal_length]]-$L$4)+ABS(Table1[[#This Row],[sepal_width]]-$M$4)+ABS(Table1[[#This Row],[petal_length]]-$N$4)+ABS(Table1[[#This Row],[petal_width]]-$O$4)</f>
        <v>2.35</v>
      </c>
      <c r="J114" s="76">
        <f>RANK(Table1[[#This Row],[Manhattan
Distance]],Table1[Manhattan
Distance],1)</f>
        <v>60</v>
      </c>
    </row>
    <row r="115" spans="1:10" ht="15" thickBot="1" x14ac:dyDescent="0.35">
      <c r="A115" s="73">
        <v>114</v>
      </c>
      <c r="B115" s="74">
        <v>5.7</v>
      </c>
      <c r="C115" s="53">
        <v>2.5</v>
      </c>
      <c r="D115" s="53">
        <v>5</v>
      </c>
      <c r="E115" s="53">
        <v>2</v>
      </c>
      <c r="F115" s="54" t="s">
        <v>63</v>
      </c>
      <c r="G115" s="69">
        <f>SQRT((Table1[[#This Row],[sepal_length]]-$L$4)^2+(Table1[[#This Row],[sepal_width]]-$M$4)^2+(Table1[[#This Row],[petal_length]]-$N$4)^2+(Table1[[#This Row],[petal_width]]-$O$4)^2)</f>
        <v>1.4568802284333466</v>
      </c>
      <c r="H115" s="54">
        <f>RANK(Table1[[#This Row],[Euclidean
Distance]],Table1[Euclidean
Distance],1)</f>
        <v>62</v>
      </c>
      <c r="I115" s="75">
        <f>ABS(Table1[[#This Row],[sepal_length]]-$L$4)+ABS(Table1[[#This Row],[sepal_width]]-$M$4)+ABS(Table1[[#This Row],[petal_length]]-$N$4)+ABS(Table1[[#This Row],[petal_width]]-$O$4)</f>
        <v>2.6500000000000004</v>
      </c>
      <c r="J115" s="76">
        <f>RANK(Table1[[#This Row],[Manhattan
Distance]],Table1[Manhattan
Distance],1)</f>
        <v>73</v>
      </c>
    </row>
    <row r="116" spans="1:10" ht="15" thickBot="1" x14ac:dyDescent="0.35">
      <c r="A116" s="73">
        <v>115</v>
      </c>
      <c r="B116" s="74">
        <v>5.8</v>
      </c>
      <c r="C116" s="53">
        <v>2.8</v>
      </c>
      <c r="D116" s="53">
        <v>5.0999999999999996</v>
      </c>
      <c r="E116" s="53">
        <v>2.4</v>
      </c>
      <c r="F116" s="54" t="s">
        <v>63</v>
      </c>
      <c r="G116" s="69">
        <f>SQRT((Table1[[#This Row],[sepal_length]]-$L$4)^2+(Table1[[#This Row],[sepal_width]]-$M$4)^2+(Table1[[#This Row],[petal_length]]-$N$4)^2+(Table1[[#This Row],[petal_width]]-$O$4)^2)</f>
        <v>1.6194134740701649</v>
      </c>
      <c r="H116" s="54">
        <f>RANK(Table1[[#This Row],[Euclidean
Distance]],Table1[Euclidean
Distance],1)</f>
        <v>70</v>
      </c>
      <c r="I116" s="75">
        <f>ABS(Table1[[#This Row],[sepal_length]]-$L$4)+ABS(Table1[[#This Row],[sepal_width]]-$M$4)+ABS(Table1[[#This Row],[petal_length]]-$N$4)+ABS(Table1[[#This Row],[petal_width]]-$O$4)</f>
        <v>2.85</v>
      </c>
      <c r="J116" s="76">
        <f>RANK(Table1[[#This Row],[Manhattan
Distance]],Table1[Manhattan
Distance],1)</f>
        <v>78</v>
      </c>
    </row>
    <row r="117" spans="1:10" ht="15" thickBot="1" x14ac:dyDescent="0.35">
      <c r="A117" s="73">
        <v>116</v>
      </c>
      <c r="B117" s="74">
        <v>6.4</v>
      </c>
      <c r="C117" s="53">
        <v>3.2</v>
      </c>
      <c r="D117" s="53">
        <v>5.3</v>
      </c>
      <c r="E117" s="53">
        <v>2.2999999999999998</v>
      </c>
      <c r="F117" s="54" t="s">
        <v>63</v>
      </c>
      <c r="G117" s="69">
        <f>SQRT((Table1[[#This Row],[sepal_length]]-$L$4)^2+(Table1[[#This Row],[sepal_width]]-$M$4)^2+(Table1[[#This Row],[petal_length]]-$N$4)^2+(Table1[[#This Row],[petal_width]]-$O$4)^2)</f>
        <v>1.5402921800749363</v>
      </c>
      <c r="H117" s="54">
        <f>RANK(Table1[[#This Row],[Euclidean
Distance]],Table1[Euclidean
Distance],1)</f>
        <v>67</v>
      </c>
      <c r="I117" s="75">
        <f>ABS(Table1[[#This Row],[sepal_length]]-$L$4)+ABS(Table1[[#This Row],[sepal_width]]-$M$4)+ABS(Table1[[#This Row],[petal_length]]-$N$4)+ABS(Table1[[#This Row],[petal_width]]-$O$4)</f>
        <v>2.75</v>
      </c>
      <c r="J117" s="76">
        <f>RANK(Table1[[#This Row],[Manhattan
Distance]],Table1[Manhattan
Distance],1)</f>
        <v>75</v>
      </c>
    </row>
    <row r="118" spans="1:10" ht="15" thickBot="1" x14ac:dyDescent="0.35">
      <c r="A118" s="73">
        <v>117</v>
      </c>
      <c r="B118" s="74">
        <v>6.5</v>
      </c>
      <c r="C118" s="53">
        <v>3</v>
      </c>
      <c r="D118" s="53">
        <v>5.5</v>
      </c>
      <c r="E118" s="53">
        <v>1.8</v>
      </c>
      <c r="F118" s="54" t="s">
        <v>63</v>
      </c>
      <c r="G118" s="69">
        <f>SQRT((Table1[[#This Row],[sepal_length]]-$L$4)^2+(Table1[[#This Row],[sepal_width]]-$M$4)^2+(Table1[[#This Row],[petal_length]]-$N$4)^2+(Table1[[#This Row],[petal_width]]-$O$4)^2)</f>
        <v>1.4671400751121213</v>
      </c>
      <c r="H118" s="54">
        <f>RANK(Table1[[#This Row],[Euclidean
Distance]],Table1[Euclidean
Distance],1)</f>
        <v>63</v>
      </c>
      <c r="I118" s="75">
        <f>ABS(Table1[[#This Row],[sepal_length]]-$L$4)+ABS(Table1[[#This Row],[sepal_width]]-$M$4)+ABS(Table1[[#This Row],[petal_length]]-$N$4)+ABS(Table1[[#This Row],[petal_width]]-$O$4)</f>
        <v>2.1500000000000004</v>
      </c>
      <c r="J118" s="76">
        <f>RANK(Table1[[#This Row],[Manhattan
Distance]],Table1[Manhattan
Distance],1)</f>
        <v>51</v>
      </c>
    </row>
    <row r="119" spans="1:10" ht="15" thickBot="1" x14ac:dyDescent="0.35">
      <c r="A119" s="73">
        <v>118</v>
      </c>
      <c r="B119" s="74">
        <v>7.7</v>
      </c>
      <c r="C119" s="53">
        <v>3.8</v>
      </c>
      <c r="D119" s="53">
        <v>6.7</v>
      </c>
      <c r="E119" s="53">
        <v>2.2000000000000002</v>
      </c>
      <c r="F119" s="54" t="s">
        <v>63</v>
      </c>
      <c r="G119" s="69">
        <f>SQRT((Table1[[#This Row],[sepal_length]]-$L$4)^2+(Table1[[#This Row],[sepal_width]]-$M$4)^2+(Table1[[#This Row],[petal_length]]-$N$4)^2+(Table1[[#This Row],[petal_width]]-$O$4)^2)</f>
        <v>3.0581857366746061</v>
      </c>
      <c r="H119" s="54">
        <f>RANK(Table1[[#This Row],[Euclidean
Distance]],Table1[Euclidean
Distance],1)</f>
        <v>100</v>
      </c>
      <c r="I119" s="75">
        <f>ABS(Table1[[#This Row],[sepal_length]]-$L$4)+ABS(Table1[[#This Row],[sepal_width]]-$M$4)+ABS(Table1[[#This Row],[petal_length]]-$N$4)+ABS(Table1[[#This Row],[petal_width]]-$O$4)</f>
        <v>5.3500000000000005</v>
      </c>
      <c r="J119" s="76">
        <f>RANK(Table1[[#This Row],[Manhattan
Distance]],Table1[Manhattan
Distance],1)</f>
        <v>100</v>
      </c>
    </row>
    <row r="120" spans="1:10" ht="15" thickBot="1" x14ac:dyDescent="0.35">
      <c r="A120" s="73">
        <v>119</v>
      </c>
      <c r="B120" s="74">
        <v>7.7</v>
      </c>
      <c r="C120" s="53">
        <v>2.6</v>
      </c>
      <c r="D120" s="53">
        <v>6.9</v>
      </c>
      <c r="E120" s="53">
        <v>2.2999999999999998</v>
      </c>
      <c r="F120" s="54" t="s">
        <v>63</v>
      </c>
      <c r="G120" s="69">
        <f>SQRT((Table1[[#This Row],[sepal_length]]-$L$4)^2+(Table1[[#This Row],[sepal_width]]-$M$4)^2+(Table1[[#This Row],[petal_length]]-$N$4)^2+(Table1[[#This Row],[petal_width]]-$O$4)^2)</f>
        <v>3.0826125283596713</v>
      </c>
      <c r="H120" s="54">
        <f>RANK(Table1[[#This Row],[Euclidean
Distance]],Table1[Euclidean
Distance],1)</f>
        <v>101</v>
      </c>
      <c r="I120" s="75">
        <f>ABS(Table1[[#This Row],[sepal_length]]-$L$4)+ABS(Table1[[#This Row],[sepal_width]]-$M$4)+ABS(Table1[[#This Row],[petal_length]]-$N$4)+ABS(Table1[[#This Row],[petal_width]]-$O$4)</f>
        <v>4.75</v>
      </c>
      <c r="J120" s="76">
        <f>RANK(Table1[[#This Row],[Manhattan
Distance]],Table1[Manhattan
Distance],1)</f>
        <v>98</v>
      </c>
    </row>
    <row r="121" spans="1:10" ht="15" thickBot="1" x14ac:dyDescent="0.35">
      <c r="A121" s="73">
        <v>120</v>
      </c>
      <c r="B121" s="74">
        <v>6</v>
      </c>
      <c r="C121" s="53">
        <v>2.2000000000000002</v>
      </c>
      <c r="D121" s="53">
        <v>5</v>
      </c>
      <c r="E121" s="53">
        <v>1.5</v>
      </c>
      <c r="F121" s="54" t="s">
        <v>63</v>
      </c>
      <c r="G121" s="69">
        <f>SQRT((Table1[[#This Row],[sepal_length]]-$L$4)^2+(Table1[[#This Row],[sepal_width]]-$M$4)^2+(Table1[[#This Row],[petal_length]]-$N$4)^2+(Table1[[#This Row],[petal_width]]-$O$4)^2)</f>
        <v>1.2658988901172166</v>
      </c>
      <c r="H121" s="54">
        <f>RANK(Table1[[#This Row],[Euclidean
Distance]],Table1[Euclidean
Distance],1)</f>
        <v>48</v>
      </c>
      <c r="I121" s="75">
        <f>ABS(Table1[[#This Row],[sepal_length]]-$L$4)+ABS(Table1[[#This Row],[sepal_width]]-$M$4)+ABS(Table1[[#This Row],[petal_length]]-$N$4)+ABS(Table1[[#This Row],[petal_width]]-$O$4)</f>
        <v>2.1500000000000004</v>
      </c>
      <c r="J121" s="76">
        <f>RANK(Table1[[#This Row],[Manhattan
Distance]],Table1[Manhattan
Distance],1)</f>
        <v>51</v>
      </c>
    </row>
    <row r="122" spans="1:10" ht="15" thickBot="1" x14ac:dyDescent="0.35">
      <c r="A122" s="73">
        <v>121</v>
      </c>
      <c r="B122" s="74">
        <v>6.9</v>
      </c>
      <c r="C122" s="53">
        <v>3.2</v>
      </c>
      <c r="D122" s="53">
        <v>5.7</v>
      </c>
      <c r="E122" s="53">
        <v>2.2999999999999998</v>
      </c>
      <c r="F122" s="54" t="s">
        <v>63</v>
      </c>
      <c r="G122" s="69">
        <f>SQRT((Table1[[#This Row],[sepal_length]]-$L$4)^2+(Table1[[#This Row],[sepal_width]]-$M$4)^2+(Table1[[#This Row],[petal_length]]-$N$4)^2+(Table1[[#This Row],[petal_width]]-$O$4)^2)</f>
        <v>1.8553975315279476</v>
      </c>
      <c r="H122" s="54">
        <f>RANK(Table1[[#This Row],[Euclidean
Distance]],Table1[Euclidean
Distance],1)</f>
        <v>79</v>
      </c>
      <c r="I122" s="75">
        <f>ABS(Table1[[#This Row],[sepal_length]]-$L$4)+ABS(Table1[[#This Row],[sepal_width]]-$M$4)+ABS(Table1[[#This Row],[petal_length]]-$N$4)+ABS(Table1[[#This Row],[petal_width]]-$O$4)</f>
        <v>3.0500000000000007</v>
      </c>
      <c r="J122" s="76">
        <f>RANK(Table1[[#This Row],[Manhattan
Distance]],Table1[Manhattan
Distance],1)</f>
        <v>81</v>
      </c>
    </row>
    <row r="123" spans="1:10" ht="15" thickBot="1" x14ac:dyDescent="0.35">
      <c r="A123" s="73">
        <v>122</v>
      </c>
      <c r="B123" s="74">
        <v>5.6</v>
      </c>
      <c r="C123" s="53">
        <v>2.8</v>
      </c>
      <c r="D123" s="53">
        <v>4.9000000000000004</v>
      </c>
      <c r="E123" s="53">
        <v>2</v>
      </c>
      <c r="F123" s="54" t="s">
        <v>63</v>
      </c>
      <c r="G123" s="69">
        <f>SQRT((Table1[[#This Row],[sepal_length]]-$L$4)^2+(Table1[[#This Row],[sepal_width]]-$M$4)^2+(Table1[[#This Row],[petal_length]]-$N$4)^2+(Table1[[#This Row],[petal_width]]-$O$4)^2)</f>
        <v>1.4500000000000008</v>
      </c>
      <c r="H123" s="54">
        <f>RANK(Table1[[#This Row],[Euclidean
Distance]],Table1[Euclidean
Distance],1)</f>
        <v>61</v>
      </c>
      <c r="I123" s="75">
        <f>ABS(Table1[[#This Row],[sepal_length]]-$L$4)+ABS(Table1[[#This Row],[sepal_width]]-$M$4)+ABS(Table1[[#This Row],[petal_length]]-$N$4)+ABS(Table1[[#This Row],[petal_width]]-$O$4)</f>
        <v>2.4500000000000011</v>
      </c>
      <c r="J123" s="76">
        <f>RANK(Table1[[#This Row],[Manhattan
Distance]],Table1[Manhattan
Distance],1)</f>
        <v>69</v>
      </c>
    </row>
    <row r="124" spans="1:10" ht="15" thickBot="1" x14ac:dyDescent="0.35">
      <c r="A124" s="73">
        <v>123</v>
      </c>
      <c r="B124" s="74">
        <v>7.7</v>
      </c>
      <c r="C124" s="53">
        <v>2.8</v>
      </c>
      <c r="D124" s="53">
        <v>6.7</v>
      </c>
      <c r="E124" s="53">
        <v>2</v>
      </c>
      <c r="F124" s="54" t="s">
        <v>63</v>
      </c>
      <c r="G124" s="69">
        <f>SQRT((Table1[[#This Row],[sepal_length]]-$L$4)^2+(Table1[[#This Row],[sepal_width]]-$M$4)^2+(Table1[[#This Row],[petal_length]]-$N$4)^2+(Table1[[#This Row],[petal_width]]-$O$4)^2)</f>
        <v>2.8306359709436326</v>
      </c>
      <c r="H124" s="54">
        <f>RANK(Table1[[#This Row],[Euclidean
Distance]],Table1[Euclidean
Distance],1)</f>
        <v>97</v>
      </c>
      <c r="I124" s="75">
        <f>ABS(Table1[[#This Row],[sepal_length]]-$L$4)+ABS(Table1[[#This Row],[sepal_width]]-$M$4)+ABS(Table1[[#This Row],[petal_length]]-$N$4)+ABS(Table1[[#This Row],[petal_width]]-$O$4)</f>
        <v>4.1500000000000004</v>
      </c>
      <c r="J124" s="76">
        <f>RANK(Table1[[#This Row],[Manhattan
Distance]],Table1[Manhattan
Distance],1)</f>
        <v>95</v>
      </c>
    </row>
    <row r="125" spans="1:10" ht="15" thickBot="1" x14ac:dyDescent="0.35">
      <c r="A125" s="73">
        <v>124</v>
      </c>
      <c r="B125" s="74">
        <v>6.3</v>
      </c>
      <c r="C125" s="53">
        <v>2.7</v>
      </c>
      <c r="D125" s="53">
        <v>4.9000000000000004</v>
      </c>
      <c r="E125" s="53">
        <v>1.8</v>
      </c>
      <c r="F125" s="54" t="s">
        <v>63</v>
      </c>
      <c r="G125" s="69">
        <f>SQRT((Table1[[#This Row],[sepal_length]]-$L$4)^2+(Table1[[#This Row],[sepal_width]]-$M$4)^2+(Table1[[#This Row],[petal_length]]-$N$4)^2+(Table1[[#This Row],[petal_width]]-$O$4)^2)</f>
        <v>0.94472218138455999</v>
      </c>
      <c r="H125" s="54">
        <f>RANK(Table1[[#This Row],[Euclidean
Distance]],Table1[Euclidean
Distance],1)</f>
        <v>23</v>
      </c>
      <c r="I125" s="75">
        <f>ABS(Table1[[#This Row],[sepal_length]]-$L$4)+ABS(Table1[[#This Row],[sepal_width]]-$M$4)+ABS(Table1[[#This Row],[petal_length]]-$N$4)+ABS(Table1[[#This Row],[petal_width]]-$O$4)</f>
        <v>1.5500000000000009</v>
      </c>
      <c r="J125" s="76">
        <f>RANK(Table1[[#This Row],[Manhattan
Distance]],Table1[Manhattan
Distance],1)</f>
        <v>30</v>
      </c>
    </row>
    <row r="126" spans="1:10" ht="15" thickBot="1" x14ac:dyDescent="0.35">
      <c r="A126" s="73">
        <v>125</v>
      </c>
      <c r="B126" s="74">
        <v>6.7</v>
      </c>
      <c r="C126" s="53">
        <v>3.3</v>
      </c>
      <c r="D126" s="53">
        <v>5.7</v>
      </c>
      <c r="E126" s="53">
        <v>2.1</v>
      </c>
      <c r="F126" s="54" t="s">
        <v>63</v>
      </c>
      <c r="G126" s="69">
        <f>SQRT((Table1[[#This Row],[sepal_length]]-$L$4)^2+(Table1[[#This Row],[sepal_width]]-$M$4)^2+(Table1[[#This Row],[petal_length]]-$N$4)^2+(Table1[[#This Row],[petal_width]]-$O$4)^2)</f>
        <v>1.7951323071016247</v>
      </c>
      <c r="H126" s="54">
        <f>RANK(Table1[[#This Row],[Euclidean
Distance]],Table1[Euclidean
Distance],1)</f>
        <v>78</v>
      </c>
      <c r="I126" s="75">
        <f>ABS(Table1[[#This Row],[sepal_length]]-$L$4)+ABS(Table1[[#This Row],[sepal_width]]-$M$4)+ABS(Table1[[#This Row],[petal_length]]-$N$4)+ABS(Table1[[#This Row],[petal_width]]-$O$4)</f>
        <v>2.7500000000000004</v>
      </c>
      <c r="J126" s="76">
        <f>RANK(Table1[[#This Row],[Manhattan
Distance]],Table1[Manhattan
Distance],1)</f>
        <v>77</v>
      </c>
    </row>
    <row r="127" spans="1:10" ht="15" thickBot="1" x14ac:dyDescent="0.35">
      <c r="A127" s="73">
        <v>126</v>
      </c>
      <c r="B127" s="74">
        <v>7.2</v>
      </c>
      <c r="C127" s="53">
        <v>3.2</v>
      </c>
      <c r="D127" s="53">
        <v>6</v>
      </c>
      <c r="E127" s="53">
        <v>1.8</v>
      </c>
      <c r="F127" s="54" t="s">
        <v>63</v>
      </c>
      <c r="G127" s="69">
        <f>SQRT((Table1[[#This Row],[sepal_length]]-$L$4)^2+(Table1[[#This Row],[sepal_width]]-$M$4)^2+(Table1[[#This Row],[petal_length]]-$N$4)^2+(Table1[[#This Row],[petal_width]]-$O$4)^2)</f>
        <v>2.0377683872314836</v>
      </c>
      <c r="H127" s="54">
        <f>RANK(Table1[[#This Row],[Euclidean
Distance]],Table1[Euclidean
Distance],1)</f>
        <v>89</v>
      </c>
      <c r="I127" s="75">
        <f>ABS(Table1[[#This Row],[sepal_length]]-$L$4)+ABS(Table1[[#This Row],[sepal_width]]-$M$4)+ABS(Table1[[#This Row],[petal_length]]-$N$4)+ABS(Table1[[#This Row],[petal_width]]-$O$4)</f>
        <v>3.1500000000000004</v>
      </c>
      <c r="J127" s="76">
        <f>RANK(Table1[[#This Row],[Manhattan
Distance]],Table1[Manhattan
Distance],1)</f>
        <v>83</v>
      </c>
    </row>
    <row r="128" spans="1:10" ht="15" thickBot="1" x14ac:dyDescent="0.35">
      <c r="A128" s="73">
        <v>127</v>
      </c>
      <c r="B128" s="74">
        <v>6.2</v>
      </c>
      <c r="C128" s="53">
        <v>2.8</v>
      </c>
      <c r="D128" s="53">
        <v>4.8</v>
      </c>
      <c r="E128" s="53">
        <v>1.8</v>
      </c>
      <c r="F128" s="54" t="s">
        <v>63</v>
      </c>
      <c r="G128" s="69">
        <f>SQRT((Table1[[#This Row],[sepal_length]]-$L$4)^2+(Table1[[#This Row],[sepal_width]]-$M$4)^2+(Table1[[#This Row],[petal_length]]-$N$4)^2+(Table1[[#This Row],[petal_width]]-$O$4)^2)</f>
        <v>0.91241437954473303</v>
      </c>
      <c r="H128" s="54">
        <f>RANK(Table1[[#This Row],[Euclidean
Distance]],Table1[Euclidean
Distance],1)</f>
        <v>20</v>
      </c>
      <c r="I128" s="75">
        <f>ABS(Table1[[#This Row],[sepal_length]]-$L$4)+ABS(Table1[[#This Row],[sepal_width]]-$M$4)+ABS(Table1[[#This Row],[petal_length]]-$N$4)+ABS(Table1[[#This Row],[petal_width]]-$O$4)</f>
        <v>1.55</v>
      </c>
      <c r="J128" s="76">
        <f>RANK(Table1[[#This Row],[Manhattan
Distance]],Table1[Manhattan
Distance],1)</f>
        <v>28</v>
      </c>
    </row>
    <row r="129" spans="1:10" ht="15" thickBot="1" x14ac:dyDescent="0.35">
      <c r="A129" s="73">
        <v>128</v>
      </c>
      <c r="B129" s="74">
        <v>6.1</v>
      </c>
      <c r="C129" s="53">
        <v>3</v>
      </c>
      <c r="D129" s="53">
        <v>4.9000000000000004</v>
      </c>
      <c r="E129" s="53">
        <v>1.8</v>
      </c>
      <c r="F129" s="54" t="s">
        <v>63</v>
      </c>
      <c r="G129" s="69">
        <f>SQRT((Table1[[#This Row],[sepal_length]]-$L$4)^2+(Table1[[#This Row],[sepal_width]]-$M$4)^2+(Table1[[#This Row],[petal_length]]-$N$4)^2+(Table1[[#This Row],[petal_width]]-$O$4)^2)</f>
        <v>1.0735455276791952</v>
      </c>
      <c r="H129" s="54">
        <f>RANK(Table1[[#This Row],[Euclidean
Distance]],Table1[Euclidean
Distance],1)</f>
        <v>33</v>
      </c>
      <c r="I129" s="75">
        <f>ABS(Table1[[#This Row],[sepal_length]]-$L$4)+ABS(Table1[[#This Row],[sepal_width]]-$M$4)+ABS(Table1[[#This Row],[petal_length]]-$N$4)+ABS(Table1[[#This Row],[petal_width]]-$O$4)</f>
        <v>1.9500000000000013</v>
      </c>
      <c r="J129" s="76">
        <f>RANK(Table1[[#This Row],[Manhattan
Distance]],Table1[Manhattan
Distance],1)</f>
        <v>49</v>
      </c>
    </row>
    <row r="130" spans="1:10" ht="15" thickBot="1" x14ac:dyDescent="0.35">
      <c r="A130" s="73">
        <v>129</v>
      </c>
      <c r="B130" s="74">
        <v>6.4</v>
      </c>
      <c r="C130" s="53">
        <v>2.8</v>
      </c>
      <c r="D130" s="53">
        <v>5.6</v>
      </c>
      <c r="E130" s="53">
        <v>2.1</v>
      </c>
      <c r="F130" s="54" t="s">
        <v>63</v>
      </c>
      <c r="G130" s="69">
        <f>SQRT((Table1[[#This Row],[sepal_length]]-$L$4)^2+(Table1[[#This Row],[sepal_width]]-$M$4)^2+(Table1[[#This Row],[petal_length]]-$N$4)^2+(Table1[[#This Row],[petal_width]]-$O$4)^2)</f>
        <v>1.6439282222773595</v>
      </c>
      <c r="H130" s="54">
        <f>RANK(Table1[[#This Row],[Euclidean
Distance]],Table1[Euclidean
Distance],1)</f>
        <v>72</v>
      </c>
      <c r="I130" s="75">
        <f>ABS(Table1[[#This Row],[sepal_length]]-$L$4)+ABS(Table1[[#This Row],[sepal_width]]-$M$4)+ABS(Table1[[#This Row],[petal_length]]-$N$4)+ABS(Table1[[#This Row],[petal_width]]-$O$4)</f>
        <v>2.4499999999999997</v>
      </c>
      <c r="J130" s="76">
        <f>RANK(Table1[[#This Row],[Manhattan
Distance]],Table1[Manhattan
Distance],1)</f>
        <v>67</v>
      </c>
    </row>
    <row r="131" spans="1:10" ht="15" thickBot="1" x14ac:dyDescent="0.35">
      <c r="A131" s="73">
        <v>130</v>
      </c>
      <c r="B131" s="74">
        <v>7.2</v>
      </c>
      <c r="C131" s="53">
        <v>3</v>
      </c>
      <c r="D131" s="53">
        <v>5.8</v>
      </c>
      <c r="E131" s="53">
        <v>1.6</v>
      </c>
      <c r="F131" s="54" t="s">
        <v>63</v>
      </c>
      <c r="G131" s="69">
        <f>SQRT((Table1[[#This Row],[sepal_length]]-$L$4)^2+(Table1[[#This Row],[sepal_width]]-$M$4)^2+(Table1[[#This Row],[petal_length]]-$N$4)^2+(Table1[[#This Row],[petal_width]]-$O$4)^2)</f>
        <v>1.7923448328934923</v>
      </c>
      <c r="H131" s="54">
        <f>RANK(Table1[[#This Row],[Euclidean
Distance]],Table1[Euclidean
Distance],1)</f>
        <v>77</v>
      </c>
      <c r="I131" s="75">
        <f>ABS(Table1[[#This Row],[sepal_length]]-$L$4)+ABS(Table1[[#This Row],[sepal_width]]-$M$4)+ABS(Table1[[#This Row],[petal_length]]-$N$4)+ABS(Table1[[#This Row],[petal_width]]-$O$4)</f>
        <v>2.5500000000000003</v>
      </c>
      <c r="J131" s="76">
        <f>RANK(Table1[[#This Row],[Manhattan
Distance]],Table1[Manhattan
Distance],1)</f>
        <v>72</v>
      </c>
    </row>
    <row r="132" spans="1:10" ht="15" thickBot="1" x14ac:dyDescent="0.35">
      <c r="A132" s="73">
        <v>131</v>
      </c>
      <c r="B132" s="74">
        <v>7.4</v>
      </c>
      <c r="C132" s="53">
        <v>2.8</v>
      </c>
      <c r="D132" s="53">
        <v>6.1</v>
      </c>
      <c r="E132" s="53">
        <v>1.9</v>
      </c>
      <c r="F132" s="54" t="s">
        <v>63</v>
      </c>
      <c r="G132" s="69">
        <f>SQRT((Table1[[#This Row],[sepal_length]]-$L$4)^2+(Table1[[#This Row],[sepal_width]]-$M$4)^2+(Table1[[#This Row],[petal_length]]-$N$4)^2+(Table1[[#This Row],[petal_width]]-$O$4)^2)</f>
        <v>2.1569654610122995</v>
      </c>
      <c r="H132" s="54">
        <f>RANK(Table1[[#This Row],[Euclidean
Distance]],Table1[Euclidean
Distance],1)</f>
        <v>91</v>
      </c>
      <c r="I132" s="75">
        <f>ABS(Table1[[#This Row],[sepal_length]]-$L$4)+ABS(Table1[[#This Row],[sepal_width]]-$M$4)+ABS(Table1[[#This Row],[petal_length]]-$N$4)+ABS(Table1[[#This Row],[petal_width]]-$O$4)</f>
        <v>3.15</v>
      </c>
      <c r="J132" s="76">
        <f>RANK(Table1[[#This Row],[Manhattan
Distance]],Table1[Manhattan
Distance],1)</f>
        <v>82</v>
      </c>
    </row>
    <row r="133" spans="1:10" ht="15" thickBot="1" x14ac:dyDescent="0.35">
      <c r="A133" s="73">
        <v>132</v>
      </c>
      <c r="B133" s="74">
        <v>7.9</v>
      </c>
      <c r="C133" s="53">
        <v>3.8</v>
      </c>
      <c r="D133" s="53">
        <v>6.4</v>
      </c>
      <c r="E133" s="53">
        <v>2</v>
      </c>
      <c r="F133" s="54" t="s">
        <v>63</v>
      </c>
      <c r="G133" s="69">
        <f>SQRT((Table1[[#This Row],[sepal_length]]-$L$4)^2+(Table1[[#This Row],[sepal_width]]-$M$4)^2+(Table1[[#This Row],[petal_length]]-$N$4)^2+(Table1[[#This Row],[petal_width]]-$O$4)^2)</f>
        <v>2.8429737951659004</v>
      </c>
      <c r="H133" s="54">
        <f>RANK(Table1[[#This Row],[Euclidean
Distance]],Table1[Euclidean
Distance],1)</f>
        <v>98</v>
      </c>
      <c r="I133" s="75">
        <f>ABS(Table1[[#This Row],[sepal_length]]-$L$4)+ABS(Table1[[#This Row],[sepal_width]]-$M$4)+ABS(Table1[[#This Row],[petal_length]]-$N$4)+ABS(Table1[[#This Row],[petal_width]]-$O$4)</f>
        <v>5.0500000000000007</v>
      </c>
      <c r="J133" s="76">
        <f>RANK(Table1[[#This Row],[Manhattan
Distance]],Table1[Manhattan
Distance],1)</f>
        <v>99</v>
      </c>
    </row>
    <row r="134" spans="1:10" ht="15" thickBot="1" x14ac:dyDescent="0.35">
      <c r="A134" s="73">
        <v>133</v>
      </c>
      <c r="B134" s="74">
        <v>6.4</v>
      </c>
      <c r="C134" s="53">
        <v>2.8</v>
      </c>
      <c r="D134" s="53">
        <v>5.6</v>
      </c>
      <c r="E134" s="53">
        <v>2.2000000000000002</v>
      </c>
      <c r="F134" s="54" t="s">
        <v>63</v>
      </c>
      <c r="G134" s="69">
        <f>SQRT((Table1[[#This Row],[sepal_length]]-$L$4)^2+(Table1[[#This Row],[sepal_width]]-$M$4)^2+(Table1[[#This Row],[petal_length]]-$N$4)^2+(Table1[[#This Row],[petal_width]]-$O$4)^2)</f>
        <v>1.6830032679706834</v>
      </c>
      <c r="H134" s="54">
        <f>RANK(Table1[[#This Row],[Euclidean
Distance]],Table1[Euclidean
Distance],1)</f>
        <v>73</v>
      </c>
      <c r="I134" s="75">
        <f>ABS(Table1[[#This Row],[sepal_length]]-$L$4)+ABS(Table1[[#This Row],[sepal_width]]-$M$4)+ABS(Table1[[#This Row],[petal_length]]-$N$4)+ABS(Table1[[#This Row],[petal_width]]-$O$4)</f>
        <v>2.5499999999999998</v>
      </c>
      <c r="J134" s="76">
        <f>RANK(Table1[[#This Row],[Manhattan
Distance]],Table1[Manhattan
Distance],1)</f>
        <v>71</v>
      </c>
    </row>
    <row r="135" spans="1:10" ht="15" thickBot="1" x14ac:dyDescent="0.35">
      <c r="A135" s="73">
        <v>134</v>
      </c>
      <c r="B135" s="74">
        <v>6.3</v>
      </c>
      <c r="C135" s="53">
        <v>2.8</v>
      </c>
      <c r="D135" s="53">
        <v>5.0999999999999996</v>
      </c>
      <c r="E135" s="53">
        <v>1.5</v>
      </c>
      <c r="F135" s="54" t="s">
        <v>63</v>
      </c>
      <c r="G135" s="69">
        <f>SQRT((Table1[[#This Row],[sepal_length]]-$L$4)^2+(Table1[[#This Row],[sepal_width]]-$M$4)^2+(Table1[[#This Row],[petal_length]]-$N$4)^2+(Table1[[#This Row],[petal_width]]-$O$4)^2)</f>
        <v>1.0781929326423914</v>
      </c>
      <c r="H135" s="54">
        <f>RANK(Table1[[#This Row],[Euclidean
Distance]],Table1[Euclidean
Distance],1)</f>
        <v>34</v>
      </c>
      <c r="I135" s="75">
        <f>ABS(Table1[[#This Row],[sepal_length]]-$L$4)+ABS(Table1[[#This Row],[sepal_width]]-$M$4)+ABS(Table1[[#This Row],[petal_length]]-$N$4)+ABS(Table1[[#This Row],[petal_width]]-$O$4)</f>
        <v>1.4500000000000002</v>
      </c>
      <c r="J135" s="76">
        <f>RANK(Table1[[#This Row],[Manhattan
Distance]],Table1[Manhattan
Distance],1)</f>
        <v>19</v>
      </c>
    </row>
    <row r="136" spans="1:10" ht="15" thickBot="1" x14ac:dyDescent="0.35">
      <c r="A136" s="73">
        <v>135</v>
      </c>
      <c r="B136" s="74">
        <v>6.1</v>
      </c>
      <c r="C136" s="53">
        <v>2.6</v>
      </c>
      <c r="D136" s="53">
        <v>5.6</v>
      </c>
      <c r="E136" s="53">
        <v>1.4</v>
      </c>
      <c r="F136" s="54" t="s">
        <v>63</v>
      </c>
      <c r="G136" s="69">
        <f>SQRT((Table1[[#This Row],[sepal_length]]-$L$4)^2+(Table1[[#This Row],[sepal_width]]-$M$4)^2+(Table1[[#This Row],[petal_length]]-$N$4)^2+(Table1[[#This Row],[petal_width]]-$O$4)^2)</f>
        <v>1.625576820700886</v>
      </c>
      <c r="H136" s="54">
        <f>RANK(Table1[[#This Row],[Euclidean
Distance]],Table1[Euclidean
Distance],1)</f>
        <v>71</v>
      </c>
      <c r="I136" s="75">
        <f>ABS(Table1[[#This Row],[sepal_length]]-$L$4)+ABS(Table1[[#This Row],[sepal_width]]-$M$4)+ABS(Table1[[#This Row],[petal_length]]-$N$4)+ABS(Table1[[#This Row],[petal_width]]-$O$4)</f>
        <v>2.3500000000000005</v>
      </c>
      <c r="J136" s="76">
        <f>RANK(Table1[[#This Row],[Manhattan
Distance]],Table1[Manhattan
Distance],1)</f>
        <v>64</v>
      </c>
    </row>
    <row r="137" spans="1:10" ht="15" thickBot="1" x14ac:dyDescent="0.35">
      <c r="A137" s="73">
        <v>136</v>
      </c>
      <c r="B137" s="74">
        <v>7.7</v>
      </c>
      <c r="C137" s="53">
        <v>3</v>
      </c>
      <c r="D137" s="53">
        <v>6.1</v>
      </c>
      <c r="E137" s="53">
        <v>2.2999999999999998</v>
      </c>
      <c r="F137" s="54" t="s">
        <v>63</v>
      </c>
      <c r="G137" s="69">
        <f>SQRT((Table1[[#This Row],[sepal_length]]-$L$4)^2+(Table1[[#This Row],[sepal_width]]-$M$4)^2+(Table1[[#This Row],[petal_length]]-$N$4)^2+(Table1[[#This Row],[petal_width]]-$O$4)^2)</f>
        <v>2.3879907872519106</v>
      </c>
      <c r="H137" s="54">
        <f>RANK(Table1[[#This Row],[Euclidean
Distance]],Table1[Euclidean
Distance],1)</f>
        <v>94</v>
      </c>
      <c r="I137" s="75">
        <f>ABS(Table1[[#This Row],[sepal_length]]-$L$4)+ABS(Table1[[#This Row],[sepal_width]]-$M$4)+ABS(Table1[[#This Row],[petal_length]]-$N$4)+ABS(Table1[[#This Row],[petal_width]]-$O$4)</f>
        <v>4.05</v>
      </c>
      <c r="J137" s="76">
        <f>RANK(Table1[[#This Row],[Manhattan
Distance]],Table1[Manhattan
Distance],1)</f>
        <v>94</v>
      </c>
    </row>
    <row r="138" spans="1:10" ht="15" thickBot="1" x14ac:dyDescent="0.35">
      <c r="A138" s="73">
        <v>137</v>
      </c>
      <c r="B138" s="74">
        <v>6.3</v>
      </c>
      <c r="C138" s="53">
        <v>3.4</v>
      </c>
      <c r="D138" s="53">
        <v>5.6</v>
      </c>
      <c r="E138" s="53">
        <v>2.4</v>
      </c>
      <c r="F138" s="54" t="s">
        <v>63</v>
      </c>
      <c r="G138" s="69">
        <f>SQRT((Table1[[#This Row],[sepal_length]]-$L$4)^2+(Table1[[#This Row],[sepal_width]]-$M$4)^2+(Table1[[#This Row],[petal_length]]-$N$4)^2+(Table1[[#This Row],[petal_width]]-$O$4)^2)</f>
        <v>1.9085334683992314</v>
      </c>
      <c r="H138" s="54">
        <f>RANK(Table1[[#This Row],[Euclidean
Distance]],Table1[Euclidean
Distance],1)</f>
        <v>82</v>
      </c>
      <c r="I138" s="75">
        <f>ABS(Table1[[#This Row],[sepal_length]]-$L$4)+ABS(Table1[[#This Row],[sepal_width]]-$M$4)+ABS(Table1[[#This Row],[petal_length]]-$N$4)+ABS(Table1[[#This Row],[petal_width]]-$O$4)</f>
        <v>3.45</v>
      </c>
      <c r="J138" s="76">
        <f>RANK(Table1[[#This Row],[Manhattan
Distance]],Table1[Manhattan
Distance],1)</f>
        <v>90</v>
      </c>
    </row>
    <row r="139" spans="1:10" ht="15" thickBot="1" x14ac:dyDescent="0.35">
      <c r="A139" s="73">
        <v>138</v>
      </c>
      <c r="B139" s="74">
        <v>6.4</v>
      </c>
      <c r="C139" s="53">
        <v>3.1</v>
      </c>
      <c r="D139" s="53">
        <v>5.5</v>
      </c>
      <c r="E139" s="53">
        <v>1.8</v>
      </c>
      <c r="F139" s="54" t="s">
        <v>63</v>
      </c>
      <c r="G139" s="69">
        <f>SQRT((Table1[[#This Row],[sepal_length]]-$L$4)^2+(Table1[[#This Row],[sepal_width]]-$M$4)^2+(Table1[[#This Row],[petal_length]]-$N$4)^2+(Table1[[#This Row],[petal_width]]-$O$4)^2)</f>
        <v>1.5041608956491328</v>
      </c>
      <c r="H139" s="54">
        <f>RANK(Table1[[#This Row],[Euclidean
Distance]],Table1[Euclidean
Distance],1)</f>
        <v>65</v>
      </c>
      <c r="I139" s="75">
        <f>ABS(Table1[[#This Row],[sepal_length]]-$L$4)+ABS(Table1[[#This Row],[sepal_width]]-$M$4)+ABS(Table1[[#This Row],[petal_length]]-$N$4)+ABS(Table1[[#This Row],[petal_width]]-$O$4)</f>
        <v>2.3500000000000005</v>
      </c>
      <c r="J139" s="76">
        <f>RANK(Table1[[#This Row],[Manhattan
Distance]],Table1[Manhattan
Distance],1)</f>
        <v>64</v>
      </c>
    </row>
    <row r="140" spans="1:10" ht="15" thickBot="1" x14ac:dyDescent="0.35">
      <c r="A140" s="73">
        <v>139</v>
      </c>
      <c r="B140" s="74">
        <v>6</v>
      </c>
      <c r="C140" s="53">
        <v>3</v>
      </c>
      <c r="D140" s="53">
        <v>4.8</v>
      </c>
      <c r="E140" s="53">
        <v>1.8</v>
      </c>
      <c r="F140" s="54" t="s">
        <v>63</v>
      </c>
      <c r="G140" s="69">
        <f>SQRT((Table1[[#This Row],[sepal_length]]-$L$4)^2+(Table1[[#This Row],[sepal_width]]-$M$4)^2+(Table1[[#This Row],[petal_length]]-$N$4)^2+(Table1[[#This Row],[petal_width]]-$O$4)^2)</f>
        <v>1.0641898326896384</v>
      </c>
      <c r="H140" s="54">
        <f>RANK(Table1[[#This Row],[Euclidean
Distance]],Table1[Euclidean
Distance],1)</f>
        <v>32</v>
      </c>
      <c r="I140" s="75">
        <f>ABS(Table1[[#This Row],[sepal_length]]-$L$4)+ABS(Table1[[#This Row],[sepal_width]]-$M$4)+ABS(Table1[[#This Row],[petal_length]]-$N$4)+ABS(Table1[[#This Row],[petal_width]]-$O$4)</f>
        <v>1.9500000000000004</v>
      </c>
      <c r="J140" s="76">
        <f>RANK(Table1[[#This Row],[Manhattan
Distance]],Table1[Manhattan
Distance],1)</f>
        <v>46</v>
      </c>
    </row>
    <row r="141" spans="1:10" ht="15" thickBot="1" x14ac:dyDescent="0.35">
      <c r="A141" s="73">
        <v>140</v>
      </c>
      <c r="B141" s="74">
        <v>6.9</v>
      </c>
      <c r="C141" s="53">
        <v>3.1</v>
      </c>
      <c r="D141" s="53">
        <v>5.4</v>
      </c>
      <c r="E141" s="53">
        <v>2.1</v>
      </c>
      <c r="F141" s="54" t="s">
        <v>63</v>
      </c>
      <c r="G141" s="69">
        <f>SQRT((Table1[[#This Row],[sepal_length]]-$L$4)^2+(Table1[[#This Row],[sepal_width]]-$M$4)^2+(Table1[[#This Row],[petal_length]]-$N$4)^2+(Table1[[#This Row],[petal_width]]-$O$4)^2)</f>
        <v>1.4874474780643525</v>
      </c>
      <c r="H141" s="54">
        <f>RANK(Table1[[#This Row],[Euclidean
Distance]],Table1[Euclidean
Distance],1)</f>
        <v>64</v>
      </c>
      <c r="I141" s="75">
        <f>ABS(Table1[[#This Row],[sepal_length]]-$L$4)+ABS(Table1[[#This Row],[sepal_width]]-$M$4)+ABS(Table1[[#This Row],[petal_length]]-$N$4)+ABS(Table1[[#This Row],[petal_width]]-$O$4)</f>
        <v>2.4500000000000011</v>
      </c>
      <c r="J141" s="76">
        <f>RANK(Table1[[#This Row],[Manhattan
Distance]],Table1[Manhattan
Distance],1)</f>
        <v>69</v>
      </c>
    </row>
    <row r="142" spans="1:10" ht="15" thickBot="1" x14ac:dyDescent="0.35">
      <c r="A142" s="73">
        <v>141</v>
      </c>
      <c r="B142" s="74">
        <v>6.7</v>
      </c>
      <c r="C142" s="53">
        <v>3.1</v>
      </c>
      <c r="D142" s="53">
        <v>5.6</v>
      </c>
      <c r="E142" s="53">
        <v>2.4</v>
      </c>
      <c r="F142" s="54" t="s">
        <v>63</v>
      </c>
      <c r="G142" s="69">
        <f>SQRT((Table1[[#This Row],[sepal_length]]-$L$4)^2+(Table1[[#This Row],[sepal_width]]-$M$4)^2+(Table1[[#This Row],[petal_length]]-$N$4)^2+(Table1[[#This Row],[petal_width]]-$O$4)^2)</f>
        <v>1.7839562774911273</v>
      </c>
      <c r="H142" s="54">
        <f>RANK(Table1[[#This Row],[Euclidean
Distance]],Table1[Euclidean
Distance],1)</f>
        <v>76</v>
      </c>
      <c r="I142" s="75">
        <f>ABS(Table1[[#This Row],[sepal_length]]-$L$4)+ABS(Table1[[#This Row],[sepal_width]]-$M$4)+ABS(Table1[[#This Row],[petal_length]]-$N$4)+ABS(Table1[[#This Row],[petal_width]]-$O$4)</f>
        <v>2.75</v>
      </c>
      <c r="J142" s="76">
        <f>RANK(Table1[[#This Row],[Manhattan
Distance]],Table1[Manhattan
Distance],1)</f>
        <v>75</v>
      </c>
    </row>
    <row r="143" spans="1:10" ht="15" thickBot="1" x14ac:dyDescent="0.35">
      <c r="A143" s="73">
        <v>142</v>
      </c>
      <c r="B143" s="74">
        <v>6.9</v>
      </c>
      <c r="C143" s="53">
        <v>3.1</v>
      </c>
      <c r="D143" s="53">
        <v>5.0999999999999996</v>
      </c>
      <c r="E143" s="53">
        <v>2.2999999999999998</v>
      </c>
      <c r="F143" s="54" t="s">
        <v>63</v>
      </c>
      <c r="G143" s="69">
        <f>SQRT((Table1[[#This Row],[sepal_length]]-$L$4)^2+(Table1[[#This Row],[sepal_width]]-$M$4)^2+(Table1[[#This Row],[petal_length]]-$N$4)^2+(Table1[[#This Row],[petal_width]]-$O$4)^2)</f>
        <v>1.3425721582097552</v>
      </c>
      <c r="H143" s="54">
        <f>RANK(Table1[[#This Row],[Euclidean
Distance]],Table1[Euclidean
Distance],1)</f>
        <v>54</v>
      </c>
      <c r="I143" s="75">
        <f>ABS(Table1[[#This Row],[sepal_length]]-$L$4)+ABS(Table1[[#This Row],[sepal_width]]-$M$4)+ABS(Table1[[#This Row],[petal_length]]-$N$4)+ABS(Table1[[#This Row],[petal_width]]-$O$4)</f>
        <v>2.35</v>
      </c>
      <c r="J143" s="76">
        <f>RANK(Table1[[#This Row],[Manhattan
Distance]],Table1[Manhattan
Distance],1)</f>
        <v>60</v>
      </c>
    </row>
    <row r="144" spans="1:10" ht="15" thickBot="1" x14ac:dyDescent="0.35">
      <c r="A144" s="73">
        <v>143</v>
      </c>
      <c r="B144" s="74">
        <v>5.8</v>
      </c>
      <c r="C144" s="53">
        <v>2.7</v>
      </c>
      <c r="D144" s="53">
        <v>5.0999999999999996</v>
      </c>
      <c r="E144" s="53">
        <v>1.9</v>
      </c>
      <c r="F144" s="54" t="s">
        <v>63</v>
      </c>
      <c r="G144" s="69">
        <f>SQRT((Table1[[#This Row],[sepal_length]]-$L$4)^2+(Table1[[#This Row],[sepal_width]]-$M$4)^2+(Table1[[#This Row],[petal_length]]-$N$4)^2+(Table1[[#This Row],[petal_width]]-$O$4)^2)</f>
        <v>1.4044571905188141</v>
      </c>
      <c r="H144" s="54">
        <f>RANK(Table1[[#This Row],[Euclidean
Distance]],Table1[Euclidean
Distance],1)</f>
        <v>59</v>
      </c>
      <c r="I144" s="75">
        <f>ABS(Table1[[#This Row],[sepal_length]]-$L$4)+ABS(Table1[[#This Row],[sepal_width]]-$M$4)+ABS(Table1[[#This Row],[petal_length]]-$N$4)+ABS(Table1[[#This Row],[petal_width]]-$O$4)</f>
        <v>2.35</v>
      </c>
      <c r="J144" s="76">
        <f>RANK(Table1[[#This Row],[Manhattan
Distance]],Table1[Manhattan
Distance],1)</f>
        <v>60</v>
      </c>
    </row>
    <row r="145" spans="1:10" ht="15" thickBot="1" x14ac:dyDescent="0.35">
      <c r="A145" s="73">
        <v>144</v>
      </c>
      <c r="B145" s="74">
        <v>6.8</v>
      </c>
      <c r="C145" s="53">
        <v>3.2</v>
      </c>
      <c r="D145" s="53">
        <v>5.9</v>
      </c>
      <c r="E145" s="53">
        <v>2.2999999999999998</v>
      </c>
      <c r="F145" s="54" t="s">
        <v>63</v>
      </c>
      <c r="G145" s="69">
        <f>SQRT((Table1[[#This Row],[sepal_length]]-$L$4)^2+(Table1[[#This Row],[sepal_width]]-$M$4)^2+(Table1[[#This Row],[petal_length]]-$N$4)^2+(Table1[[#This Row],[petal_width]]-$O$4)^2)</f>
        <v>2.0229928324143915</v>
      </c>
      <c r="H145" s="54">
        <f>RANK(Table1[[#This Row],[Euclidean
Distance]],Table1[Euclidean
Distance],1)</f>
        <v>88</v>
      </c>
      <c r="I145" s="75">
        <f>ABS(Table1[[#This Row],[sepal_length]]-$L$4)+ABS(Table1[[#This Row],[sepal_width]]-$M$4)+ABS(Table1[[#This Row],[petal_length]]-$N$4)+ABS(Table1[[#This Row],[petal_width]]-$O$4)</f>
        <v>3.1500000000000004</v>
      </c>
      <c r="J145" s="76">
        <f>RANK(Table1[[#This Row],[Manhattan
Distance]],Table1[Manhattan
Distance],1)</f>
        <v>83</v>
      </c>
    </row>
    <row r="146" spans="1:10" ht="15" thickBot="1" x14ac:dyDescent="0.35">
      <c r="A146" s="73">
        <v>145</v>
      </c>
      <c r="B146" s="74">
        <v>6.7</v>
      </c>
      <c r="C146" s="53">
        <v>3.3</v>
      </c>
      <c r="D146" s="53">
        <v>5.7</v>
      </c>
      <c r="E146" s="53">
        <v>2.5</v>
      </c>
      <c r="F146" s="54" t="s">
        <v>63</v>
      </c>
      <c r="G146" s="69">
        <f>SQRT((Table1[[#This Row],[sepal_length]]-$L$4)^2+(Table1[[#This Row],[sepal_width]]-$M$4)^2+(Table1[[#This Row],[petal_length]]-$N$4)^2+(Table1[[#This Row],[petal_width]]-$O$4)^2)</f>
        <v>1.965324400703355</v>
      </c>
      <c r="H146" s="54">
        <f>RANK(Table1[[#This Row],[Euclidean
Distance]],Table1[Euclidean
Distance],1)</f>
        <v>84</v>
      </c>
      <c r="I146" s="75">
        <f>ABS(Table1[[#This Row],[sepal_length]]-$L$4)+ABS(Table1[[#This Row],[sepal_width]]-$M$4)+ABS(Table1[[#This Row],[petal_length]]-$N$4)+ABS(Table1[[#This Row],[petal_width]]-$O$4)</f>
        <v>3.1500000000000004</v>
      </c>
      <c r="J146" s="76">
        <f>RANK(Table1[[#This Row],[Manhattan
Distance]],Table1[Manhattan
Distance],1)</f>
        <v>83</v>
      </c>
    </row>
    <row r="147" spans="1:10" ht="15" thickBot="1" x14ac:dyDescent="0.35">
      <c r="A147" s="73">
        <v>146</v>
      </c>
      <c r="B147" s="74">
        <v>6.7</v>
      </c>
      <c r="C147" s="53">
        <v>3</v>
      </c>
      <c r="D147" s="53">
        <v>5.2</v>
      </c>
      <c r="E147" s="53">
        <v>2.2999999999999998</v>
      </c>
      <c r="F147" s="54" t="s">
        <v>63</v>
      </c>
      <c r="G147" s="69">
        <f>SQRT((Table1[[#This Row],[sepal_length]]-$L$4)^2+(Table1[[#This Row],[sepal_width]]-$M$4)^2+(Table1[[#This Row],[petal_length]]-$N$4)^2+(Table1[[#This Row],[petal_width]]-$O$4)^2)</f>
        <v>1.3829316685939335</v>
      </c>
      <c r="H147" s="54">
        <f>RANK(Table1[[#This Row],[Euclidean
Distance]],Table1[Euclidean
Distance],1)</f>
        <v>57</v>
      </c>
      <c r="I147" s="75">
        <f>ABS(Table1[[#This Row],[sepal_length]]-$L$4)+ABS(Table1[[#This Row],[sepal_width]]-$M$4)+ABS(Table1[[#This Row],[petal_length]]-$N$4)+ABS(Table1[[#This Row],[petal_width]]-$O$4)</f>
        <v>2.1500000000000004</v>
      </c>
      <c r="J147" s="76">
        <f>RANK(Table1[[#This Row],[Manhattan
Distance]],Table1[Manhattan
Distance],1)</f>
        <v>51</v>
      </c>
    </row>
    <row r="148" spans="1:10" ht="15" thickBot="1" x14ac:dyDescent="0.35">
      <c r="A148" s="73">
        <v>147</v>
      </c>
      <c r="B148" s="74">
        <v>6.3</v>
      </c>
      <c r="C148" s="53">
        <v>2.5</v>
      </c>
      <c r="D148" s="53">
        <v>5</v>
      </c>
      <c r="E148" s="53">
        <v>1.9</v>
      </c>
      <c r="F148" s="54" t="s">
        <v>63</v>
      </c>
      <c r="G148" s="69">
        <f>SQRT((Table1[[#This Row],[sepal_length]]-$L$4)^2+(Table1[[#This Row],[sepal_width]]-$M$4)^2+(Table1[[#This Row],[petal_length]]-$N$4)^2+(Table1[[#This Row],[petal_width]]-$O$4)^2)</f>
        <v>1.092016483392078</v>
      </c>
      <c r="H148" s="54">
        <f>RANK(Table1[[#This Row],[Euclidean
Distance]],Table1[Euclidean
Distance],1)</f>
        <v>36</v>
      </c>
      <c r="I148" s="75">
        <f>ABS(Table1[[#This Row],[sepal_length]]-$L$4)+ABS(Table1[[#This Row],[sepal_width]]-$M$4)+ABS(Table1[[#This Row],[petal_length]]-$N$4)+ABS(Table1[[#This Row],[petal_width]]-$O$4)</f>
        <v>1.9500000000000006</v>
      </c>
      <c r="J148" s="76">
        <f>RANK(Table1[[#This Row],[Manhattan
Distance]],Table1[Manhattan
Distance],1)</f>
        <v>47</v>
      </c>
    </row>
    <row r="149" spans="1:10" ht="15" thickBot="1" x14ac:dyDescent="0.35">
      <c r="A149" s="73">
        <v>148</v>
      </c>
      <c r="B149" s="74">
        <v>6.5</v>
      </c>
      <c r="C149" s="53">
        <v>3</v>
      </c>
      <c r="D149" s="53">
        <v>5.2</v>
      </c>
      <c r="E149" s="53">
        <v>2</v>
      </c>
      <c r="F149" s="54" t="s">
        <v>63</v>
      </c>
      <c r="G149" s="69">
        <f>SQRT((Table1[[#This Row],[sepal_length]]-$L$4)^2+(Table1[[#This Row],[sepal_width]]-$M$4)^2+(Table1[[#This Row],[petal_length]]-$N$4)^2+(Table1[[#This Row],[petal_width]]-$O$4)^2)</f>
        <v>1.2500000000000004</v>
      </c>
      <c r="H149" s="54">
        <f>RANK(Table1[[#This Row],[Euclidean
Distance]],Table1[Euclidean
Distance],1)</f>
        <v>47</v>
      </c>
      <c r="I149" s="75">
        <f>ABS(Table1[[#This Row],[sepal_length]]-$L$4)+ABS(Table1[[#This Row],[sepal_width]]-$M$4)+ABS(Table1[[#This Row],[petal_length]]-$N$4)+ABS(Table1[[#This Row],[petal_width]]-$O$4)</f>
        <v>2.0500000000000007</v>
      </c>
      <c r="J149" s="76">
        <f>RANK(Table1[[#This Row],[Manhattan
Distance]],Table1[Manhattan
Distance],1)</f>
        <v>50</v>
      </c>
    </row>
    <row r="150" spans="1:10" ht="15" thickBot="1" x14ac:dyDescent="0.35">
      <c r="A150" s="73">
        <v>149</v>
      </c>
      <c r="B150" s="74">
        <v>6.2</v>
      </c>
      <c r="C150" s="53">
        <v>3.4</v>
      </c>
      <c r="D150" s="53">
        <v>5.4</v>
      </c>
      <c r="E150" s="53">
        <v>2.2999999999999998</v>
      </c>
      <c r="F150" s="54" t="s">
        <v>63</v>
      </c>
      <c r="G150" s="69">
        <f>SQRT((Table1[[#This Row],[sepal_length]]-$L$4)^2+(Table1[[#This Row],[sepal_width]]-$M$4)^2+(Table1[[#This Row],[petal_length]]-$N$4)^2+(Table1[[#This Row],[petal_width]]-$O$4)^2)</f>
        <v>1.7327723451163459</v>
      </c>
      <c r="H150" s="54">
        <f>RANK(Table1[[#This Row],[Euclidean
Distance]],Table1[Euclidean
Distance],1)</f>
        <v>74</v>
      </c>
      <c r="I150" s="75">
        <f>ABS(Table1[[#This Row],[sepal_length]]-$L$4)+ABS(Table1[[#This Row],[sepal_width]]-$M$4)+ABS(Table1[[#This Row],[petal_length]]-$N$4)+ABS(Table1[[#This Row],[petal_width]]-$O$4)</f>
        <v>3.2500000000000004</v>
      </c>
      <c r="J150" s="76">
        <f>RANK(Table1[[#This Row],[Manhattan
Distance]],Table1[Manhattan
Distance],1)</f>
        <v>87</v>
      </c>
    </row>
    <row r="151" spans="1:10" x14ac:dyDescent="0.3">
      <c r="A151" s="82">
        <v>150</v>
      </c>
      <c r="B151" s="83">
        <v>5.9</v>
      </c>
      <c r="C151" s="84">
        <v>3</v>
      </c>
      <c r="D151" s="84">
        <v>5.0999999999999996</v>
      </c>
      <c r="E151" s="84">
        <v>1.8</v>
      </c>
      <c r="F151" s="85" t="s">
        <v>63</v>
      </c>
      <c r="G151" s="69">
        <f>SQRT((Table1[[#This Row],[sepal_length]]-$L$4)^2+(Table1[[#This Row],[sepal_width]]-$M$4)^2+(Table1[[#This Row],[petal_length]]-$N$4)^2+(Table1[[#This Row],[petal_width]]-$O$4)^2)</f>
        <v>1.3388427838995882</v>
      </c>
      <c r="H151" s="85">
        <f>RANK(Table1[[#This Row],[Euclidean
Distance]],Table1[Euclidean
Distance],1)</f>
        <v>53</v>
      </c>
      <c r="I151" s="86">
        <f>ABS(Table1[[#This Row],[sepal_length]]-$L$4)+ABS(Table1[[#This Row],[sepal_width]]-$M$4)+ABS(Table1[[#This Row],[petal_length]]-$N$4)+ABS(Table1[[#This Row],[petal_width]]-$O$4)</f>
        <v>2.3499999999999996</v>
      </c>
      <c r="J151" s="87">
        <f>RANK(Table1[[#This Row],[Manhattan
Distance]],Table1[Manhattan
Distance],1)</f>
        <v>59</v>
      </c>
    </row>
  </sheetData>
  <mergeCells count="1">
    <mergeCell ref="L2:P2"/>
  </mergeCells>
  <conditionalFormatting sqref="G2:G151">
    <cfRule type="top10" dxfId="6" priority="4" bottom="1" rank="5"/>
  </conditionalFormatting>
  <conditionalFormatting sqref="H2:H151">
    <cfRule type="top10" dxfId="5" priority="3" bottom="1" rank="5"/>
  </conditionalFormatting>
  <conditionalFormatting sqref="I2:I151">
    <cfRule type="top10" dxfId="4" priority="2" bottom="1" rank="5"/>
  </conditionalFormatting>
  <conditionalFormatting sqref="J2:J151">
    <cfRule type="top10" dxfId="0" priority="1" bottom="1" rank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and Regression</vt:lpstr>
      <vt:lpstr>Multiple Regression</vt:lpstr>
      <vt:lpstr>K-NN</vt:lpstr>
      <vt:lpstr>K-NN (Iris)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2024-01-07T08:38:44Z</dcterms:created>
  <dcterms:modified xsi:type="dcterms:W3CDTF">2024-01-11T09:23:10Z</dcterms:modified>
</cp:coreProperties>
</file>