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1.xml" ContentType="application/vnd.openxmlformats-officedocument.spreadsheetml.table+xml"/>
  <Override PartName="/xl/slicers/slicer1.xml" ContentType="application/vnd.ms-excel.slicer+xml"/>
  <Override PartName="/xl/drawings/drawing6.xml" ContentType="application/vnd.openxmlformats-officedocument.drawing+xml"/>
  <Override PartName="/xl/tables/table2.xml" ContentType="application/vnd.openxmlformats-officedocument.spreadsheetml.tab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ml.chartshapes+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D:\Projects\SIDES\PM Tool\"/>
    </mc:Choice>
  </mc:AlternateContent>
  <xr:revisionPtr revIDLastSave="0" documentId="13_ncr:1_{10E62B7E-133D-4965-BF54-718A93D63CAF}" xr6:coauthVersionLast="47" xr6:coauthVersionMax="47" xr10:uidLastSave="{00000000-0000-0000-0000-000000000000}"/>
  <bookViews>
    <workbookView xWindow="-108" yWindow="-108" windowWidth="23256" windowHeight="12720" tabRatio="797" activeTab="2" xr2:uid="{C74072AF-3674-491A-8FFE-B7CAEC910822}"/>
  </bookViews>
  <sheets>
    <sheet name="⚙︎" sheetId="11" r:id="rId1"/>
    <sheet name="Report" sheetId="1" r:id="rId2"/>
    <sheet name="Dashboard" sheetId="8" r:id="rId3"/>
    <sheet name="Work Package" sheetId="6" r:id="rId4"/>
    <sheet name="Project Data" sheetId="2" r:id="rId5"/>
    <sheet name="Risk and Issue Management" sheetId="12" r:id="rId6"/>
    <sheet name="Project Team" sheetId="13" r:id="rId7"/>
    <sheet name="Communication Plan" sheetId="10" r:id="rId8"/>
    <sheet name="Stakeholder Management" sheetId="9" r:id="rId9"/>
  </sheets>
  <definedNames>
    <definedName name="_xlnm._FilterDatabase" localSheetId="4" hidden="1">'Project Data'!$D$1:$T$102</definedName>
    <definedName name="_xlnm._FilterDatabase" localSheetId="3" hidden="1">'Work Package'!$B$12:$O$27</definedName>
    <definedName name="company_name">'Work Package'!$D$1</definedName>
    <definedName name="complete_Cnt">'Project Data'!$W$7</definedName>
    <definedName name="_xlnm.Criteria" localSheetId="4">'Project Data'!$AW$2:$AW$3</definedName>
    <definedName name="daysSinceStart">'Project Data'!$B$12</definedName>
    <definedName name="EndOfTable">'Work Package'!#REF!</definedName>
    <definedName name="_xlnm.Extract" localSheetId="4">'Project Data'!$AY$2:$BA$2</definedName>
    <definedName name="inProgress_Cnt">'Project Data'!$W$5</definedName>
    <definedName name="notStarted_Cnt">'Project Data'!$W$4</definedName>
    <definedName name="overdue_Cnt">'Project Data'!$W$6</definedName>
    <definedName name="prevWBS" localSheetId="4">'Project Data'!$A1048576</definedName>
    <definedName name="prevWBS" localSheetId="3">'Work Package'!$B1048576</definedName>
    <definedName name="_xlnm.Print_Area" localSheetId="3">'Work Package'!$B$1:$BT$32</definedName>
    <definedName name="_xlnm.Print_Titles" localSheetId="3">'Work Package'!$9:$12</definedName>
    <definedName name="project_name">'Work Package'!$D$2</definedName>
    <definedName name="projectChampion">'Work Package'!$D$7</definedName>
    <definedName name="projectManager">'Work Package'!$D$6</definedName>
    <definedName name="projectSponsor">'Work Package'!$D$5</definedName>
    <definedName name="projectStart">'Work Package'!$D$4</definedName>
    <definedName name="projectStatus">'Project Data'!$B$10</definedName>
    <definedName name="projManager">'Project Data'!$B$4</definedName>
    <definedName name="projName">'Project Data'!$B$2</definedName>
    <definedName name="projSponsor">'Project Data'!$B$3</definedName>
    <definedName name="projStatus">'Project Data'!$B$10</definedName>
    <definedName name="Slicer_STATUS">#N/A</definedName>
    <definedName name="totalTasks_Cnt">'Project Data'!$W$8</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6" i="2" l="1"/>
  <c r="B12" i="2" s="1"/>
  <c r="AH12" i="2"/>
  <c r="AH11" i="2"/>
  <c r="AH10" i="2"/>
  <c r="H3" i="1"/>
  <c r="H14" i="6"/>
  <c r="N1" i="8"/>
  <c r="M2" i="8"/>
  <c r="O30" i="6"/>
  <c r="O29" i="6"/>
  <c r="O28" i="6"/>
  <c r="E1" i="8"/>
  <c r="C5" i="1"/>
  <c r="E2" i="8"/>
  <c r="C4" i="1"/>
  <c r="C3" i="1"/>
  <c r="B11" i="2"/>
  <c r="R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BB3" i="2" l="1"/>
  <c r="O13" i="6"/>
  <c r="O14" i="6"/>
  <c r="O15" i="6"/>
  <c r="O16" i="6"/>
  <c r="O17" i="6"/>
  <c r="O18" i="6"/>
  <c r="O19" i="6"/>
  <c r="O20" i="6"/>
  <c r="O21" i="6"/>
  <c r="O22" i="6"/>
  <c r="O23" i="6"/>
  <c r="O24" i="6"/>
  <c r="O25" i="6"/>
  <c r="O26" i="6"/>
  <c r="O27" i="6"/>
  <c r="K14" i="6"/>
  <c r="K15" i="6"/>
  <c r="K16" i="6"/>
  <c r="K17" i="6"/>
  <c r="K20" i="6"/>
  <c r="K21" i="6"/>
  <c r="K22" i="6"/>
  <c r="K23" i="6"/>
  <c r="K24" i="6"/>
  <c r="K25" i="6"/>
  <c r="K13" i="6"/>
  <c r="H13" i="6"/>
  <c r="H15" i="6"/>
  <c r="H16" i="6"/>
  <c r="H17" i="6"/>
  <c r="H18" i="6"/>
  <c r="H19" i="6"/>
  <c r="H20" i="6"/>
  <c r="H21" i="6"/>
  <c r="H22" i="6"/>
  <c r="H23" i="6"/>
  <c r="H24" i="6"/>
  <c r="H26" i="6"/>
  <c r="H27" i="6"/>
  <c r="K19" i="6" l="1"/>
  <c r="K18" i="6"/>
  <c r="K27" i="6"/>
  <c r="K26" i="6"/>
  <c r="H25" i="6"/>
  <c r="Q11" i="6"/>
  <c r="R11" i="6" s="1"/>
  <c r="AA5" i="2"/>
  <c r="W8" i="2"/>
  <c r="X7" i="2" s="1"/>
  <c r="X9" i="2" s="1"/>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B9" i="2"/>
  <c r="H95" i="2" l="1"/>
  <c r="I95" i="2"/>
  <c r="J95" i="2"/>
  <c r="H55" i="2"/>
  <c r="I55" i="2"/>
  <c r="J55" i="2"/>
  <c r="H47" i="2"/>
  <c r="I47" i="2"/>
  <c r="J47" i="2"/>
  <c r="H39" i="2"/>
  <c r="I39" i="2"/>
  <c r="J39" i="2"/>
  <c r="H31" i="2"/>
  <c r="I31" i="2"/>
  <c r="J31" i="2"/>
  <c r="H23" i="2"/>
  <c r="I23" i="2"/>
  <c r="J23" i="2"/>
  <c r="H15" i="2"/>
  <c r="I15" i="2"/>
  <c r="J15" i="2"/>
  <c r="H7" i="2"/>
  <c r="I7" i="2"/>
  <c r="J7" i="2"/>
  <c r="I102" i="2"/>
  <c r="J102" i="2"/>
  <c r="H102" i="2"/>
  <c r="I94" i="2"/>
  <c r="H94" i="2"/>
  <c r="J94" i="2"/>
  <c r="I86" i="2"/>
  <c r="J86" i="2"/>
  <c r="H86" i="2"/>
  <c r="I78" i="2"/>
  <c r="J78" i="2"/>
  <c r="H78" i="2"/>
  <c r="H70" i="2"/>
  <c r="I70" i="2"/>
  <c r="J70" i="2"/>
  <c r="I62" i="2"/>
  <c r="H62" i="2"/>
  <c r="J62" i="2"/>
  <c r="I54" i="2"/>
  <c r="J54" i="2"/>
  <c r="H54" i="2"/>
  <c r="I46" i="2"/>
  <c r="J46" i="2"/>
  <c r="H46" i="2"/>
  <c r="H38" i="2"/>
  <c r="I38" i="2"/>
  <c r="J38" i="2"/>
  <c r="I30" i="2"/>
  <c r="J30" i="2"/>
  <c r="H30" i="2"/>
  <c r="I22" i="2"/>
  <c r="H22" i="2"/>
  <c r="J22" i="2"/>
  <c r="I14" i="2"/>
  <c r="J14" i="2"/>
  <c r="H14" i="2"/>
  <c r="H6" i="2"/>
  <c r="I6" i="2"/>
  <c r="J6" i="2"/>
  <c r="H79" i="2"/>
  <c r="I79" i="2"/>
  <c r="J79" i="2"/>
  <c r="I93" i="2"/>
  <c r="J93" i="2"/>
  <c r="H93" i="2"/>
  <c r="I77" i="2"/>
  <c r="J77" i="2"/>
  <c r="H77" i="2"/>
  <c r="I61" i="2"/>
  <c r="J61" i="2"/>
  <c r="H61" i="2"/>
  <c r="I53" i="2"/>
  <c r="J53" i="2"/>
  <c r="H53" i="2"/>
  <c r="I37" i="2"/>
  <c r="J37" i="2"/>
  <c r="H37" i="2"/>
  <c r="I29" i="2"/>
  <c r="J29" i="2"/>
  <c r="H29" i="2"/>
  <c r="I13" i="2"/>
  <c r="J13" i="2"/>
  <c r="H13" i="2"/>
  <c r="I100" i="2"/>
  <c r="J100" i="2"/>
  <c r="H100" i="2"/>
  <c r="I92" i="2"/>
  <c r="J92" i="2"/>
  <c r="H92" i="2"/>
  <c r="I84" i="2"/>
  <c r="J84" i="2"/>
  <c r="H84" i="2"/>
  <c r="I76" i="2"/>
  <c r="J76" i="2"/>
  <c r="H76" i="2"/>
  <c r="I68" i="2"/>
  <c r="J68" i="2"/>
  <c r="H68" i="2"/>
  <c r="I60" i="2"/>
  <c r="J60" i="2"/>
  <c r="H60" i="2"/>
  <c r="I52" i="2"/>
  <c r="J52" i="2"/>
  <c r="H52" i="2"/>
  <c r="I44" i="2"/>
  <c r="J44" i="2"/>
  <c r="H44" i="2"/>
  <c r="I36" i="2"/>
  <c r="J36" i="2"/>
  <c r="H36" i="2"/>
  <c r="I28" i="2"/>
  <c r="J28" i="2"/>
  <c r="H28" i="2"/>
  <c r="I20" i="2"/>
  <c r="J20" i="2"/>
  <c r="H20" i="2"/>
  <c r="I12" i="2"/>
  <c r="J12" i="2"/>
  <c r="H12" i="2"/>
  <c r="I4" i="2"/>
  <c r="J4" i="2"/>
  <c r="H4" i="2"/>
  <c r="H71" i="2"/>
  <c r="I71" i="2"/>
  <c r="J71" i="2"/>
  <c r="I85" i="2"/>
  <c r="J85" i="2"/>
  <c r="H85" i="2"/>
  <c r="I69" i="2"/>
  <c r="J69" i="2"/>
  <c r="H69" i="2"/>
  <c r="I45" i="2"/>
  <c r="J45" i="2"/>
  <c r="H45" i="2"/>
  <c r="I21" i="2"/>
  <c r="J21" i="2"/>
  <c r="H21" i="2"/>
  <c r="I5" i="2"/>
  <c r="J5" i="2"/>
  <c r="H5" i="2"/>
  <c r="J99" i="2"/>
  <c r="H99" i="2"/>
  <c r="I99" i="2"/>
  <c r="J91" i="2"/>
  <c r="H91" i="2"/>
  <c r="I91" i="2"/>
  <c r="J83" i="2"/>
  <c r="H83" i="2"/>
  <c r="I83" i="2"/>
  <c r="J75" i="2"/>
  <c r="H75" i="2"/>
  <c r="I75" i="2"/>
  <c r="I67" i="2"/>
  <c r="J67" i="2"/>
  <c r="H67" i="2"/>
  <c r="J59" i="2"/>
  <c r="H59" i="2"/>
  <c r="I59" i="2"/>
  <c r="J51" i="2"/>
  <c r="H51" i="2"/>
  <c r="I51" i="2"/>
  <c r="J43" i="2"/>
  <c r="H43" i="2"/>
  <c r="I43" i="2"/>
  <c r="I35" i="2"/>
  <c r="J35" i="2"/>
  <c r="H35" i="2"/>
  <c r="J27" i="2"/>
  <c r="H27" i="2"/>
  <c r="I27" i="2"/>
  <c r="J19" i="2"/>
  <c r="H19" i="2"/>
  <c r="I19" i="2"/>
  <c r="J11" i="2"/>
  <c r="H11" i="2"/>
  <c r="I11" i="2"/>
  <c r="J3" i="2"/>
  <c r="H3" i="2"/>
  <c r="I3" i="2"/>
  <c r="J2" i="2"/>
  <c r="H2" i="2"/>
  <c r="I2" i="2"/>
  <c r="H63" i="2"/>
  <c r="I63" i="2"/>
  <c r="J63" i="2"/>
  <c r="J98" i="2"/>
  <c r="H98" i="2"/>
  <c r="I98" i="2"/>
  <c r="J82" i="2"/>
  <c r="H82" i="2"/>
  <c r="I82" i="2"/>
  <c r="J66" i="2"/>
  <c r="H66" i="2"/>
  <c r="I66" i="2"/>
  <c r="J50" i="2"/>
  <c r="H50" i="2"/>
  <c r="I50" i="2"/>
  <c r="J34" i="2"/>
  <c r="H34" i="2"/>
  <c r="I34" i="2"/>
  <c r="J18" i="2"/>
  <c r="H18" i="2"/>
  <c r="I18" i="2"/>
  <c r="J97" i="2"/>
  <c r="H97" i="2"/>
  <c r="I97" i="2"/>
  <c r="J89" i="2"/>
  <c r="H89" i="2"/>
  <c r="I89" i="2"/>
  <c r="J81" i="2"/>
  <c r="H81" i="2"/>
  <c r="I81" i="2"/>
  <c r="J73" i="2"/>
  <c r="H73" i="2"/>
  <c r="I73" i="2"/>
  <c r="J65" i="2"/>
  <c r="H65" i="2"/>
  <c r="I65" i="2"/>
  <c r="J57" i="2"/>
  <c r="H57" i="2"/>
  <c r="I57" i="2"/>
  <c r="J49" i="2"/>
  <c r="H49" i="2"/>
  <c r="I49" i="2"/>
  <c r="J41" i="2"/>
  <c r="H41" i="2"/>
  <c r="I41" i="2"/>
  <c r="J33" i="2"/>
  <c r="H33" i="2"/>
  <c r="I33" i="2"/>
  <c r="J25" i="2"/>
  <c r="H25" i="2"/>
  <c r="I25" i="2"/>
  <c r="J17" i="2"/>
  <c r="H17" i="2"/>
  <c r="I17" i="2"/>
  <c r="J9" i="2"/>
  <c r="H9" i="2"/>
  <c r="I9" i="2"/>
  <c r="H87" i="2"/>
  <c r="I87" i="2"/>
  <c r="J87" i="2"/>
  <c r="I101" i="2"/>
  <c r="J101" i="2"/>
  <c r="H101" i="2"/>
  <c r="J90" i="2"/>
  <c r="H90" i="2"/>
  <c r="I90" i="2"/>
  <c r="H74" i="2"/>
  <c r="J74" i="2"/>
  <c r="I74" i="2"/>
  <c r="J58" i="2"/>
  <c r="H58" i="2"/>
  <c r="I58" i="2"/>
  <c r="J42" i="2"/>
  <c r="H42" i="2"/>
  <c r="I42" i="2"/>
  <c r="J26" i="2"/>
  <c r="H26" i="2"/>
  <c r="I26" i="2"/>
  <c r="J10" i="2"/>
  <c r="H10" i="2"/>
  <c r="I10" i="2"/>
  <c r="J96" i="2"/>
  <c r="H96" i="2"/>
  <c r="I96" i="2"/>
  <c r="I88" i="2"/>
  <c r="J88" i="2"/>
  <c r="H88" i="2"/>
  <c r="I80" i="2"/>
  <c r="H80" i="2"/>
  <c r="J80" i="2"/>
  <c r="H72" i="2"/>
  <c r="I72" i="2"/>
  <c r="J72" i="2"/>
  <c r="I64" i="2"/>
  <c r="J64" i="2"/>
  <c r="H64" i="2"/>
  <c r="H56" i="2"/>
  <c r="I56" i="2"/>
  <c r="J56" i="2"/>
  <c r="H48" i="2"/>
  <c r="I48" i="2"/>
  <c r="J48" i="2"/>
  <c r="H40" i="2"/>
  <c r="I40" i="2"/>
  <c r="J40" i="2"/>
  <c r="J32" i="2"/>
  <c r="H32" i="2"/>
  <c r="I32" i="2"/>
  <c r="H24" i="2"/>
  <c r="I24" i="2"/>
  <c r="J24" i="2"/>
  <c r="H16" i="2"/>
  <c r="I16" i="2"/>
  <c r="J16" i="2"/>
  <c r="J8" i="2"/>
  <c r="H8" i="2"/>
  <c r="I8" i="2"/>
  <c r="G63" i="2"/>
  <c r="G64" i="2" s="1"/>
  <c r="G65" i="2" s="1"/>
  <c r="G66" i="2" s="1"/>
  <c r="G67" i="2" s="1"/>
  <c r="G68" i="2" s="1"/>
  <c r="G69" i="2" s="1"/>
  <c r="G70" i="2"/>
  <c r="F70" i="2"/>
  <c r="F71" i="2" s="1"/>
  <c r="F72" i="2" s="1"/>
  <c r="F73" i="2" s="1"/>
  <c r="F74" i="2" s="1"/>
  <c r="F75" i="2" s="1"/>
  <c r="F76" i="2" s="1"/>
  <c r="F77" i="2" s="1"/>
  <c r="F78" i="2" s="1"/>
  <c r="F79" i="2" s="1"/>
  <c r="F80" i="2" s="1"/>
  <c r="F81" i="2" s="1"/>
  <c r="F82" i="2" s="1"/>
  <c r="F83" i="2" s="1"/>
  <c r="F84" i="2" s="1"/>
  <c r="F85" i="2" s="1"/>
  <c r="F86" i="2" s="1"/>
  <c r="F87" i="2" s="1"/>
  <c r="F62" i="2"/>
  <c r="F63" i="2" s="1"/>
  <c r="F64" i="2" s="1"/>
  <c r="F65" i="2" s="1"/>
  <c r="F66" i="2" s="1"/>
  <c r="F67" i="2" s="1"/>
  <c r="F68" i="2" s="1"/>
  <c r="F69" i="2" s="1"/>
  <c r="G62" i="2"/>
  <c r="G46" i="2"/>
  <c r="G22" i="2"/>
  <c r="G23" i="2" s="1"/>
  <c r="G24" i="2" s="1"/>
  <c r="G25" i="2" s="1"/>
  <c r="G26" i="2" s="1"/>
  <c r="F101" i="2"/>
  <c r="G101" i="2"/>
  <c r="G45" i="2"/>
  <c r="F21" i="2"/>
  <c r="F22" i="2" s="1"/>
  <c r="F23" i="2" s="1"/>
  <c r="F24" i="2" s="1"/>
  <c r="F25" i="2" s="1"/>
  <c r="F26" i="2" s="1"/>
  <c r="G21" i="2"/>
  <c r="F47" i="2"/>
  <c r="F48" i="2" s="1"/>
  <c r="F49" i="2" s="1"/>
  <c r="F50" i="2" s="1"/>
  <c r="F51" i="2" s="1"/>
  <c r="F52" i="2" s="1"/>
  <c r="F53" i="2" s="1"/>
  <c r="F54" i="2" s="1"/>
  <c r="F55" i="2" s="1"/>
  <c r="G47" i="2"/>
  <c r="G28" i="2"/>
  <c r="G29" i="2" s="1"/>
  <c r="G30" i="2" s="1"/>
  <c r="G12" i="2"/>
  <c r="G13" i="2" s="1"/>
  <c r="G14" i="2" s="1"/>
  <c r="G15" i="2" s="1"/>
  <c r="G16" i="2" s="1"/>
  <c r="G17" i="2" s="1"/>
  <c r="G18" i="2" s="1"/>
  <c r="G19" i="2" s="1"/>
  <c r="G20" i="2" s="1"/>
  <c r="G4" i="2"/>
  <c r="G5" i="2" s="1"/>
  <c r="G6" i="2" s="1"/>
  <c r="G7" i="2" s="1"/>
  <c r="G8" i="2" s="1"/>
  <c r="G9" i="2" s="1"/>
  <c r="G10" i="2" s="1"/>
  <c r="G27" i="2"/>
  <c r="F27" i="2"/>
  <c r="F28" i="2" s="1"/>
  <c r="F29" i="2" s="1"/>
  <c r="F30" i="2" s="1"/>
  <c r="G11" i="2"/>
  <c r="F11" i="2"/>
  <c r="F12" i="2" s="1"/>
  <c r="F13" i="2" s="1"/>
  <c r="F14" i="2" s="1"/>
  <c r="F15" i="2" s="1"/>
  <c r="F16" i="2" s="1"/>
  <c r="F17" i="2" s="1"/>
  <c r="F18" i="2" s="1"/>
  <c r="F19" i="2" s="1"/>
  <c r="F20" i="2" s="1"/>
  <c r="G3" i="2"/>
  <c r="F3" i="2"/>
  <c r="F4" i="2" s="1"/>
  <c r="F5" i="2" s="1"/>
  <c r="F6" i="2" s="1"/>
  <c r="F7" i="2" s="1"/>
  <c r="F8" i="2" s="1"/>
  <c r="F9" i="2" s="1"/>
  <c r="F10" i="2" s="1"/>
  <c r="G71" i="2"/>
  <c r="G72" i="2" s="1"/>
  <c r="G73" i="2" s="1"/>
  <c r="G74" i="2" s="1"/>
  <c r="G75" i="2" s="1"/>
  <c r="G76" i="2" s="1"/>
  <c r="G77" i="2" s="1"/>
  <c r="G78" i="2" s="1"/>
  <c r="G79" i="2" s="1"/>
  <c r="G80" i="2" s="1"/>
  <c r="G81" i="2" s="1"/>
  <c r="G82" i="2" s="1"/>
  <c r="G83" i="2" s="1"/>
  <c r="G84" i="2" s="1"/>
  <c r="G85" i="2" s="1"/>
  <c r="G86" i="2" s="1"/>
  <c r="G87" i="2" s="1"/>
  <c r="F31" i="2"/>
  <c r="F32" i="2" s="1"/>
  <c r="F33" i="2" s="1"/>
  <c r="F34" i="2" s="1"/>
  <c r="F35" i="2" s="1"/>
  <c r="F36" i="2" s="1"/>
  <c r="F37" i="2" s="1"/>
  <c r="F38" i="2" s="1"/>
  <c r="F39" i="2" s="1"/>
  <c r="F40" i="2" s="1"/>
  <c r="F41" i="2" s="1"/>
  <c r="F42" i="2" s="1"/>
  <c r="F43" i="2" s="1"/>
  <c r="F44" i="2" s="1"/>
  <c r="F45" i="2" s="1"/>
  <c r="F46" i="2" s="1"/>
  <c r="G31" i="2"/>
  <c r="F102" i="2"/>
  <c r="G102" i="2"/>
  <c r="G2" i="2"/>
  <c r="F2" i="2"/>
  <c r="F97" i="2"/>
  <c r="F98" i="2" s="1"/>
  <c r="F99" i="2" s="1"/>
  <c r="F100" i="2" s="1"/>
  <c r="G97" i="2"/>
  <c r="G89" i="2"/>
  <c r="G90" i="2" s="1"/>
  <c r="G91" i="2" s="1"/>
  <c r="G92" i="2" s="1"/>
  <c r="G93" i="2" s="1"/>
  <c r="G94" i="2" s="1"/>
  <c r="G95" i="2" s="1"/>
  <c r="G96" i="2" s="1"/>
  <c r="G57" i="2"/>
  <c r="G58" i="2" s="1"/>
  <c r="G59" i="2" s="1"/>
  <c r="G60" i="2" s="1"/>
  <c r="G61" i="2" s="1"/>
  <c r="G98" i="2"/>
  <c r="G99" i="2" s="1"/>
  <c r="G100" i="2" s="1"/>
  <c r="G88" i="2"/>
  <c r="F88" i="2"/>
  <c r="F89" i="2" s="1"/>
  <c r="F90" i="2" s="1"/>
  <c r="F91" i="2" s="1"/>
  <c r="F92" i="2" s="1"/>
  <c r="F93" i="2" s="1"/>
  <c r="F94" i="2" s="1"/>
  <c r="F95" i="2" s="1"/>
  <c r="F96" i="2" s="1"/>
  <c r="G56" i="2"/>
  <c r="F56" i="2"/>
  <c r="F57" i="2" s="1"/>
  <c r="F58" i="2" s="1"/>
  <c r="F59" i="2" s="1"/>
  <c r="F60" i="2" s="1"/>
  <c r="F61" i="2" s="1"/>
  <c r="G48" i="2"/>
  <c r="G49" i="2" s="1"/>
  <c r="G50" i="2" s="1"/>
  <c r="G51" i="2" s="1"/>
  <c r="G52" i="2" s="1"/>
  <c r="G53" i="2" s="1"/>
  <c r="G54" i="2" s="1"/>
  <c r="G55" i="2" s="1"/>
  <c r="G32" i="2"/>
  <c r="G33" i="2" s="1"/>
  <c r="G34" i="2" s="1"/>
  <c r="G35" i="2" s="1"/>
  <c r="G36" i="2" s="1"/>
  <c r="G37" i="2" s="1"/>
  <c r="G38" i="2" s="1"/>
  <c r="G39" i="2" s="1"/>
  <c r="G40" i="2" s="1"/>
  <c r="G41" i="2" s="1"/>
  <c r="G42" i="2" s="1"/>
  <c r="G43" i="2" s="1"/>
  <c r="G44" i="2" s="1"/>
  <c r="R12" i="6"/>
  <c r="S11" i="6"/>
  <c r="Q9" i="6"/>
  <c r="Q10" i="6"/>
  <c r="Q12" i="6"/>
  <c r="X4" i="2"/>
  <c r="X5" i="2"/>
  <c r="X6" i="2"/>
  <c r="T11" i="6" l="1"/>
  <c r="S12" i="6"/>
  <c r="U11" i="6" l="1"/>
  <c r="T12" i="6"/>
  <c r="V11" i="6" l="1"/>
  <c r="U12" i="6"/>
  <c r="W11" i="6" l="1"/>
  <c r="V12" i="6"/>
  <c r="X11" i="6" l="1"/>
  <c r="W12" i="6"/>
  <c r="X10" i="6" l="1"/>
  <c r="X9" i="6"/>
  <c r="Y11" i="6"/>
  <c r="X12" i="6"/>
  <c r="Z11" i="6" l="1"/>
  <c r="Y12" i="6"/>
  <c r="Z12" i="6" l="1"/>
  <c r="AA11" i="6"/>
  <c r="AB4" i="2"/>
  <c r="AB5" i="2" s="1"/>
  <c r="X8" i="2"/>
  <c r="AB11" i="6" l="1"/>
  <c r="AA12" i="6"/>
  <c r="AC11" i="6" l="1"/>
  <c r="AB12" i="6"/>
  <c r="AD11" i="6" l="1"/>
  <c r="AC12" i="6"/>
  <c r="AE11" i="6" l="1"/>
  <c r="AD12" i="6"/>
  <c r="AE9" i="6" l="1"/>
  <c r="AF11" i="6"/>
  <c r="AE12" i="6"/>
  <c r="AE10" i="6"/>
  <c r="AG11" i="6" l="1"/>
  <c r="AF12" i="6"/>
  <c r="AH11" i="6" l="1"/>
  <c r="AG12" i="6"/>
  <c r="AH12" i="6" l="1"/>
  <c r="AI11" i="6"/>
  <c r="AJ11" i="6" l="1"/>
  <c r="AI12" i="6"/>
  <c r="AJ12" i="6" l="1"/>
  <c r="AK11" i="6"/>
  <c r="AL11" i="6" l="1"/>
  <c r="AK12" i="6"/>
  <c r="AM11" i="6" l="1"/>
  <c r="AL9" i="6"/>
  <c r="AL12" i="6"/>
  <c r="AL10" i="6"/>
  <c r="AN11" i="6" l="1"/>
  <c r="AM12" i="6"/>
  <c r="AO11" i="6" l="1"/>
  <c r="AN12" i="6"/>
  <c r="AP11" i="6" l="1"/>
  <c r="AO12" i="6"/>
  <c r="AP12" i="6" l="1"/>
  <c r="AQ11" i="6"/>
  <c r="AR11" i="6" l="1"/>
  <c r="AQ12" i="6"/>
  <c r="AR12" i="6" l="1"/>
  <c r="AS11" i="6"/>
  <c r="AT11" i="6" l="1"/>
  <c r="AS10" i="6"/>
  <c r="AS12" i="6"/>
  <c r="AS9" i="6"/>
  <c r="AU11" i="6" l="1"/>
  <c r="AT12" i="6"/>
  <c r="AV11" i="6" l="1"/>
  <c r="AU12" i="6"/>
  <c r="AW11" i="6" l="1"/>
  <c r="AV12" i="6"/>
  <c r="AX11" i="6" l="1"/>
  <c r="AW12" i="6"/>
  <c r="AX12" i="6" l="1"/>
  <c r="AY11" i="6"/>
  <c r="AZ11" i="6" l="1"/>
  <c r="AY12" i="6"/>
  <c r="AZ12" i="6" l="1"/>
  <c r="AZ10" i="6"/>
  <c r="AZ9" i="6"/>
  <c r="BA11" i="6"/>
  <c r="BB11" i="6" l="1"/>
  <c r="BA12" i="6"/>
  <c r="BC11" i="6" l="1"/>
  <c r="BB12" i="6"/>
  <c r="BD11" i="6" l="1"/>
  <c r="BC12" i="6"/>
  <c r="BE11" i="6" l="1"/>
  <c r="BD12" i="6"/>
  <c r="BF11" i="6" l="1"/>
  <c r="BE12" i="6"/>
  <c r="BF12" i="6" l="1"/>
  <c r="BG11" i="6"/>
  <c r="BG10" i="6" l="1"/>
  <c r="BG9" i="6"/>
  <c r="BH11" i="6"/>
  <c r="BG12" i="6"/>
  <c r="BH12" i="6" l="1"/>
  <c r="BI11" i="6"/>
  <c r="BJ11" i="6" l="1"/>
  <c r="BI12" i="6"/>
  <c r="BK11" i="6" l="1"/>
  <c r="BJ12" i="6"/>
  <c r="BL11" i="6" l="1"/>
  <c r="BK12" i="6"/>
  <c r="BM11" i="6" l="1"/>
  <c r="BL12" i="6"/>
  <c r="BN11" i="6" l="1"/>
  <c r="BM12" i="6"/>
  <c r="BN12" i="6" l="1"/>
  <c r="BO11" i="6"/>
  <c r="BN10" i="6"/>
  <c r="BN9" i="6"/>
  <c r="BO12" i="6" l="1"/>
  <c r="BP11" i="6"/>
  <c r="BP12" i="6" l="1"/>
  <c r="BQ11" i="6"/>
  <c r="BR11" i="6" l="1"/>
  <c r="BQ12" i="6"/>
  <c r="BS11" i="6" l="1"/>
  <c r="BR12" i="6"/>
  <c r="BT11" i="6" l="1"/>
  <c r="BT12" i="6" s="1"/>
  <c r="BS12" i="6"/>
</calcChain>
</file>

<file path=xl/sharedStrings.xml><?xml version="1.0" encoding="utf-8"?>
<sst xmlns="http://schemas.openxmlformats.org/spreadsheetml/2006/main" count="494" uniqueCount="331">
  <si>
    <t>Project Name</t>
  </si>
  <si>
    <t>Project Sponsor</t>
  </si>
  <si>
    <t>Project Manager</t>
  </si>
  <si>
    <t>PROJECT STATUS</t>
  </si>
  <si>
    <t>PROJECT DETAILS</t>
  </si>
  <si>
    <t>TASK STATUS TRACKING</t>
  </si>
  <si>
    <t>STATUS</t>
  </si>
  <si>
    <t>COUNT</t>
  </si>
  <si>
    <t>PERCENT(%)</t>
  </si>
  <si>
    <t>NOT STARTED</t>
  </si>
  <si>
    <t>IN PROGRESS</t>
  </si>
  <si>
    <t>OVERDUE</t>
  </si>
  <si>
    <t>COMPLETE</t>
  </si>
  <si>
    <t>TOTAL TASKS</t>
  </si>
  <si>
    <t>BUDGET</t>
  </si>
  <si>
    <t>PROJECTED</t>
  </si>
  <si>
    <t>ACTUAL</t>
  </si>
  <si>
    <t>REMAINDER</t>
  </si>
  <si>
    <t>RISKS &amp; PENDING ACTIONS</t>
  </si>
  <si>
    <t>TASK</t>
  </si>
  <si>
    <t>RISKS</t>
  </si>
  <si>
    <t>ISSUES</t>
  </si>
  <si>
    <t>ACTION ITEMS</t>
  </si>
  <si>
    <t>HIGH</t>
  </si>
  <si>
    <t>MEDIUM</t>
  </si>
  <si>
    <t>LOW</t>
  </si>
  <si>
    <t>PENDING</t>
  </si>
  <si>
    <t>Closed</t>
  </si>
  <si>
    <t>TOTAL</t>
  </si>
  <si>
    <t>ON TRACK</t>
  </si>
  <si>
    <t>AT RISK</t>
  </si>
  <si>
    <t>DELAYED</t>
  </si>
  <si>
    <t>DROPDOWN ITEMS</t>
  </si>
  <si>
    <t>Daily Huddle</t>
  </si>
  <si>
    <t>Weekly Huddle</t>
  </si>
  <si>
    <t>Monthly Huddle</t>
  </si>
  <si>
    <t>Email</t>
  </si>
  <si>
    <t>Conference Meeting (Office)</t>
  </si>
  <si>
    <t>Conference Meeting (Online)</t>
  </si>
  <si>
    <t>REQUIRED COMMUNICATION</t>
  </si>
  <si>
    <t>Pending</t>
  </si>
  <si>
    <t>Resolution In Progress</t>
  </si>
  <si>
    <t>RISK/ISSUE STATUS</t>
  </si>
  <si>
    <t>R/I IMPACT</t>
  </si>
  <si>
    <t>COMMUNICATION PLAN STATUS</t>
  </si>
  <si>
    <t>WBS</t>
  </si>
  <si>
    <t>PHASE</t>
  </si>
  <si>
    <t>LEAD</t>
  </si>
  <si>
    <t>PREDECESSOR</t>
  </si>
  <si>
    <t>START</t>
  </si>
  <si>
    <t>END</t>
  </si>
  <si>
    <t>DAYS</t>
  </si>
  <si>
    <t>% DONE</t>
  </si>
  <si>
    <t>WORK DAYS</t>
  </si>
  <si>
    <t>Project Kick-off</t>
  </si>
  <si>
    <t>AC</t>
  </si>
  <si>
    <t>Data Sanitation and training content creation</t>
  </si>
  <si>
    <t>KT/DT/
BP</t>
  </si>
  <si>
    <t>Data Extraction</t>
  </si>
  <si>
    <t>Bpublico</t>
  </si>
  <si>
    <t>Data Clean-up</t>
  </si>
  <si>
    <t>Ktamis</t>
  </si>
  <si>
    <t>Product Update in JDA and My Suki</t>
  </si>
  <si>
    <t>Data Clean-up Sign-off</t>
  </si>
  <si>
    <t>Training Content Creation - Store Operation</t>
  </si>
  <si>
    <t>Training Content Creation - For Customer</t>
  </si>
  <si>
    <t>Training Content Sign-off</t>
  </si>
  <si>
    <t>Development</t>
  </si>
  <si>
    <t>BP</t>
  </si>
  <si>
    <t>Suki App</t>
  </si>
  <si>
    <t>Suki Hub</t>
  </si>
  <si>
    <t>Picker-Checker</t>
  </si>
  <si>
    <t>Barter Middleware (Merging to prod version)</t>
  </si>
  <si>
    <t>POS Interface</t>
  </si>
  <si>
    <t>Core Middleware</t>
  </si>
  <si>
    <t>Barter POS</t>
  </si>
  <si>
    <t>Multiple Branch Capabilities</t>
  </si>
  <si>
    <t>Customer Loyalty Points</t>
  </si>
  <si>
    <t>System Integration Testing</t>
  </si>
  <si>
    <t>Test Scripts Creation</t>
  </si>
  <si>
    <t>Bugs Fixing</t>
  </si>
  <si>
    <t>Re-testing</t>
  </si>
  <si>
    <t>Sign-off</t>
  </si>
  <si>
    <t>Training</t>
  </si>
  <si>
    <t>JM/EA/
AC/BP</t>
  </si>
  <si>
    <t>Acodilla</t>
  </si>
  <si>
    <t>Picker-Checker-Driver</t>
  </si>
  <si>
    <t>PRG Business Process Creation - BRD</t>
  </si>
  <si>
    <t>GS/JV</t>
  </si>
  <si>
    <t>BRD Creation</t>
  </si>
  <si>
    <t>Daily Inventory Uploading and Branch synching</t>
  </si>
  <si>
    <t>Suki Agent</t>
  </si>
  <si>
    <t>Data Management</t>
  </si>
  <si>
    <t>Payment Collections</t>
  </si>
  <si>
    <t>Exceptions and Limitations</t>
  </si>
  <si>
    <t>Support Org Chart</t>
  </si>
  <si>
    <t>Customer Awareness</t>
  </si>
  <si>
    <t>Guidelines and policies</t>
  </si>
  <si>
    <t>BRD Submission</t>
  </si>
  <si>
    <t>BRD Processing</t>
  </si>
  <si>
    <t>Configuration and Migration</t>
  </si>
  <si>
    <t>Configure Business Settings</t>
  </si>
  <si>
    <t>Company Configuration</t>
  </si>
  <si>
    <t>Service Level Agreement</t>
  </si>
  <si>
    <t>Shipping Rates</t>
  </si>
  <si>
    <t>Advanced Configuration</t>
  </si>
  <si>
    <t>Configure User Accesss for Suki Hub</t>
  </si>
  <si>
    <t>Provide complete list of Users</t>
  </si>
  <si>
    <t>Configure Users</t>
  </si>
  <si>
    <t>Data Migration</t>
  </si>
  <si>
    <t>KT</t>
  </si>
  <si>
    <t>Master Products</t>
  </si>
  <si>
    <t>Popular Products</t>
  </si>
  <si>
    <t>Membership Data</t>
  </si>
  <si>
    <t>Inventory</t>
  </si>
  <si>
    <t>Images</t>
  </si>
  <si>
    <t>Infrastructure</t>
  </si>
  <si>
    <t>Stable Internet Connection</t>
  </si>
  <si>
    <t>Wifi acess for entire Store</t>
  </si>
  <si>
    <t>Suki Hardware</t>
  </si>
  <si>
    <t>PDTs</t>
  </si>
  <si>
    <t>LAN Receipt Printer for Picker</t>
  </si>
  <si>
    <t>Dedicated Barter POS</t>
  </si>
  <si>
    <t>Barter POS Hardware</t>
  </si>
  <si>
    <t>Pre Live Checklist/Preparation</t>
  </si>
  <si>
    <t>Install and configure all Hardwares</t>
  </si>
  <si>
    <t>Double check all Hardwares if working</t>
  </si>
  <si>
    <t>Check if all Hardwares if working</t>
  </si>
  <si>
    <t>PDTs and Printer</t>
  </si>
  <si>
    <t>POS</t>
  </si>
  <si>
    <t>Wifi speed and availability in entire Stores</t>
  </si>
  <si>
    <t>Double check and stress test Middleware</t>
  </si>
  <si>
    <t>Checklist</t>
  </si>
  <si>
    <t>Do we have Pickers?</t>
  </si>
  <si>
    <t>Do we have central contact or lines?</t>
  </si>
  <si>
    <t>Do we have Checker?</t>
  </si>
  <si>
    <t>Do we have Delivery vehicle and driver?</t>
  </si>
  <si>
    <t>Do we have dedicated lanes/section for Pickup?</t>
  </si>
  <si>
    <t>Do we have dedicated resource for Money remittances?</t>
  </si>
  <si>
    <t>Dry Run</t>
  </si>
  <si>
    <t>JM/EA/
AC</t>
  </si>
  <si>
    <t>Setup of Hardware and Connectivity</t>
  </si>
  <si>
    <t>Setup of Barter Suki Integration</t>
  </si>
  <si>
    <t>Setup Picker-Checker-Driver Apps</t>
  </si>
  <si>
    <t>Onboard assigned resources for Picker-Checker-Driver</t>
  </si>
  <si>
    <t>Goods Fill Rate</t>
  </si>
  <si>
    <t>Data re-synching</t>
  </si>
  <si>
    <t>Trial Run (Targeted Customers)</t>
  </si>
  <si>
    <t>Hypercare</t>
  </si>
  <si>
    <t>Marketing Advertisements/Promotions</t>
  </si>
  <si>
    <t>DT</t>
  </si>
  <si>
    <t>Flyers</t>
  </si>
  <si>
    <t>Social Sites (Organique)</t>
  </si>
  <si>
    <t>Freebies/GCs</t>
  </si>
  <si>
    <t xml:space="preserve">Go Live </t>
  </si>
  <si>
    <t>JM/EA</t>
  </si>
  <si>
    <t>2.1.1</t>
  </si>
  <si>
    <t>2.1.2</t>
  </si>
  <si>
    <t>2.1.3</t>
  </si>
  <si>
    <t>2.1.4</t>
  </si>
  <si>
    <t>2.1.5</t>
  </si>
  <si>
    <t>2.1.6</t>
  </si>
  <si>
    <t>3.1.1</t>
  </si>
  <si>
    <t>3.1.2</t>
  </si>
  <si>
    <t>3.1.3</t>
  </si>
  <si>
    <t>3.1.4</t>
  </si>
  <si>
    <t>3.1.5</t>
  </si>
  <si>
    <t>3.1.6</t>
  </si>
  <si>
    <t>3.1.7</t>
  </si>
  <si>
    <t>3.1.8</t>
  </si>
  <si>
    <t>4.1.1</t>
  </si>
  <si>
    <t>4.1.2</t>
  </si>
  <si>
    <t>4.1.3</t>
  </si>
  <si>
    <t>4.1.4</t>
  </si>
  <si>
    <t>5.1.1</t>
  </si>
  <si>
    <t>5.1.2</t>
  </si>
  <si>
    <t>6.1.1</t>
  </si>
  <si>
    <t>6.1.2</t>
  </si>
  <si>
    <t>6.1.3</t>
  </si>
  <si>
    <t>6.1.4</t>
  </si>
  <si>
    <t>6.1.5</t>
  </si>
  <si>
    <t>6.1.6</t>
  </si>
  <si>
    <t>6.1.7</t>
  </si>
  <si>
    <t>6.1.8</t>
  </si>
  <si>
    <t>6.1.9</t>
  </si>
  <si>
    <t>6.1.10</t>
  </si>
  <si>
    <t>6.1.11</t>
  </si>
  <si>
    <t>6.1.12</t>
  </si>
  <si>
    <t>7.1.1</t>
  </si>
  <si>
    <t>7.1.2</t>
  </si>
  <si>
    <t>7.1.3</t>
  </si>
  <si>
    <t>7.1.4</t>
  </si>
  <si>
    <t>7.1.5</t>
  </si>
  <si>
    <t>7.1.6</t>
  </si>
  <si>
    <t>7.1.7</t>
  </si>
  <si>
    <t>8.1.1</t>
  </si>
  <si>
    <t>8.1.2</t>
  </si>
  <si>
    <t>8.1.3</t>
  </si>
  <si>
    <t>8.1.4</t>
  </si>
  <si>
    <t>9.1.1</t>
  </si>
  <si>
    <t>9.1.2</t>
  </si>
  <si>
    <t>9.1.3</t>
  </si>
  <si>
    <t>9.1.4</t>
  </si>
  <si>
    <t>9.1.5</t>
  </si>
  <si>
    <t>9.1.6</t>
  </si>
  <si>
    <t>10.1.1</t>
  </si>
  <si>
    <t>10.1.2</t>
  </si>
  <si>
    <t>10.1.3</t>
  </si>
  <si>
    <t>10.1.4</t>
  </si>
  <si>
    <t>10.1.5</t>
  </si>
  <si>
    <t>10.1.6</t>
  </si>
  <si>
    <t>10.1.7</t>
  </si>
  <si>
    <t>10.1.8</t>
  </si>
  <si>
    <t>10.1.9</t>
  </si>
  <si>
    <t>10.1.10</t>
  </si>
  <si>
    <t>10.1.11</t>
  </si>
  <si>
    <t>10.1.12</t>
  </si>
  <si>
    <t>10.1.13</t>
  </si>
  <si>
    <t>10.1.14</t>
  </si>
  <si>
    <t>10.1.15</t>
  </si>
  <si>
    <t>10.1.16</t>
  </si>
  <si>
    <t>11.1.1</t>
  </si>
  <si>
    <t>11.1.2</t>
  </si>
  <si>
    <t>11.1.3</t>
  </si>
  <si>
    <t>11.1.4</t>
  </si>
  <si>
    <t>11.1.5</t>
  </si>
  <si>
    <t>11.1.6</t>
  </si>
  <si>
    <t>11.1.7</t>
  </si>
  <si>
    <t>12.1.1</t>
  </si>
  <si>
    <t>12.1.2</t>
  </si>
  <si>
    <t>Project Start Date</t>
  </si>
  <si>
    <t>Project End Date</t>
  </si>
  <si>
    <t>Current Phase</t>
  </si>
  <si>
    <t>TODAY</t>
  </si>
  <si>
    <t>WBS Level</t>
  </si>
  <si>
    <t xml:space="preserve">PROJECT NAME: </t>
  </si>
  <si>
    <t xml:space="preserve">PROJECT SPONSOR: </t>
  </si>
  <si>
    <t xml:space="preserve">PROJECT MANAGER: </t>
  </si>
  <si>
    <t xml:space="preserve">STATUS DATE:  </t>
  </si>
  <si>
    <t>PROJECT MANAGEMENT REPORT</t>
  </si>
  <si>
    <t xml:space="preserve">PROJECT STATUS:  </t>
  </si>
  <si>
    <t>Project Status:</t>
  </si>
  <si>
    <t>PROJECT HEALTH</t>
  </si>
  <si>
    <t>Complete</t>
  </si>
  <si>
    <t>PLANNED START</t>
  </si>
  <si>
    <t>PLANNED END</t>
  </si>
  <si>
    <t>ACTUAL START</t>
  </si>
  <si>
    <t>ACTUAL END</t>
  </si>
  <si>
    <t>2.2.1</t>
  </si>
  <si>
    <t>2.2.2</t>
  </si>
  <si>
    <t>PHASE A</t>
  </si>
  <si>
    <t>PHASE B</t>
  </si>
  <si>
    <t>PHASE C</t>
  </si>
  <si>
    <t>PHASE D</t>
  </si>
  <si>
    <t>PHASE E</t>
  </si>
  <si>
    <t>SUB-PHASE A1</t>
  </si>
  <si>
    <t>SUB-PHASE A2</t>
  </si>
  <si>
    <t>SUB-PHASE B1</t>
  </si>
  <si>
    <t>SUB-PHASE B2</t>
  </si>
  <si>
    <t>SUB-PHASE B2a</t>
  </si>
  <si>
    <t>SUB-PHASE B2b</t>
  </si>
  <si>
    <t>SUB-PHASE C1</t>
  </si>
  <si>
    <t>SUB-PHASE E1</t>
  </si>
  <si>
    <t>SUB-PHASE E2</t>
  </si>
  <si>
    <t>PLANNED DAYS</t>
  </si>
  <si>
    <t>ACTUAL DAYS</t>
  </si>
  <si>
    <t>WBS_LVL</t>
  </si>
  <si>
    <t>SUB-PHASE C2a</t>
  </si>
  <si>
    <t xml:space="preserve">Project Start Date </t>
  </si>
  <si>
    <t xml:space="preserve">Project Sponsor </t>
  </si>
  <si>
    <t xml:space="preserve">Project Manager </t>
  </si>
  <si>
    <t>Project Champion</t>
  </si>
  <si>
    <t xml:space="preserve"> Not Started | In Progress</t>
  </si>
  <si>
    <t>Today</t>
  </si>
  <si>
    <t xml:space="preserve">Display Week </t>
  </si>
  <si>
    <t>PROJECT TIMELINE</t>
  </si>
  <si>
    <t>CMPLT</t>
  </si>
  <si>
    <t>MAIN PHASE</t>
  </si>
  <si>
    <t>SP-1</t>
  </si>
  <si>
    <t>SP-2</t>
  </si>
  <si>
    <t>SP-3</t>
  </si>
  <si>
    <t>SP-4</t>
  </si>
  <si>
    <t>Company Name</t>
  </si>
  <si>
    <t>[ INSERT LOGO HERE]</t>
  </si>
  <si>
    <t>Name of Project Champion</t>
  </si>
  <si>
    <t>Name of Project Manager</t>
  </si>
  <si>
    <t>Name of Project Sponsor</t>
  </si>
  <si>
    <t>[ Insert Company Logo here]</t>
  </si>
  <si>
    <t>NAME OF SHEETS:</t>
  </si>
  <si>
    <t>Juan Dela Cruz</t>
  </si>
  <si>
    <t>Pedro Penduko</t>
  </si>
  <si>
    <t>Days Passed</t>
  </si>
  <si>
    <t>Agenda</t>
  </si>
  <si>
    <t>Required Communication</t>
  </si>
  <si>
    <t>Start</t>
  </si>
  <si>
    <t>Finish</t>
  </si>
  <si>
    <t>Duration</t>
  </si>
  <si>
    <t>Status</t>
  </si>
  <si>
    <t>Intitiated By</t>
  </si>
  <si>
    <t>Required Attendance</t>
  </si>
  <si>
    <t>Purpose</t>
  </si>
  <si>
    <t>Name</t>
  </si>
  <si>
    <t>Position</t>
  </si>
  <si>
    <t>Project Role</t>
  </si>
  <si>
    <t>Business Email Address</t>
  </si>
  <si>
    <t>Preferred Communication Type</t>
  </si>
  <si>
    <t>Project Expectations</t>
  </si>
  <si>
    <t>Infuence</t>
  </si>
  <si>
    <t>Comments</t>
  </si>
  <si>
    <t>Department</t>
  </si>
  <si>
    <t>Section</t>
  </si>
  <si>
    <t>Mobile Number</t>
  </si>
  <si>
    <t>Days Available</t>
  </si>
  <si>
    <t>Comment</t>
  </si>
  <si>
    <t>Risks</t>
  </si>
  <si>
    <t>Classifications</t>
  </si>
  <si>
    <t>Mitigation Plan</t>
  </si>
  <si>
    <t>Subject</t>
  </si>
  <si>
    <t>Issues</t>
  </si>
  <si>
    <t>IMPACT</t>
  </si>
  <si>
    <t>Action Plans</t>
  </si>
  <si>
    <t>Owner</t>
  </si>
  <si>
    <t>Date Assigned</t>
  </si>
  <si>
    <t>Deadline</t>
  </si>
  <si>
    <t>Date Closed</t>
  </si>
  <si>
    <t>Remarks</t>
  </si>
  <si>
    <t>SUM</t>
  </si>
  <si>
    <t>COMPANY NAME</t>
  </si>
  <si>
    <t>CRITERIA</t>
  </si>
  <si>
    <t>DAYS SINCE START</t>
  </si>
  <si>
    <t>RANGE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</si>
</sst>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quot;$&quot;* #,##0.00_-;\-&quot;$&quot;* #,##0.00_-;_-&quot;$&quot;* &quot;-&quot;??_-;_-@_-"/>
    <numFmt numFmtId="165" formatCode="_-[$₱-3409]* #,##0.00_-;\-[$₱-3409]* #,##0.00_-;_-[$₱-3409]* &quot;-&quot;??_-;_-@_-"/>
    <numFmt numFmtId="166" formatCode="ddd\ m/dd/yy"/>
    <numFmt numFmtId="167" formatCode="[$-409]mmmm\ d\,\ yyyy;@"/>
    <numFmt numFmtId="168" formatCode="#,#00;;;"/>
    <numFmt numFmtId="169" formatCode="m/d/yyyy\ \(dddd\)"/>
    <numFmt numFmtId="170" formatCode="d\ mmm\ yyyy"/>
    <numFmt numFmtId="171" formatCode="d"/>
    <numFmt numFmtId="172" formatCode="m/d/yyyy;@"/>
    <numFmt numFmtId="173" formatCode="yyyy\-mm\-dd;@"/>
    <numFmt numFmtId="174" formatCode="0&quot;%&quot;"/>
    <numFmt numFmtId="175" formatCode="[$-3409]dd\ mmmm\,\ yyyy;@"/>
    <numFmt numFmtId="176" formatCode="[$-3409]dd\-mmm\-yy;@"/>
    <numFmt numFmtId="177" formatCode="ddd\,\ mmm\ dd\,\ yyyy"/>
    <numFmt numFmtId="178" formatCode="[$-409]d\-mmm\-yyyy"/>
  </numFmts>
  <fonts count="4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0"/>
      <name val="Arial"/>
      <family val="2"/>
    </font>
    <font>
      <sz val="12"/>
      <color theme="1"/>
      <name val="Calibri"/>
      <family val="2"/>
      <scheme val="minor"/>
    </font>
    <font>
      <sz val="9"/>
      <color theme="0"/>
      <name val="Arial"/>
      <family val="2"/>
    </font>
    <font>
      <sz val="10"/>
      <color theme="1"/>
      <name val="Arial"/>
      <family val="2"/>
    </font>
    <font>
      <b/>
      <sz val="9"/>
      <color theme="1"/>
      <name val="Arial"/>
      <family val="2"/>
    </font>
    <font>
      <b/>
      <sz val="10"/>
      <color theme="1"/>
      <name val="Arial"/>
      <family val="2"/>
    </font>
    <font>
      <sz val="10"/>
      <name val="Arial"/>
      <family val="2"/>
    </font>
    <font>
      <b/>
      <sz val="8"/>
      <color theme="0"/>
      <name val="Arial"/>
      <family val="2"/>
    </font>
    <font>
      <sz val="9"/>
      <color theme="1"/>
      <name val="Arial"/>
      <family val="2"/>
    </font>
    <font>
      <b/>
      <sz val="18"/>
      <color theme="1"/>
      <name val="Calibri"/>
      <family val="2"/>
      <scheme val="minor"/>
    </font>
    <font>
      <b/>
      <sz val="10"/>
      <color theme="1"/>
      <name val="Calibri"/>
      <family val="2"/>
      <scheme val="minor"/>
    </font>
    <font>
      <sz val="10"/>
      <color theme="1"/>
      <name val="Calibri"/>
      <family val="2"/>
      <scheme val="minor"/>
    </font>
    <font>
      <sz val="14"/>
      <name val="Calibri Light"/>
      <family val="2"/>
      <scheme val="major"/>
    </font>
    <font>
      <b/>
      <sz val="16"/>
      <name val="Arial"/>
      <family val="2"/>
    </font>
    <font>
      <u/>
      <sz val="10"/>
      <color indexed="12"/>
      <name val="Arial"/>
      <family val="2"/>
    </font>
    <font>
      <i/>
      <sz val="8"/>
      <name val="Arial"/>
      <family val="2"/>
    </font>
    <font>
      <b/>
      <sz val="10"/>
      <name val="Calibri Light"/>
      <family val="2"/>
      <scheme val="major"/>
    </font>
    <font>
      <sz val="10"/>
      <name val="Calibri"/>
      <family val="2"/>
      <scheme val="minor"/>
    </font>
    <font>
      <sz val="10"/>
      <name val="Calibri Light"/>
      <family val="2"/>
      <scheme val="major"/>
    </font>
    <font>
      <b/>
      <sz val="11"/>
      <name val="Calibri"/>
      <family val="2"/>
      <scheme val="minor"/>
    </font>
    <font>
      <sz val="10"/>
      <name val="Calibri Light"/>
      <family val="1"/>
      <scheme val="major"/>
    </font>
    <font>
      <sz val="8"/>
      <name val="Arial"/>
      <family val="2"/>
    </font>
    <font>
      <b/>
      <sz val="9"/>
      <name val="Calibri Light"/>
      <family val="2"/>
      <scheme val="major"/>
    </font>
    <font>
      <sz val="9"/>
      <name val="Calibri"/>
      <family val="2"/>
      <scheme val="minor"/>
    </font>
    <font>
      <b/>
      <sz val="9"/>
      <name val="Calibri"/>
      <family val="2"/>
      <scheme val="minor"/>
    </font>
    <font>
      <sz val="14"/>
      <color rgb="FF000000"/>
      <name val="Calibri"/>
      <family val="2"/>
      <scheme val="minor"/>
    </font>
    <font>
      <sz val="8"/>
      <name val="Calibri"/>
      <family val="2"/>
      <scheme val="minor"/>
    </font>
    <font>
      <sz val="12"/>
      <name val="Calibri Light"/>
      <family val="2"/>
      <scheme val="major"/>
    </font>
    <font>
      <sz val="9"/>
      <name val="Calibri Light"/>
      <family val="2"/>
      <scheme val="major"/>
    </font>
    <font>
      <sz val="8"/>
      <name val="Calibri Light"/>
      <family val="2"/>
      <scheme val="major"/>
    </font>
    <font>
      <sz val="8"/>
      <color rgb="FF000000"/>
      <name val="Arial"/>
      <family val="2"/>
    </font>
    <font>
      <b/>
      <sz val="11"/>
      <name val="Calibri Light"/>
      <family val="2"/>
      <scheme val="major"/>
    </font>
    <font>
      <sz val="11"/>
      <color theme="0" tint="-0.34998626667073579"/>
      <name val="Calibri"/>
      <family val="2"/>
      <scheme val="minor"/>
    </font>
    <font>
      <sz val="14"/>
      <color theme="0" tint="-0.34998626667073579"/>
      <name val="Calibri Light"/>
      <family val="2"/>
      <scheme val="major"/>
    </font>
    <font>
      <b/>
      <sz val="9"/>
      <color theme="0"/>
      <name val="Calibri"/>
      <family val="2"/>
      <scheme val="minor"/>
    </font>
    <font>
      <b/>
      <sz val="24"/>
      <color theme="0"/>
      <name val="Calibri"/>
      <family val="2"/>
      <scheme val="minor"/>
    </font>
    <font>
      <sz val="9"/>
      <name val="Arial"/>
      <family val="2"/>
    </font>
    <font>
      <b/>
      <sz val="16"/>
      <color theme="0"/>
      <name val="Calibri"/>
      <family val="2"/>
      <scheme val="minor"/>
    </font>
    <font>
      <b/>
      <sz val="9"/>
      <color theme="0"/>
      <name val="Calibri Light"/>
      <family val="2"/>
      <scheme val="major"/>
    </font>
    <font>
      <sz val="10"/>
      <color rgb="FF008000"/>
      <name val="Arial"/>
      <family val="2"/>
    </font>
    <font>
      <sz val="9"/>
      <color rgb="FF008000"/>
      <name val="Arial"/>
      <family val="2"/>
    </font>
    <font>
      <sz val="9"/>
      <color rgb="FF008000"/>
      <name val="Calibri"/>
      <family val="2"/>
      <scheme val="minor"/>
    </font>
    <font>
      <u/>
      <sz val="10"/>
      <color rgb="FF008000"/>
      <name val="Arial"/>
      <family val="2"/>
    </font>
    <font>
      <b/>
      <sz val="9"/>
      <color rgb="FF008000"/>
      <name val="Calibri"/>
      <family val="2"/>
      <scheme val="minor"/>
    </font>
  </fonts>
  <fills count="32">
    <fill>
      <patternFill patternType="none"/>
    </fill>
    <fill>
      <patternFill patternType="gray125"/>
    </fill>
    <fill>
      <patternFill patternType="solid">
        <fgColor rgb="FF008000"/>
        <bgColor indexed="64"/>
      </patternFill>
    </fill>
    <fill>
      <patternFill patternType="solid">
        <fgColor theme="2" tint="-0.749992370372631"/>
        <bgColor indexed="64"/>
      </patternFill>
    </fill>
    <fill>
      <patternFill patternType="solid">
        <fgColor theme="2" tint="-0.499984740745262"/>
        <bgColor indexed="64"/>
      </patternFill>
    </fill>
    <fill>
      <patternFill patternType="solid">
        <fgColor rgb="FF0070C0"/>
        <bgColor indexed="64"/>
      </patternFill>
    </fill>
    <fill>
      <patternFill patternType="solid">
        <fgColor rgb="FFED7C00"/>
        <bgColor indexed="64"/>
      </patternFill>
    </fill>
    <fill>
      <patternFill patternType="solid">
        <fgColor rgb="FFFF0000"/>
        <bgColor indexed="64"/>
      </patternFill>
    </fill>
    <fill>
      <patternFill patternType="solid">
        <fgColor rgb="FF00B05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499984740745262"/>
        <bgColor indexed="64"/>
      </patternFill>
    </fill>
    <fill>
      <patternFill patternType="solid">
        <fgColor rgb="FFC00000"/>
        <bgColor indexed="64"/>
      </patternFill>
    </fill>
    <fill>
      <patternFill patternType="solid">
        <fgColor theme="0"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499984740745262"/>
        <bgColor indexed="64"/>
      </patternFill>
    </fill>
    <fill>
      <patternFill patternType="solid">
        <fgColor theme="6" tint="0.79998168889431442"/>
        <bgColor indexed="64"/>
      </patternFill>
    </fill>
    <fill>
      <patternFill patternType="solid">
        <fgColor rgb="FFBABABA"/>
        <bgColor indexed="64"/>
      </patternFill>
    </fill>
    <fill>
      <patternFill patternType="solid">
        <fgColor theme="0" tint="-0.249977111117893"/>
        <bgColor indexed="64"/>
      </patternFill>
    </fill>
    <fill>
      <patternFill patternType="solid">
        <fgColor theme="0" tint="-0.249977111117893"/>
        <bgColor rgb="FFD6F4D9"/>
      </patternFill>
    </fill>
    <fill>
      <patternFill patternType="solid">
        <fgColor theme="0"/>
        <bgColor indexed="64"/>
      </patternFill>
    </fill>
    <fill>
      <patternFill patternType="solid">
        <fgColor theme="0"/>
        <bgColor rgb="FFD6F4D9"/>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rgb="FF121F3A"/>
        <bgColor indexed="64"/>
      </patternFill>
    </fill>
    <fill>
      <patternFill patternType="solid">
        <fgColor theme="9" tint="0.79998168889431442"/>
        <bgColor rgb="FFD6F4D9"/>
      </patternFill>
    </fill>
  </fills>
  <borders count="99">
    <border>
      <left/>
      <right/>
      <top/>
      <bottom/>
      <diagonal/>
    </border>
    <border>
      <left style="thin">
        <color theme="0" tint="-0.499984740745262"/>
      </left>
      <right/>
      <top style="thin">
        <color theme="8" tint="0.59999389629810485"/>
      </top>
      <bottom style="thin">
        <color theme="8" tint="0.59999389629810485"/>
      </bottom>
      <diagonal/>
    </border>
    <border>
      <left/>
      <right/>
      <top style="thin">
        <color theme="8" tint="0.59999389629810485"/>
      </top>
      <bottom style="thin">
        <color theme="8" tint="0.59999389629810485"/>
      </bottom>
      <diagonal/>
    </border>
    <border>
      <left/>
      <right style="thin">
        <color theme="8" tint="0.59999389629810485"/>
      </right>
      <top style="thin">
        <color theme="8" tint="0.59999389629810485"/>
      </top>
      <bottom style="thin">
        <color theme="8" tint="0.59999389629810485"/>
      </bottom>
      <diagonal/>
    </border>
    <border>
      <left style="thin">
        <color theme="0" tint="-0.499984740745262"/>
      </left>
      <right style="thin">
        <color theme="8" tint="0.59999389629810485"/>
      </right>
      <top style="thin">
        <color theme="8" tint="0.59999389629810485"/>
      </top>
      <bottom style="thin">
        <color theme="8" tint="0.59999389629810485"/>
      </bottom>
      <diagonal/>
    </border>
    <border>
      <left style="thin">
        <color theme="8" tint="0.59999389629810485"/>
      </left>
      <right style="thin">
        <color theme="8" tint="0.59999389629810485"/>
      </right>
      <top style="thin">
        <color theme="8" tint="0.59999389629810485"/>
      </top>
      <bottom style="thin">
        <color theme="8" tint="0.59999389629810485"/>
      </bottom>
      <diagonal/>
    </border>
    <border>
      <left style="thin">
        <color theme="0" tint="-0.499984740745262"/>
      </left>
      <right style="thin">
        <color theme="8" tint="0.59999389629810485"/>
      </right>
      <top style="thin">
        <color theme="8" tint="0.59999389629810485"/>
      </top>
      <bottom/>
      <diagonal/>
    </border>
    <border>
      <left style="thin">
        <color theme="0" tint="-0.499984740745262"/>
      </left>
      <right/>
      <top/>
      <bottom/>
      <diagonal/>
    </border>
    <border>
      <left style="thin">
        <color theme="0" tint="-0.499984740745262"/>
      </left>
      <right style="thin">
        <color theme="8" tint="0.59999389629810485"/>
      </right>
      <top/>
      <bottom style="thin">
        <color theme="8" tint="0.59999389629810485"/>
      </bottom>
      <diagonal/>
    </border>
    <border>
      <left style="thin">
        <color theme="8" tint="0.59999389629810485"/>
      </left>
      <right style="thin">
        <color theme="8" tint="0.59999389629810485"/>
      </right>
      <top/>
      <bottom style="thin">
        <color theme="8" tint="0.59999389629810485"/>
      </bottom>
      <diagonal/>
    </border>
    <border>
      <left style="thin">
        <color theme="0" tint="-0.499984740745262"/>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499984740745262"/>
      </right>
      <top style="thin">
        <color theme="0" tint="-0.34998626667073579"/>
      </top>
      <bottom style="thin">
        <color theme="0" tint="-0.34998626667073579"/>
      </bottom>
      <diagonal/>
    </border>
    <border>
      <left style="thin">
        <color theme="0" tint="-0.499984740745262"/>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34998626667073579"/>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499984740745262"/>
      </right>
      <top style="thin">
        <color theme="0" tint="-0.34998626667073579"/>
      </top>
      <bottom style="thin">
        <color theme="0" tint="-0.34998626667073579"/>
      </bottom>
      <diagonal/>
    </border>
    <border>
      <left style="thin">
        <color theme="0" tint="-0.499984740745262"/>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top style="thin">
        <color theme="0" tint="-0.34998626667073579"/>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theme="1"/>
      </bottom>
      <diagonal/>
    </border>
    <border>
      <left/>
      <right/>
      <top/>
      <bottom style="thin">
        <color theme="1"/>
      </bottom>
      <diagonal/>
    </border>
    <border>
      <left/>
      <right style="medium">
        <color indexed="64"/>
      </right>
      <top/>
      <bottom style="thin">
        <color theme="1"/>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right style="thin">
        <color theme="1"/>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right/>
      <top style="medium">
        <color rgb="FF008000"/>
      </top>
      <bottom/>
      <diagonal/>
    </border>
    <border>
      <left/>
      <right style="medium">
        <color rgb="FF008000"/>
      </right>
      <top style="medium">
        <color rgb="FF008000"/>
      </top>
      <bottom/>
      <diagonal/>
    </border>
    <border>
      <left/>
      <right style="medium">
        <color rgb="FF008000"/>
      </right>
      <top/>
      <bottom/>
      <diagonal/>
    </border>
    <border>
      <left/>
      <right/>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medium">
        <color rgb="FF008000"/>
      </right>
      <top style="thin">
        <color theme="0" tint="-0.24994659260841701"/>
      </top>
      <bottom style="thin">
        <color theme="0" tint="-0.24994659260841701"/>
      </bottom>
      <diagonal/>
    </border>
    <border>
      <left style="thin">
        <color theme="0" tint="-0.34998626667073579"/>
      </left>
      <right style="thin">
        <color theme="0" tint="-0.34998626667073579"/>
      </right>
      <top/>
      <bottom style="thin">
        <color theme="0" tint="-0.34998626667073579"/>
      </bottom>
      <diagonal/>
    </border>
    <border>
      <left/>
      <right/>
      <top style="thin">
        <color indexed="22"/>
      </top>
      <bottom style="thin">
        <color indexed="22"/>
      </bottom>
      <diagonal/>
    </border>
    <border>
      <left/>
      <right style="thin">
        <color theme="0" tint="-0.34998626667073579"/>
      </right>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medium">
        <color indexed="64"/>
      </left>
      <right style="thin">
        <color theme="0" tint="-0.34998626667073579"/>
      </right>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right/>
      <top/>
      <bottom style="thin">
        <color indexed="64"/>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bottom style="thin">
        <color theme="0" tint="-0.34998626667073579"/>
      </bottom>
      <diagonal/>
    </border>
    <border>
      <left style="medium">
        <color indexed="64"/>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bottom style="thin">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indexed="64"/>
      </left>
      <right style="thin">
        <color theme="0" tint="-0.34998626667073579"/>
      </right>
      <top style="medium">
        <color indexed="64"/>
      </top>
      <bottom style="medium">
        <color theme="0" tint="-0.34998626667073579"/>
      </bottom>
      <diagonal/>
    </border>
    <border>
      <left style="thin">
        <color theme="0" tint="-0.34998626667073579"/>
      </left>
      <right style="thin">
        <color theme="0" tint="-0.34998626667073579"/>
      </right>
      <top style="medium">
        <color indexed="64"/>
      </top>
      <bottom style="medium">
        <color theme="0" tint="-0.34998626667073579"/>
      </bottom>
      <diagonal/>
    </border>
    <border>
      <left style="thin">
        <color theme="0" tint="-0.34998626667073579"/>
      </left>
      <right style="thin">
        <color indexed="64"/>
      </right>
      <top style="medium">
        <color indexed="64"/>
      </top>
      <bottom style="medium">
        <color theme="0" tint="-0.34998626667073579"/>
      </bottom>
      <diagonal/>
    </border>
    <border>
      <left/>
      <right style="thin">
        <color theme="0" tint="-0.34998626667073579"/>
      </right>
      <top style="medium">
        <color indexed="64"/>
      </top>
      <bottom style="medium">
        <color theme="0" tint="-0.34998626667073579"/>
      </bottom>
      <diagonal/>
    </border>
    <border>
      <left style="medium">
        <color indexed="64"/>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indexed="64"/>
      </right>
      <top style="medium">
        <color theme="0" tint="-0.34998626667073579"/>
      </top>
      <bottom style="thin">
        <color theme="0" tint="-0.34998626667073579"/>
      </bottom>
      <diagonal/>
    </border>
    <border>
      <left/>
      <right/>
      <top/>
      <bottom style="thin">
        <color theme="0" tint="-0.34998626667073579"/>
      </bottom>
      <diagonal/>
    </border>
    <border>
      <left/>
      <right/>
      <top style="thin">
        <color theme="0" tint="-0.34998626667073579"/>
      </top>
      <bottom style="medium">
        <color indexed="64"/>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medium">
        <color rgb="FF008000"/>
      </right>
      <top style="thin">
        <color theme="0" tint="-0.24994659260841701"/>
      </top>
      <bottom/>
      <diagonal/>
    </border>
    <border>
      <left style="medium">
        <color indexed="64"/>
      </left>
      <right/>
      <top style="thin">
        <color rgb="FFEFEFEF"/>
      </top>
      <bottom style="thin">
        <color rgb="FFEFEFEF"/>
      </bottom>
      <diagonal/>
    </border>
    <border>
      <left/>
      <right style="medium">
        <color indexed="64"/>
      </right>
      <top style="thin">
        <color indexed="22"/>
      </top>
      <bottom style="thin">
        <color indexed="22"/>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theme="3" tint="-0.249977111117893"/>
      </right>
      <top style="medium">
        <color indexed="64"/>
      </top>
      <bottom/>
      <diagonal/>
    </border>
    <border>
      <left/>
      <right style="thin">
        <color theme="3" tint="-0.249977111117893"/>
      </right>
      <top/>
      <bottom style="medium">
        <color indexed="64"/>
      </bottom>
      <diagonal/>
    </border>
    <border>
      <left/>
      <right/>
      <top style="thin">
        <color indexed="22"/>
      </top>
      <bottom/>
      <diagonal/>
    </border>
    <border>
      <left/>
      <right style="thin">
        <color theme="9" tint="0.59996337778862885"/>
      </right>
      <top style="thin">
        <color theme="9" tint="0.59996337778862885"/>
      </top>
      <bottom/>
      <diagonal/>
    </border>
    <border>
      <left style="thin">
        <color theme="9" tint="0.59996337778862885"/>
      </left>
      <right style="thin">
        <color theme="9" tint="0.59996337778862885"/>
      </right>
      <top style="thin">
        <color theme="9" tint="0.59996337778862885"/>
      </top>
      <bottom/>
      <diagonal/>
    </border>
    <border>
      <left/>
      <right style="thin">
        <color theme="9" tint="0.59996337778862885"/>
      </right>
      <top/>
      <bottom/>
      <diagonal/>
    </border>
    <border>
      <left style="thin">
        <color theme="9" tint="0.59996337778862885"/>
      </left>
      <right style="thin">
        <color theme="9" tint="0.59996337778862885"/>
      </right>
      <top/>
      <bottom/>
      <diagonal/>
    </border>
    <border>
      <left/>
      <right style="thin">
        <color theme="9" tint="0.59996337778862885"/>
      </right>
      <top/>
      <bottom style="thin">
        <color theme="9" tint="0.59996337778862885"/>
      </bottom>
      <diagonal/>
    </border>
    <border>
      <left style="thin">
        <color theme="9" tint="0.59996337778862885"/>
      </left>
      <right style="thin">
        <color theme="9" tint="0.59996337778862885"/>
      </right>
      <top/>
      <bottom style="thin">
        <color theme="9" tint="0.59996337778862885"/>
      </bottom>
      <diagonal/>
    </border>
    <border>
      <left style="thin">
        <color theme="9" tint="0.59996337778862885"/>
      </left>
      <right style="thin">
        <color theme="9" tint="0.59996337778862885"/>
      </right>
      <top style="thin">
        <color theme="9" tint="0.59996337778862885"/>
      </top>
      <bottom style="thin">
        <color theme="9" tint="0.59996337778862885"/>
      </bottom>
      <diagonal/>
    </border>
    <border>
      <left style="thin">
        <color rgb="FFC5E0B3"/>
      </left>
      <right/>
      <top style="thin">
        <color theme="9" tint="0.59996337778862885"/>
      </top>
      <bottom/>
      <diagonal/>
    </border>
    <border>
      <left style="thin">
        <color rgb="FFC5E0B3"/>
      </left>
      <right/>
      <top/>
      <bottom/>
      <diagonal/>
    </border>
    <border>
      <left style="thin">
        <color rgb="FFC5E0B3"/>
      </left>
      <right style="thin">
        <color rgb="FFC5E0B3"/>
      </right>
      <top style="thin">
        <color rgb="FFC5E0B3"/>
      </top>
      <bottom style="thin">
        <color rgb="FFC5E0B3"/>
      </bottom>
      <diagonal/>
    </border>
  </borders>
  <cellStyleXfs count="8">
    <xf numFmtId="0" fontId="0" fillId="0" borderId="0"/>
    <xf numFmtId="9" fontId="1" fillId="0" borderId="0" applyFont="0" applyFill="0" applyBorder="0" applyAlignment="0" applyProtection="0"/>
    <xf numFmtId="0" fontId="5" fillId="0" borderId="0"/>
    <xf numFmtId="9" fontId="5" fillId="0" borderId="0" applyFont="0" applyFill="0" applyBorder="0" applyAlignment="0" applyProtection="0"/>
    <xf numFmtId="164" fontId="5" fillId="0" borderId="0" applyFont="0" applyFill="0" applyBorder="0" applyAlignment="0" applyProtection="0"/>
    <xf numFmtId="0" fontId="10" fillId="0" borderId="0"/>
    <xf numFmtId="0" fontId="18" fillId="0" borderId="0" applyNumberFormat="0" applyFill="0" applyBorder="0" applyAlignment="0" applyProtection="0">
      <alignment vertical="top"/>
      <protection locked="0"/>
    </xf>
    <xf numFmtId="9" fontId="10" fillId="0" borderId="0" applyFont="0" applyFill="0" applyBorder="0" applyAlignment="0" applyProtection="0"/>
  </cellStyleXfs>
  <cellXfs count="377">
    <xf numFmtId="0" fontId="0" fillId="0" borderId="0" xfId="0"/>
    <xf numFmtId="0" fontId="3" fillId="0" borderId="0" xfId="0" applyFont="1"/>
    <xf numFmtId="0" fontId="4" fillId="4" borderId="4" xfId="2" applyFont="1" applyFill="1" applyBorder="1" applyAlignment="1">
      <alignment horizontal="center" vertical="center" wrapText="1"/>
    </xf>
    <xf numFmtId="0" fontId="4" fillId="4" borderId="5" xfId="2" applyFont="1" applyFill="1" applyBorder="1" applyAlignment="1">
      <alignment horizontal="center" vertical="center" wrapText="1"/>
    </xf>
    <xf numFmtId="0" fontId="6" fillId="5" borderId="6" xfId="2" applyFont="1" applyFill="1" applyBorder="1" applyAlignment="1">
      <alignment horizontal="center"/>
    </xf>
    <xf numFmtId="9" fontId="7" fillId="0" borderId="5" xfId="3" applyFont="1" applyBorder="1" applyAlignment="1">
      <alignment horizontal="center"/>
    </xf>
    <xf numFmtId="0" fontId="6" fillId="6" borderId="4" xfId="2" applyFont="1" applyFill="1" applyBorder="1" applyAlignment="1">
      <alignment horizontal="center"/>
    </xf>
    <xf numFmtId="0" fontId="6" fillId="7" borderId="4" xfId="2" applyFont="1" applyFill="1" applyBorder="1" applyAlignment="1">
      <alignment horizontal="center"/>
    </xf>
    <xf numFmtId="0" fontId="6" fillId="8" borderId="4" xfId="2" applyFont="1" applyFill="1" applyBorder="1" applyAlignment="1">
      <alignment horizontal="center"/>
    </xf>
    <xf numFmtId="1" fontId="8" fillId="9" borderId="4" xfId="2" applyNumberFormat="1" applyFont="1" applyFill="1" applyBorder="1" applyAlignment="1">
      <alignment horizontal="center"/>
    </xf>
    <xf numFmtId="1" fontId="9" fillId="9" borderId="5" xfId="2" applyNumberFormat="1" applyFont="1" applyFill="1" applyBorder="1" applyAlignment="1">
      <alignment horizontal="center"/>
    </xf>
    <xf numFmtId="9" fontId="9" fillId="9" borderId="5" xfId="1" applyFont="1" applyFill="1" applyBorder="1" applyAlignment="1">
      <alignment horizontal="center"/>
    </xf>
    <xf numFmtId="0" fontId="4" fillId="10" borderId="8" xfId="2" applyFont="1" applyFill="1" applyBorder="1" applyAlignment="1">
      <alignment horizontal="center" vertical="center" wrapText="1"/>
    </xf>
    <xf numFmtId="0" fontId="4" fillId="10" borderId="9" xfId="2" applyFont="1" applyFill="1" applyBorder="1" applyAlignment="1">
      <alignment horizontal="center" vertical="center" wrapText="1"/>
    </xf>
    <xf numFmtId="165" fontId="7" fillId="0" borderId="4" xfId="4" applyNumberFormat="1" applyFont="1" applyBorder="1" applyAlignment="1">
      <alignment horizontal="center"/>
    </xf>
    <xf numFmtId="165" fontId="7" fillId="0" borderId="5" xfId="4" applyNumberFormat="1" applyFont="1" applyBorder="1" applyAlignment="1">
      <alignment horizontal="center"/>
    </xf>
    <xf numFmtId="0" fontId="4" fillId="7" borderId="17" xfId="2" applyFont="1" applyFill="1" applyBorder="1" applyAlignment="1">
      <alignment horizontal="center" vertical="center" wrapText="1"/>
    </xf>
    <xf numFmtId="0" fontId="4" fillId="7" borderId="18" xfId="2" applyFont="1" applyFill="1" applyBorder="1" applyAlignment="1">
      <alignment horizontal="center" vertical="center" wrapText="1"/>
    </xf>
    <xf numFmtId="0" fontId="9" fillId="9" borderId="19" xfId="2" applyFont="1" applyFill="1" applyBorder="1" applyAlignment="1">
      <alignment horizontal="center"/>
    </xf>
    <xf numFmtId="0" fontId="9" fillId="9" borderId="19" xfId="2" applyFont="1" applyFill="1" applyBorder="1" applyAlignment="1">
      <alignment horizontal="center" vertical="center"/>
    </xf>
    <xf numFmtId="0" fontId="6" fillId="13" borderId="4" xfId="2" applyFont="1" applyFill="1" applyBorder="1" applyAlignment="1">
      <alignment horizontal="center"/>
    </xf>
    <xf numFmtId="0" fontId="12" fillId="14" borderId="4" xfId="2" applyFont="1" applyFill="1" applyBorder="1" applyAlignment="1">
      <alignment horizontal="center"/>
    </xf>
    <xf numFmtId="0" fontId="4" fillId="0" borderId="11" xfId="2" applyFont="1" applyFill="1" applyBorder="1" applyAlignment="1">
      <alignment vertical="center" wrapText="1"/>
    </xf>
    <xf numFmtId="0" fontId="4" fillId="0" borderId="12" xfId="2" applyFont="1" applyFill="1" applyBorder="1" applyAlignment="1">
      <alignment vertical="center" wrapText="1"/>
    </xf>
    <xf numFmtId="0" fontId="4" fillId="12" borderId="14" xfId="2" applyFont="1" applyFill="1" applyBorder="1" applyAlignment="1">
      <alignment vertical="center" wrapText="1"/>
    </xf>
    <xf numFmtId="0" fontId="4" fillId="6" borderId="14" xfId="2" applyFont="1" applyFill="1" applyBorder="1" applyAlignment="1">
      <alignment vertical="center" wrapText="1"/>
    </xf>
    <xf numFmtId="0" fontId="4" fillId="0" borderId="15" xfId="2" applyFont="1" applyFill="1" applyBorder="1" applyAlignment="1">
      <alignment vertical="center" wrapText="1"/>
    </xf>
    <xf numFmtId="0" fontId="0" fillId="0" borderId="0" xfId="0" applyFill="1"/>
    <xf numFmtId="0" fontId="0" fillId="0" borderId="0" xfId="0" applyAlignment="1">
      <alignment horizontal="center" vertical="center"/>
    </xf>
    <xf numFmtId="0" fontId="3" fillId="0" borderId="0" xfId="0" applyFont="1" applyAlignment="1">
      <alignment horizontal="center" vertical="center"/>
    </xf>
    <xf numFmtId="167" fontId="0" fillId="0" borderId="0" xfId="0" applyNumberFormat="1" applyAlignment="1">
      <alignment horizontal="center" vertical="center"/>
    </xf>
    <xf numFmtId="167" fontId="3" fillId="0" borderId="0" xfId="0" applyNumberFormat="1" applyFont="1" applyAlignment="1">
      <alignment horizontal="center" vertical="center"/>
    </xf>
    <xf numFmtId="0" fontId="0" fillId="0" borderId="0" xfId="0" applyAlignment="1">
      <alignment horizontal="right" vertical="center"/>
    </xf>
    <xf numFmtId="0" fontId="0" fillId="0" borderId="0" xfId="0" applyNumberFormat="1" applyAlignment="1">
      <alignment horizontal="right"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15" borderId="0" xfId="0" applyFill="1"/>
    <xf numFmtId="14" fontId="0" fillId="0" borderId="0" xfId="0" applyNumberFormat="1"/>
    <xf numFmtId="9" fontId="0" fillId="0" borderId="0" xfId="1" applyFont="1"/>
    <xf numFmtId="9" fontId="3" fillId="0" borderId="0" xfId="0" applyNumberFormat="1" applyFont="1" applyAlignment="1">
      <alignment horizontal="center" vertical="center"/>
    </xf>
    <xf numFmtId="168" fontId="7" fillId="0" borderId="5" xfId="2" applyNumberFormat="1" applyFont="1" applyBorder="1" applyAlignment="1">
      <alignment horizontal="center"/>
    </xf>
    <xf numFmtId="0" fontId="0" fillId="18" borderId="28" xfId="0" applyFill="1" applyBorder="1"/>
    <xf numFmtId="0" fontId="13" fillId="18" borderId="29" xfId="0" applyFont="1" applyFill="1" applyBorder="1" applyAlignment="1">
      <alignment horizontal="center" vertical="center"/>
    </xf>
    <xf numFmtId="0" fontId="13" fillId="18" borderId="26" xfId="0" applyFont="1" applyFill="1" applyBorder="1" applyAlignment="1">
      <alignment horizontal="center" vertical="center"/>
    </xf>
    <xf numFmtId="0" fontId="13" fillId="18" borderId="30" xfId="0" applyFont="1" applyFill="1" applyBorder="1" applyAlignment="1">
      <alignment horizontal="center" vertical="center"/>
    </xf>
    <xf numFmtId="0" fontId="0" fillId="18" borderId="31" xfId="0" applyFill="1" applyBorder="1"/>
    <xf numFmtId="0" fontId="0" fillId="18" borderId="32" xfId="0" applyFill="1" applyBorder="1"/>
    <xf numFmtId="0" fontId="0" fillId="18" borderId="33" xfId="0" applyFill="1" applyBorder="1"/>
    <xf numFmtId="0" fontId="15" fillId="18" borderId="0" xfId="0" applyFont="1" applyFill="1" applyBorder="1"/>
    <xf numFmtId="0" fontId="14" fillId="18" borderId="0" xfId="0" applyFont="1" applyFill="1" applyBorder="1" applyAlignment="1">
      <alignment horizontal="right"/>
    </xf>
    <xf numFmtId="0" fontId="14" fillId="18" borderId="0" xfId="0" applyFont="1" applyFill="1" applyBorder="1" applyAlignment="1">
      <alignment vertical="top" wrapText="1"/>
    </xf>
    <xf numFmtId="0" fontId="0" fillId="21" borderId="0" xfId="0" applyFill="1"/>
    <xf numFmtId="0" fontId="19" fillId="0" borderId="42" xfId="6" applyFont="1" applyBorder="1" applyAlignment="1" applyProtection="1">
      <alignment vertical="center"/>
    </xf>
    <xf numFmtId="0" fontId="19" fillId="0" borderId="0" xfId="6" applyFont="1" applyBorder="1" applyAlignment="1" applyProtection="1">
      <alignment vertical="center"/>
    </xf>
    <xf numFmtId="0" fontId="19" fillId="13" borderId="0" xfId="6" applyFont="1" applyFill="1" applyBorder="1" applyAlignment="1" applyProtection="1">
      <alignment horizontal="left" vertical="center"/>
    </xf>
    <xf numFmtId="0" fontId="19" fillId="0" borderId="0" xfId="6" applyFont="1" applyBorder="1" applyAlignment="1" applyProtection="1">
      <alignment horizontal="left" vertical="center"/>
    </xf>
    <xf numFmtId="0" fontId="19" fillId="2" borderId="0" xfId="6" applyFont="1" applyFill="1" applyBorder="1" applyAlignment="1" applyProtection="1">
      <alignment horizontal="left" vertical="center"/>
    </xf>
    <xf numFmtId="0" fontId="10" fillId="0" borderId="0" xfId="5" applyProtection="1">
      <protection hidden="1"/>
    </xf>
    <xf numFmtId="0" fontId="22" fillId="0" borderId="0" xfId="5" applyFont="1" applyProtection="1">
      <protection hidden="1"/>
    </xf>
    <xf numFmtId="0" fontId="24" fillId="0" borderId="0" xfId="5" applyFont="1" applyProtection="1">
      <protection hidden="1"/>
    </xf>
    <xf numFmtId="171" fontId="25" fillId="0" borderId="47" xfId="5" applyNumberFormat="1" applyFont="1" applyBorder="1" applyAlignment="1" applyProtection="1">
      <alignment horizontal="center" vertical="center" shrinkToFit="1"/>
      <protection hidden="1"/>
    </xf>
    <xf numFmtId="171" fontId="25" fillId="0" borderId="48" xfId="5" applyNumberFormat="1" applyFont="1" applyBorder="1" applyAlignment="1" applyProtection="1">
      <alignment horizontal="center" vertical="center" shrinkToFit="1"/>
      <protection hidden="1"/>
    </xf>
    <xf numFmtId="0" fontId="28" fillId="23" borderId="55" xfId="5" applyFont="1" applyFill="1" applyBorder="1" applyAlignment="1" applyProtection="1">
      <alignment horizontal="left" vertical="center"/>
      <protection hidden="1"/>
    </xf>
    <xf numFmtId="0" fontId="3" fillId="0" borderId="0" xfId="0" applyFont="1" applyFill="1" applyBorder="1" applyAlignment="1">
      <alignment vertical="center"/>
    </xf>
    <xf numFmtId="0" fontId="28" fillId="23" borderId="73" xfId="5" applyFont="1" applyFill="1" applyBorder="1" applyAlignment="1" applyProtection="1">
      <alignment horizontal="left" vertical="center"/>
      <protection hidden="1"/>
    </xf>
    <xf numFmtId="0" fontId="10" fillId="0" borderId="0" xfId="5" applyAlignment="1" applyProtection="1">
      <alignment horizontal="center" vertical="center"/>
      <protection hidden="1"/>
    </xf>
    <xf numFmtId="0" fontId="10" fillId="0" borderId="0" xfId="5" applyAlignment="1" applyProtection="1">
      <alignment horizontal="center"/>
      <protection hidden="1"/>
    </xf>
    <xf numFmtId="0" fontId="22" fillId="0" borderId="0" xfId="5" applyFont="1" applyAlignment="1" applyProtection="1">
      <alignment horizontal="center"/>
      <protection hidden="1"/>
    </xf>
    <xf numFmtId="0" fontId="27" fillId="25" borderId="54" xfId="5" applyFont="1" applyFill="1" applyBorder="1" applyAlignment="1" applyProtection="1">
      <alignment horizontal="left" vertical="center"/>
      <protection hidden="1"/>
    </xf>
    <xf numFmtId="0" fontId="27" fillId="25" borderId="59" xfId="5" applyFont="1" applyFill="1" applyBorder="1" applyAlignment="1" applyProtection="1">
      <alignment horizontal="left" vertical="center"/>
      <protection hidden="1"/>
    </xf>
    <xf numFmtId="0" fontId="4" fillId="5" borderId="13" xfId="2" applyFont="1" applyFill="1" applyBorder="1" applyAlignment="1">
      <alignment horizontal="center" vertical="center" wrapText="1"/>
    </xf>
    <xf numFmtId="0" fontId="4" fillId="5" borderId="16" xfId="2" applyFont="1" applyFill="1" applyBorder="1" applyAlignment="1">
      <alignment horizontal="center" vertical="center" wrapText="1"/>
    </xf>
    <xf numFmtId="0" fontId="4" fillId="12" borderId="14" xfId="2" applyFont="1" applyFill="1" applyBorder="1" applyAlignment="1">
      <alignment horizontal="center" vertical="center" wrapText="1"/>
    </xf>
    <xf numFmtId="0" fontId="4" fillId="12" borderId="11" xfId="2" applyFont="1" applyFill="1" applyBorder="1" applyAlignment="1">
      <alignment horizontal="center" vertical="center" wrapText="1"/>
    </xf>
    <xf numFmtId="0" fontId="4" fillId="12" borderId="15" xfId="2" applyFont="1" applyFill="1" applyBorder="1" applyAlignment="1">
      <alignment horizontal="center" vertical="center" wrapText="1"/>
    </xf>
    <xf numFmtId="0" fontId="4" fillId="6" borderId="14" xfId="2" applyFont="1" applyFill="1" applyBorder="1" applyAlignment="1">
      <alignment horizontal="center" vertical="center" wrapText="1"/>
    </xf>
    <xf numFmtId="0" fontId="4" fillId="6" borderId="11" xfId="2" applyFont="1" applyFill="1" applyBorder="1" applyAlignment="1">
      <alignment horizontal="center" vertical="center" wrapText="1"/>
    </xf>
    <xf numFmtId="0" fontId="4" fillId="6" borderId="15" xfId="2" applyFont="1" applyFill="1" applyBorder="1" applyAlignment="1">
      <alignment horizontal="center" vertical="center" wrapText="1"/>
    </xf>
    <xf numFmtId="0" fontId="4" fillId="6" borderId="12" xfId="2"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27" fillId="0" borderId="77" xfId="5" applyFont="1" applyBorder="1" applyAlignment="1" applyProtection="1">
      <alignment horizontal="center" vertical="top" shrinkToFit="1"/>
      <protection hidden="1"/>
    </xf>
    <xf numFmtId="0" fontId="27" fillId="0" borderId="78" xfId="5" applyFont="1" applyBorder="1" applyAlignment="1" applyProtection="1">
      <alignment horizontal="center" vertical="top" shrinkToFit="1"/>
      <protection hidden="1"/>
    </xf>
    <xf numFmtId="0" fontId="27" fillId="0" borderId="26" xfId="5" applyFont="1" applyBorder="1" applyAlignment="1" applyProtection="1">
      <alignment horizontal="center" vertical="center" shrinkToFit="1"/>
      <protection hidden="1"/>
    </xf>
    <xf numFmtId="0" fontId="27" fillId="0" borderId="30" xfId="5" applyFont="1" applyBorder="1" applyAlignment="1" applyProtection="1">
      <alignment horizontal="center" vertical="center" shrinkToFit="1"/>
      <protection hidden="1"/>
    </xf>
    <xf numFmtId="0" fontId="27" fillId="0" borderId="0" xfId="5" applyFont="1" applyBorder="1" applyAlignment="1" applyProtection="1">
      <alignment horizontal="center" vertical="center" shrinkToFit="1"/>
      <protection hidden="1"/>
    </xf>
    <xf numFmtId="0" fontId="27" fillId="0" borderId="28" xfId="5" applyFont="1" applyBorder="1" applyAlignment="1" applyProtection="1">
      <alignment horizontal="center" vertical="center" shrinkToFit="1"/>
      <protection hidden="1"/>
    </xf>
    <xf numFmtId="0" fontId="19" fillId="0" borderId="81" xfId="6" applyFont="1" applyFill="1" applyBorder="1" applyAlignment="1" applyProtection="1">
      <alignment horizontal="left" vertical="center"/>
    </xf>
    <xf numFmtId="0" fontId="19" fillId="0" borderId="82" xfId="6" applyFont="1" applyFill="1" applyBorder="1" applyAlignment="1" applyProtection="1">
      <alignment horizontal="left" vertical="center"/>
    </xf>
    <xf numFmtId="1" fontId="0" fillId="0" borderId="0" xfId="0" applyNumberFormat="1" applyAlignment="1">
      <alignment horizontal="center" vertical="center"/>
    </xf>
    <xf numFmtId="1" fontId="3" fillId="0" borderId="0" xfId="0" applyNumberFormat="1" applyFont="1" applyAlignment="1">
      <alignment horizontal="center" vertical="center"/>
    </xf>
    <xf numFmtId="1" fontId="3" fillId="0" borderId="0" xfId="0" applyNumberFormat="1" applyFont="1" applyAlignment="1">
      <alignment horizontal="center" vertical="center" wrapText="1"/>
    </xf>
    <xf numFmtId="1" fontId="0" fillId="0" borderId="0" xfId="0" applyNumberFormat="1" applyAlignment="1">
      <alignment horizontal="center" vertical="center" wrapText="1"/>
    </xf>
    <xf numFmtId="0" fontId="4" fillId="3" borderId="1" xfId="2" applyFont="1" applyFill="1" applyBorder="1" applyAlignment="1">
      <alignment vertical="center" wrapText="1"/>
    </xf>
    <xf numFmtId="0" fontId="4" fillId="3" borderId="2" xfId="2" applyFont="1" applyFill="1" applyBorder="1" applyAlignment="1">
      <alignment vertical="center" wrapText="1"/>
    </xf>
    <xf numFmtId="0" fontId="4" fillId="3" borderId="3" xfId="2" applyFont="1" applyFill="1" applyBorder="1" applyAlignment="1">
      <alignment vertical="center" wrapText="1"/>
    </xf>
    <xf numFmtId="0" fontId="4" fillId="8" borderId="7" xfId="2" applyFont="1" applyFill="1" applyBorder="1" applyAlignment="1">
      <alignment vertical="center" wrapText="1"/>
    </xf>
    <xf numFmtId="0" fontId="4" fillId="8" borderId="0" xfId="2" applyFont="1" applyFill="1" applyAlignment="1">
      <alignment vertical="center" wrapText="1"/>
    </xf>
    <xf numFmtId="0" fontId="4" fillId="11" borderId="10" xfId="2" applyFont="1" applyFill="1" applyBorder="1" applyAlignment="1">
      <alignment vertical="center" wrapText="1"/>
    </xf>
    <xf numFmtId="0" fontId="4" fillId="11" borderId="11" xfId="2" applyFont="1" applyFill="1" applyBorder="1" applyAlignment="1">
      <alignment vertical="center" wrapText="1"/>
    </xf>
    <xf numFmtId="0" fontId="4" fillId="11" borderId="12" xfId="2" applyFont="1" applyFill="1" applyBorder="1" applyAlignment="1">
      <alignment vertical="center" wrapText="1"/>
    </xf>
    <xf numFmtId="0" fontId="0" fillId="0" borderId="0" xfId="0" applyAlignment="1"/>
    <xf numFmtId="0" fontId="11" fillId="4" borderId="4" xfId="2" applyFont="1" applyFill="1" applyBorder="1" applyAlignment="1">
      <alignment vertical="center" wrapText="1"/>
    </xf>
    <xf numFmtId="0" fontId="3" fillId="0" borderId="0" xfId="0" applyFont="1" applyAlignment="1"/>
    <xf numFmtId="9" fontId="0" fillId="0" borderId="0" xfId="1" applyFont="1" applyAlignment="1">
      <alignment horizontal="center" vertical="center"/>
    </xf>
    <xf numFmtId="9" fontId="3" fillId="0" borderId="0" xfId="1" applyFont="1" applyAlignment="1">
      <alignment horizontal="center" vertical="center"/>
    </xf>
    <xf numFmtId="0" fontId="0" fillId="0" borderId="0" xfId="0" applyFill="1" applyAlignment="1">
      <alignment horizontal="right" vertical="center"/>
    </xf>
    <xf numFmtId="0" fontId="0" fillId="0" borderId="0" xfId="0" applyFill="1" applyAlignment="1">
      <alignment horizontal="center"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xf>
    <xf numFmtId="167" fontId="0" fillId="0" borderId="0" xfId="0" applyNumberFormat="1" applyFill="1" applyAlignment="1">
      <alignment horizontal="center" vertical="center"/>
    </xf>
    <xf numFmtId="1" fontId="0" fillId="0" borderId="0" xfId="0" applyNumberFormat="1" applyFill="1" applyAlignment="1">
      <alignment horizontal="center" vertical="center"/>
    </xf>
    <xf numFmtId="9" fontId="0" fillId="0" borderId="0" xfId="1" applyFont="1" applyFill="1" applyAlignment="1">
      <alignment horizontal="center" vertical="center"/>
    </xf>
    <xf numFmtId="0" fontId="0" fillId="0" borderId="0" xfId="0" applyBorder="1"/>
    <xf numFmtId="0" fontId="0" fillId="0" borderId="0" xfId="0" applyFill="1" applyBorder="1"/>
    <xf numFmtId="1" fontId="3" fillId="0" borderId="0" xfId="0" applyNumberFormat="1" applyFont="1" applyFill="1" applyBorder="1" applyAlignment="1">
      <alignment horizontal="center" vertical="center" wrapText="1"/>
    </xf>
    <xf numFmtId="167" fontId="3" fillId="0" borderId="0" xfId="0" applyNumberFormat="1" applyFont="1" applyFill="1" applyBorder="1" applyAlignment="1">
      <alignment horizontal="center" vertical="center"/>
    </xf>
    <xf numFmtId="1" fontId="3" fillId="0" borderId="0" xfId="0" applyNumberFormat="1" applyFont="1" applyFill="1" applyBorder="1" applyAlignment="1">
      <alignment horizontal="center" vertical="center"/>
    </xf>
    <xf numFmtId="9" fontId="3" fillId="0" borderId="0" xfId="1"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1" fontId="2" fillId="0" borderId="0" xfId="0" applyNumberFormat="1" applyFont="1" applyFill="1" applyBorder="1" applyAlignment="1">
      <alignment horizontal="center" vertical="center" wrapText="1"/>
    </xf>
    <xf numFmtId="167" fontId="2" fillId="0" borderId="0" xfId="0" applyNumberFormat="1" applyFont="1" applyFill="1" applyBorder="1" applyAlignment="1">
      <alignment horizontal="center" vertical="center"/>
    </xf>
    <xf numFmtId="1" fontId="2" fillId="0" borderId="0" xfId="0" applyNumberFormat="1" applyFont="1" applyFill="1" applyBorder="1" applyAlignment="1">
      <alignment horizontal="center" vertical="center"/>
    </xf>
    <xf numFmtId="9" fontId="2" fillId="0" borderId="0" xfId="1" applyNumberFormat="1" applyFont="1" applyFill="1" applyBorder="1" applyAlignment="1">
      <alignment horizontal="center" vertical="center"/>
    </xf>
    <xf numFmtId="0" fontId="0" fillId="0" borderId="0" xfId="0" applyFill="1" applyBorder="1" applyAlignment="1">
      <alignment horizontal="right" vertical="center"/>
    </xf>
    <xf numFmtId="0" fontId="0" fillId="0" borderId="0" xfId="0" applyFill="1" applyBorder="1" applyAlignment="1">
      <alignment horizontal="center" vertical="center" wrapText="1"/>
    </xf>
    <xf numFmtId="1" fontId="0" fillId="0" borderId="0" xfId="0" applyNumberFormat="1" applyFill="1" applyBorder="1" applyAlignment="1">
      <alignment horizontal="center" vertical="center" wrapText="1"/>
    </xf>
    <xf numFmtId="0" fontId="0" fillId="0" borderId="0" xfId="0" applyFill="1" applyBorder="1" applyAlignment="1">
      <alignment horizontal="center" vertical="center"/>
    </xf>
    <xf numFmtId="167" fontId="0" fillId="0" borderId="0" xfId="0" applyNumberFormat="1" applyFill="1" applyBorder="1" applyAlignment="1">
      <alignment horizontal="center" vertical="center"/>
    </xf>
    <xf numFmtId="1" fontId="0" fillId="0" borderId="0" xfId="0" applyNumberFormat="1" applyFill="1" applyBorder="1" applyAlignment="1">
      <alignment horizontal="center" vertical="center"/>
    </xf>
    <xf numFmtId="9" fontId="0" fillId="0" borderId="0" xfId="1" applyFont="1" applyFill="1" applyBorder="1" applyAlignment="1">
      <alignment horizontal="center" vertical="center"/>
    </xf>
    <xf numFmtId="0" fontId="39" fillId="30" borderId="26" xfId="0" applyFont="1" applyFill="1" applyBorder="1" applyAlignment="1">
      <alignment horizontal="left" vertical="center"/>
    </xf>
    <xf numFmtId="0" fontId="0" fillId="30" borderId="26" xfId="0" applyFill="1" applyBorder="1"/>
    <xf numFmtId="0" fontId="0" fillId="30" borderId="0" xfId="0" applyFill="1"/>
    <xf numFmtId="0" fontId="0" fillId="30" borderId="84" xfId="0" applyFill="1" applyBorder="1"/>
    <xf numFmtId="0" fontId="0" fillId="30" borderId="85" xfId="0" applyFill="1" applyBorder="1"/>
    <xf numFmtId="166" fontId="26" fillId="23" borderId="74" xfId="5" applyNumberFormat="1" applyFont="1" applyFill="1" applyBorder="1" applyAlignment="1" applyProtection="1">
      <alignment horizontal="center" vertical="center" wrapText="1"/>
    </xf>
    <xf numFmtId="166" fontId="26" fillId="25" borderId="57" xfId="5" applyNumberFormat="1" applyFont="1" applyFill="1" applyBorder="1" applyAlignment="1" applyProtection="1">
      <alignment horizontal="center" vertical="center" wrapText="1"/>
    </xf>
    <xf numFmtId="166" fontId="26" fillId="25" borderId="11" xfId="5" applyNumberFormat="1" applyFont="1" applyFill="1" applyBorder="1" applyAlignment="1" applyProtection="1">
      <alignment horizontal="center" vertical="center" wrapText="1"/>
    </xf>
    <xf numFmtId="166" fontId="26" fillId="23" borderId="57" xfId="5" applyNumberFormat="1" applyFont="1" applyFill="1" applyBorder="1" applyAlignment="1" applyProtection="1">
      <alignment horizontal="center" vertical="center" wrapText="1"/>
    </xf>
    <xf numFmtId="166" fontId="26" fillId="23" borderId="11" xfId="5" applyNumberFormat="1" applyFont="1" applyFill="1" applyBorder="1" applyAlignment="1" applyProtection="1">
      <alignment horizontal="center" vertical="center" wrapText="1"/>
    </xf>
    <xf numFmtId="166" fontId="26" fillId="16" borderId="57" xfId="5" applyNumberFormat="1" applyFont="1" applyFill="1" applyBorder="1" applyAlignment="1" applyProtection="1">
      <alignment horizontal="center" vertical="center" wrapText="1"/>
    </xf>
    <xf numFmtId="166" fontId="26" fillId="16" borderId="11" xfId="5" applyNumberFormat="1" applyFont="1" applyFill="1" applyBorder="1" applyAlignment="1" applyProtection="1">
      <alignment horizontal="center" vertical="center" wrapText="1"/>
    </xf>
    <xf numFmtId="166" fontId="28" fillId="23" borderId="57" xfId="5" applyNumberFormat="1" applyFont="1" applyFill="1" applyBorder="1" applyAlignment="1" applyProtection="1">
      <alignment horizontal="center" vertical="center" wrapText="1"/>
    </xf>
    <xf numFmtId="166" fontId="28" fillId="23" borderId="11" xfId="5" applyNumberFormat="1" applyFont="1" applyFill="1" applyBorder="1" applyAlignment="1" applyProtection="1">
      <alignment horizontal="center" vertical="center" wrapText="1"/>
    </xf>
    <xf numFmtId="0" fontId="40" fillId="25" borderId="0" xfId="5" applyFont="1" applyFill="1" applyBorder="1" applyAlignment="1" applyProtection="1">
      <alignment horizontal="center" vertical="center"/>
      <protection hidden="1"/>
    </xf>
    <xf numFmtId="0" fontId="10" fillId="0" borderId="0" xfId="5" applyProtection="1"/>
    <xf numFmtId="0" fontId="17" fillId="0" borderId="0" xfId="5" applyFont="1" applyAlignment="1" applyProtection="1">
      <alignment horizontal="center" vertical="center"/>
    </xf>
    <xf numFmtId="0" fontId="10" fillId="0" borderId="42" xfId="5" applyFill="1" applyBorder="1" applyProtection="1"/>
    <xf numFmtId="0" fontId="10" fillId="0" borderId="42" xfId="5" applyBorder="1" applyProtection="1"/>
    <xf numFmtId="0" fontId="10" fillId="0" borderId="43" xfId="5" applyBorder="1" applyProtection="1"/>
    <xf numFmtId="174" fontId="31" fillId="0" borderId="0" xfId="5" applyNumberFormat="1" applyFont="1" applyAlignment="1" applyProtection="1">
      <alignment vertical="top"/>
    </xf>
    <xf numFmtId="0" fontId="31" fillId="0" borderId="0" xfId="5" applyFont="1" applyAlignment="1" applyProtection="1">
      <alignment horizontal="center" vertical="center"/>
    </xf>
    <xf numFmtId="0" fontId="10" fillId="0" borderId="0" xfId="5" applyFill="1" applyProtection="1"/>
    <xf numFmtId="0" fontId="10" fillId="0" borderId="44" xfId="5" applyBorder="1" applyProtection="1"/>
    <xf numFmtId="0" fontId="16" fillId="0" borderId="0" xfId="5" applyFont="1" applyAlignment="1" applyProtection="1">
      <alignment vertical="center"/>
    </xf>
    <xf numFmtId="0" fontId="16" fillId="0" borderId="0" xfId="5" applyFont="1" applyAlignment="1" applyProtection="1">
      <alignment horizontal="center" vertical="center"/>
    </xf>
    <xf numFmtId="172" fontId="16" fillId="0" borderId="0" xfId="5" applyNumberFormat="1" applyFont="1" applyAlignment="1" applyProtection="1">
      <alignment horizontal="center" vertical="center"/>
    </xf>
    <xf numFmtId="173" fontId="16" fillId="0" borderId="0" xfId="5" applyNumberFormat="1" applyFont="1" applyAlignment="1" applyProtection="1">
      <alignment horizontal="center" vertical="center"/>
    </xf>
    <xf numFmtId="174" fontId="16" fillId="0" borderId="0" xfId="5" applyNumberFormat="1" applyFont="1" applyAlignment="1" applyProtection="1">
      <alignment horizontal="center" vertical="center"/>
    </xf>
    <xf numFmtId="0" fontId="35" fillId="0" borderId="0" xfId="5" applyFont="1" applyAlignment="1" applyProtection="1">
      <alignment horizontal="right"/>
    </xf>
    <xf numFmtId="0" fontId="10" fillId="0" borderId="0" xfId="5" applyBorder="1" applyProtection="1"/>
    <xf numFmtId="0" fontId="22" fillId="0" borderId="0" xfId="5" applyFont="1" applyBorder="1" applyProtection="1"/>
    <xf numFmtId="172" fontId="10" fillId="0" borderId="0" xfId="5" applyNumberFormat="1" applyProtection="1"/>
    <xf numFmtId="173" fontId="10" fillId="0" borderId="0" xfId="5" applyNumberFormat="1" applyAlignment="1" applyProtection="1">
      <alignment horizontal="center" vertical="center"/>
    </xf>
    <xf numFmtId="0" fontId="10" fillId="0" borderId="0" xfId="5" applyAlignment="1" applyProtection="1">
      <alignment horizontal="center" vertical="center"/>
    </xf>
    <xf numFmtId="174" fontId="10" fillId="0" borderId="0" xfId="5" applyNumberFormat="1" applyProtection="1"/>
    <xf numFmtId="0" fontId="22" fillId="0" borderId="0" xfId="5" applyFont="1" applyFill="1" applyProtection="1"/>
    <xf numFmtId="173" fontId="22" fillId="0" borderId="0" xfId="5" applyNumberFormat="1" applyFont="1" applyAlignment="1" applyProtection="1">
      <alignment horizontal="center" vertical="center"/>
    </xf>
    <xf numFmtId="0" fontId="22" fillId="0" borderId="0" xfId="5" applyFont="1" applyAlignment="1" applyProtection="1">
      <alignment horizontal="center" vertical="center"/>
    </xf>
    <xf numFmtId="174" fontId="22" fillId="0" borderId="0" xfId="5" applyNumberFormat="1" applyFont="1" applyProtection="1"/>
    <xf numFmtId="0" fontId="24" fillId="0" borderId="0" xfId="5" applyFont="1" applyBorder="1" applyProtection="1"/>
    <xf numFmtId="0" fontId="24" fillId="0" borderId="0" xfId="5" applyFont="1" applyProtection="1"/>
    <xf numFmtId="172" fontId="24" fillId="0" borderId="0" xfId="5" applyNumberFormat="1" applyFont="1" applyProtection="1"/>
    <xf numFmtId="173" fontId="24" fillId="0" borderId="0" xfId="5" applyNumberFormat="1" applyFont="1" applyAlignment="1" applyProtection="1">
      <alignment horizontal="center" vertical="center"/>
    </xf>
    <xf numFmtId="0" fontId="24" fillId="0" borderId="0" xfId="5" applyFont="1" applyAlignment="1" applyProtection="1">
      <alignment horizontal="center" vertical="center"/>
    </xf>
    <xf numFmtId="174" fontId="24" fillId="0" borderId="0" xfId="5" applyNumberFormat="1" applyFont="1" applyProtection="1"/>
    <xf numFmtId="0" fontId="10" fillId="0" borderId="0" xfId="5" applyAlignment="1" applyProtection="1">
      <alignment vertical="top"/>
    </xf>
    <xf numFmtId="0" fontId="33" fillId="27" borderId="69" xfId="5" applyFont="1" applyFill="1" applyBorder="1" applyAlignment="1" applyProtection="1">
      <alignment horizontal="center" vertical="center" wrapText="1"/>
    </xf>
    <xf numFmtId="0" fontId="33" fillId="27" borderId="70" xfId="5" applyFont="1" applyFill="1" applyBorder="1" applyAlignment="1" applyProtection="1">
      <alignment horizontal="center" vertical="center" wrapText="1"/>
    </xf>
    <xf numFmtId="0" fontId="33" fillId="28" borderId="70" xfId="5" applyFont="1" applyFill="1" applyBorder="1" applyAlignment="1" applyProtection="1">
      <alignment horizontal="center" vertical="center" wrapText="1"/>
    </xf>
    <xf numFmtId="172" fontId="33" fillId="28" borderId="71" xfId="5" applyNumberFormat="1" applyFont="1" applyFill="1" applyBorder="1" applyAlignment="1" applyProtection="1">
      <alignment horizontal="center" vertical="center" wrapText="1"/>
    </xf>
    <xf numFmtId="0" fontId="33" fillId="29" borderId="72" xfId="5" applyFont="1" applyFill="1" applyBorder="1" applyAlignment="1" applyProtection="1">
      <alignment horizontal="center" vertical="center" wrapText="1"/>
    </xf>
    <xf numFmtId="0" fontId="33" fillId="29" borderId="70" xfId="5" applyFont="1" applyFill="1" applyBorder="1" applyAlignment="1" applyProtection="1">
      <alignment horizontal="center" vertical="center" wrapText="1"/>
    </xf>
    <xf numFmtId="173" fontId="33" fillId="29" borderId="71" xfId="5" applyNumberFormat="1" applyFont="1" applyFill="1" applyBorder="1" applyAlignment="1" applyProtection="1">
      <alignment horizontal="center" vertical="center" wrapText="1"/>
    </xf>
    <xf numFmtId="173" fontId="33" fillId="17" borderId="72" xfId="5" applyNumberFormat="1" applyFont="1" applyFill="1" applyBorder="1" applyAlignment="1" applyProtection="1">
      <alignment horizontal="center" vertical="center" wrapText="1"/>
    </xf>
    <xf numFmtId="0" fontId="33" fillId="17" borderId="70" xfId="5" applyFont="1" applyFill="1" applyBorder="1" applyAlignment="1" applyProtection="1">
      <alignment horizontal="center" vertical="center" wrapText="1"/>
    </xf>
    <xf numFmtId="174" fontId="33" fillId="17" borderId="70" xfId="5" applyNumberFormat="1" applyFont="1" applyFill="1" applyBorder="1" applyAlignment="1" applyProtection="1">
      <alignment horizontal="center" vertical="center" wrapText="1"/>
    </xf>
    <xf numFmtId="0" fontId="33" fillId="17" borderId="68" xfId="5" applyFont="1" applyFill="1" applyBorder="1" applyAlignment="1" applyProtection="1">
      <alignment horizontal="center" vertical="top" wrapText="1"/>
    </xf>
    <xf numFmtId="0" fontId="26" fillId="0" borderId="0" xfId="5" applyFont="1" applyFill="1" applyAlignment="1" applyProtection="1">
      <alignment horizontal="center" vertical="top" wrapText="1"/>
    </xf>
    <xf numFmtId="0" fontId="26" fillId="23" borderId="54" xfId="5" applyFont="1" applyFill="1" applyBorder="1" applyAlignment="1" applyProtection="1">
      <alignment horizontal="left" vertical="center"/>
    </xf>
    <xf numFmtId="166" fontId="26" fillId="23" borderId="58" xfId="5" applyNumberFormat="1" applyFont="1" applyFill="1" applyBorder="1" applyAlignment="1" applyProtection="1">
      <alignment horizontal="center" vertical="center" wrapText="1"/>
    </xf>
    <xf numFmtId="166" fontId="26" fillId="23" borderId="75" xfId="5" applyNumberFormat="1" applyFont="1" applyFill="1" applyBorder="1" applyAlignment="1" applyProtection="1">
      <alignment horizontal="center" vertical="center" wrapText="1"/>
    </xf>
    <xf numFmtId="0" fontId="26" fillId="25" borderId="75" xfId="5" applyFont="1" applyFill="1" applyBorder="1" applyAlignment="1" applyProtection="1">
      <alignment horizontal="center" vertical="center" wrapText="1"/>
    </xf>
    <xf numFmtId="0" fontId="26" fillId="0" borderId="29" xfId="5" applyFont="1" applyFill="1" applyBorder="1" applyAlignment="1" applyProtection="1">
      <alignment horizontal="center" vertical="center" wrapText="1"/>
    </xf>
    <xf numFmtId="0" fontId="26" fillId="25" borderId="55" xfId="5" applyFont="1" applyFill="1" applyBorder="1" applyAlignment="1" applyProtection="1">
      <alignment horizontal="left" vertical="center"/>
    </xf>
    <xf numFmtId="0" fontId="26" fillId="25" borderId="11" xfId="5" applyFont="1" applyFill="1" applyBorder="1" applyAlignment="1" applyProtection="1">
      <alignment horizontal="center" vertical="center" wrapText="1"/>
    </xf>
    <xf numFmtId="0" fontId="26" fillId="0" borderId="27" xfId="5" applyFont="1" applyFill="1" applyBorder="1" applyAlignment="1" applyProtection="1">
      <alignment horizontal="center" vertical="center" wrapText="1"/>
    </xf>
    <xf numFmtId="0" fontId="26" fillId="23" borderId="55" xfId="5" applyFont="1" applyFill="1" applyBorder="1" applyAlignment="1" applyProtection="1">
      <alignment horizontal="left" vertical="center"/>
    </xf>
    <xf numFmtId="0" fontId="26" fillId="16" borderId="55" xfId="5" applyFont="1" applyFill="1" applyBorder="1" applyAlignment="1" applyProtection="1">
      <alignment horizontal="left" vertical="center"/>
    </xf>
    <xf numFmtId="0" fontId="26" fillId="22" borderId="55" xfId="5" applyFont="1" applyFill="1" applyBorder="1" applyAlignment="1" applyProtection="1">
      <alignment horizontal="left" vertical="center"/>
    </xf>
    <xf numFmtId="0" fontId="27" fillId="0" borderId="0" xfId="5" applyFont="1" applyAlignment="1" applyProtection="1">
      <alignment vertical="center"/>
    </xf>
    <xf numFmtId="0" fontId="28" fillId="25" borderId="11" xfId="5" applyFont="1" applyFill="1" applyBorder="1" applyAlignment="1" applyProtection="1">
      <alignment horizontal="center" vertical="center" wrapText="1"/>
    </xf>
    <xf numFmtId="1" fontId="29" fillId="0" borderId="79" xfId="5" applyNumberFormat="1" applyFont="1" applyFill="1" applyBorder="1" applyAlignment="1" applyProtection="1">
      <alignment horizontal="center" vertical="center"/>
    </xf>
    <xf numFmtId="0" fontId="27" fillId="0" borderId="50" xfId="5" applyFont="1" applyBorder="1" applyAlignment="1" applyProtection="1">
      <alignment horizontal="left" vertical="center"/>
    </xf>
    <xf numFmtId="0" fontId="27" fillId="0" borderId="80" xfId="5" applyFont="1" applyBorder="1" applyAlignment="1" applyProtection="1">
      <alignment horizontal="left" vertical="center"/>
    </xf>
    <xf numFmtId="166" fontId="28" fillId="23" borderId="22" xfId="5" applyNumberFormat="1" applyFont="1" applyFill="1" applyBorder="1" applyAlignment="1" applyProtection="1">
      <alignment horizontal="center" vertical="center" wrapText="1"/>
    </xf>
    <xf numFmtId="166" fontId="27" fillId="25" borderId="58" xfId="5" applyNumberFormat="1" applyFont="1" applyFill="1" applyBorder="1" applyAlignment="1" applyProtection="1">
      <alignment horizontal="center" vertical="center"/>
    </xf>
    <xf numFmtId="166" fontId="27" fillId="25" borderId="75" xfId="5" applyNumberFormat="1" applyFont="1" applyFill="1" applyBorder="1" applyAlignment="1" applyProtection="1">
      <alignment horizontal="center" vertical="center"/>
    </xf>
    <xf numFmtId="0" fontId="27" fillId="25" borderId="75" xfId="5" applyFont="1" applyFill="1" applyBorder="1" applyAlignment="1" applyProtection="1">
      <alignment horizontal="center" vertical="center"/>
    </xf>
    <xf numFmtId="166" fontId="27" fillId="25" borderId="60" xfId="5" applyNumberFormat="1" applyFont="1" applyFill="1" applyBorder="1" applyAlignment="1" applyProtection="1">
      <alignment horizontal="center" vertical="center"/>
    </xf>
    <xf numFmtId="166" fontId="27" fillId="25" borderId="22" xfId="5" applyNumberFormat="1" applyFont="1" applyFill="1" applyBorder="1" applyAlignment="1" applyProtection="1">
      <alignment horizontal="center" vertical="center"/>
    </xf>
    <xf numFmtId="0" fontId="27" fillId="25" borderId="76" xfId="5" applyFont="1" applyFill="1" applyBorder="1" applyAlignment="1" applyProtection="1">
      <alignment horizontal="center" vertical="center"/>
    </xf>
    <xf numFmtId="0" fontId="27" fillId="0" borderId="88" xfId="5" applyFont="1" applyBorder="1" applyAlignment="1" applyProtection="1">
      <alignment horizontal="left" vertical="center"/>
    </xf>
    <xf numFmtId="173" fontId="10" fillId="0" borderId="0" xfId="5" applyNumberFormat="1" applyBorder="1" applyAlignment="1" applyProtection="1">
      <alignment horizontal="center" vertical="center"/>
    </xf>
    <xf numFmtId="0" fontId="28" fillId="25" borderId="52" xfId="5" applyNumberFormat="1" applyFont="1" applyFill="1" applyBorder="1" applyAlignment="1" applyProtection="1">
      <alignment horizontal="center" vertical="center"/>
    </xf>
    <xf numFmtId="0" fontId="40" fillId="0" borderId="0" xfId="5" applyFont="1" applyBorder="1" applyProtection="1"/>
    <xf numFmtId="173" fontId="40" fillId="25" borderId="0" xfId="5" applyNumberFormat="1" applyFont="1" applyFill="1" applyBorder="1" applyAlignment="1" applyProtection="1">
      <alignment horizontal="center" vertical="center"/>
    </xf>
    <xf numFmtId="166" fontId="28" fillId="25" borderId="0" xfId="5" applyNumberFormat="1" applyFont="1" applyFill="1" applyBorder="1" applyAlignment="1" applyProtection="1">
      <alignment horizontal="center" vertical="center"/>
    </xf>
    <xf numFmtId="166" fontId="40" fillId="25" borderId="0" xfId="5" applyNumberFormat="1" applyFont="1" applyFill="1" applyBorder="1" applyProtection="1"/>
    <xf numFmtId="166" fontId="40" fillId="25" borderId="0" xfId="5" applyNumberFormat="1" applyFont="1" applyFill="1" applyBorder="1" applyAlignment="1" applyProtection="1">
      <alignment horizontal="center" vertical="center"/>
    </xf>
    <xf numFmtId="1" fontId="30" fillId="25" borderId="0" xfId="5" applyNumberFormat="1" applyFont="1" applyFill="1" applyBorder="1" applyAlignment="1" applyProtection="1">
      <alignment horizontal="center" vertical="center"/>
    </xf>
    <xf numFmtId="174" fontId="40" fillId="25" borderId="0" xfId="1" applyNumberFormat="1" applyFont="1" applyFill="1" applyBorder="1" applyAlignment="1" applyProtection="1">
      <alignment horizontal="center" vertical="center"/>
    </xf>
    <xf numFmtId="0" fontId="2" fillId="30" borderId="0" xfId="0" applyFont="1" applyFill="1" applyAlignment="1">
      <alignment horizontal="center"/>
    </xf>
    <xf numFmtId="176" fontId="0" fillId="0" borderId="0" xfId="0" applyNumberFormat="1"/>
    <xf numFmtId="1" fontId="0" fillId="0" borderId="0" xfId="0" applyNumberFormat="1"/>
    <xf numFmtId="0" fontId="26" fillId="23" borderId="49" xfId="5" applyFont="1" applyFill="1" applyBorder="1" applyAlignment="1" applyProtection="1">
      <alignment horizontal="left" vertical="center"/>
      <protection locked="0"/>
    </xf>
    <xf numFmtId="0" fontId="26" fillId="23" borderId="49" xfId="5" applyFont="1" applyFill="1" applyBorder="1" applyAlignment="1" applyProtection="1">
      <alignment horizontal="left" vertical="center" wrapText="1"/>
      <protection locked="0"/>
    </xf>
    <xf numFmtId="0" fontId="26" fillId="23" borderId="67" xfId="5" applyFont="1" applyFill="1" applyBorder="1" applyAlignment="1" applyProtection="1">
      <alignment horizontal="left" vertical="center" wrapText="1"/>
      <protection locked="0"/>
    </xf>
    <xf numFmtId="0" fontId="32" fillId="25" borderId="17" xfId="5" applyFont="1" applyFill="1" applyBorder="1" applyAlignment="1" applyProtection="1">
      <alignment horizontal="left" vertical="center"/>
      <protection locked="0"/>
    </xf>
    <xf numFmtId="0" fontId="26" fillId="25" borderId="17" xfId="5" applyFont="1" applyFill="1" applyBorder="1" applyAlignment="1" applyProtection="1">
      <alignment horizontal="left" vertical="center" wrapText="1"/>
      <protection locked="0"/>
    </xf>
    <xf numFmtId="0" fontId="26" fillId="25" borderId="64" xfId="5" applyFont="1" applyFill="1" applyBorder="1" applyAlignment="1" applyProtection="1">
      <alignment horizontal="left" vertical="center" wrapText="1"/>
      <protection locked="0"/>
    </xf>
    <xf numFmtId="0" fontId="26" fillId="23" borderId="17" xfId="5" applyFont="1" applyFill="1" applyBorder="1" applyAlignment="1" applyProtection="1">
      <alignment horizontal="left" vertical="center"/>
      <protection locked="0"/>
    </xf>
    <xf numFmtId="0" fontId="26" fillId="23" borderId="17" xfId="5" applyFont="1" applyFill="1" applyBorder="1" applyAlignment="1" applyProtection="1">
      <alignment horizontal="left" vertical="center" wrapText="1"/>
      <protection locked="0"/>
    </xf>
    <xf numFmtId="0" fontId="26" fillId="23" borderId="64" xfId="5" applyFont="1" applyFill="1" applyBorder="1" applyAlignment="1" applyProtection="1">
      <alignment horizontal="left" vertical="center" wrapText="1"/>
      <protection locked="0"/>
    </xf>
    <xf numFmtId="0" fontId="32" fillId="16" borderId="17" xfId="5" applyFont="1" applyFill="1" applyBorder="1" applyAlignment="1" applyProtection="1">
      <alignment horizontal="left" vertical="center"/>
      <protection locked="0"/>
    </xf>
    <xf numFmtId="0" fontId="26" fillId="16" borderId="17" xfId="5" applyFont="1" applyFill="1" applyBorder="1" applyAlignment="1" applyProtection="1">
      <alignment horizontal="left" vertical="center" wrapText="1"/>
      <protection locked="0"/>
    </xf>
    <xf numFmtId="0" fontId="26" fillId="16" borderId="64" xfId="5" applyFont="1" applyFill="1" applyBorder="1" applyAlignment="1" applyProtection="1">
      <alignment horizontal="left" vertical="center" wrapText="1"/>
      <protection locked="0"/>
    </xf>
    <xf numFmtId="0" fontId="26" fillId="22" borderId="17" xfId="5" applyFont="1" applyFill="1" applyBorder="1" applyAlignment="1" applyProtection="1">
      <alignment horizontal="left" vertical="center"/>
      <protection locked="0"/>
    </xf>
    <xf numFmtId="0" fontId="26" fillId="22" borderId="17" xfId="5" applyFont="1" applyFill="1" applyBorder="1" applyAlignment="1" applyProtection="1">
      <alignment horizontal="left" vertical="center" wrapText="1"/>
      <protection locked="0"/>
    </xf>
    <xf numFmtId="166" fontId="28" fillId="24" borderId="17" xfId="5" applyNumberFormat="1" applyFont="1" applyFill="1" applyBorder="1" applyAlignment="1" applyProtection="1">
      <alignment horizontal="left" vertical="center" wrapText="1"/>
      <protection locked="0"/>
    </xf>
    <xf numFmtId="0" fontId="28" fillId="23" borderId="17" xfId="5" applyFont="1" applyFill="1" applyBorder="1" applyAlignment="1" applyProtection="1">
      <alignment vertical="center" wrapText="1"/>
      <protection locked="0"/>
    </xf>
    <xf numFmtId="0" fontId="28" fillId="23" borderId="64" xfId="5" applyFont="1" applyFill="1" applyBorder="1" applyAlignment="1" applyProtection="1">
      <alignment horizontal="center" vertical="center"/>
      <protection locked="0"/>
    </xf>
    <xf numFmtId="166" fontId="28" fillId="24" borderId="65" xfId="5" applyNumberFormat="1" applyFont="1" applyFill="1" applyBorder="1" applyAlignment="1" applyProtection="1">
      <alignment horizontal="left" vertical="center" wrapText="1"/>
      <protection locked="0"/>
    </xf>
    <xf numFmtId="0" fontId="28" fillId="23" borderId="65" xfId="5" applyFont="1" applyFill="1" applyBorder="1" applyAlignment="1" applyProtection="1">
      <alignment vertical="center" wrapText="1"/>
      <protection locked="0"/>
    </xf>
    <xf numFmtId="0" fontId="28" fillId="23" borderId="66" xfId="5" applyFont="1" applyFill="1" applyBorder="1" applyAlignment="1" applyProtection="1">
      <alignment horizontal="center" vertical="center"/>
      <protection locked="0"/>
    </xf>
    <xf numFmtId="166" fontId="27" fillId="25" borderId="49" xfId="5" applyNumberFormat="1" applyFont="1" applyFill="1" applyBorder="1" applyAlignment="1" applyProtection="1">
      <alignment horizontal="left" vertical="center" wrapText="1"/>
      <protection locked="0"/>
    </xf>
    <xf numFmtId="0" fontId="27" fillId="25" borderId="49" xfId="5" applyFont="1" applyFill="1" applyBorder="1" applyAlignment="1" applyProtection="1">
      <alignment vertical="center"/>
      <protection locked="0"/>
    </xf>
    <xf numFmtId="0" fontId="27" fillId="25" borderId="58" xfId="5" applyFont="1" applyFill="1" applyBorder="1" applyAlignment="1" applyProtection="1">
      <alignment horizontal="center" vertical="center"/>
      <protection locked="0"/>
    </xf>
    <xf numFmtId="166" fontId="27" fillId="26" borderId="53" xfId="5" applyNumberFormat="1" applyFont="1" applyFill="1" applyBorder="1" applyAlignment="1" applyProtection="1">
      <alignment horizontal="left" vertical="center" wrapText="1"/>
      <protection locked="0"/>
    </xf>
    <xf numFmtId="0" fontId="27" fillId="25" borderId="53" xfId="5" applyFont="1" applyFill="1" applyBorder="1" applyAlignment="1" applyProtection="1">
      <alignment vertical="center"/>
      <protection locked="0"/>
    </xf>
    <xf numFmtId="0" fontId="27" fillId="25" borderId="60" xfId="5" applyFont="1" applyFill="1" applyBorder="1" applyAlignment="1" applyProtection="1">
      <alignment horizontal="center" vertical="center"/>
      <protection locked="0"/>
    </xf>
    <xf numFmtId="166" fontId="26" fillId="23" borderId="61" xfId="5" applyNumberFormat="1" applyFont="1" applyFill="1" applyBorder="1" applyAlignment="1" applyProtection="1">
      <alignment horizontal="center" vertical="center" wrapText="1"/>
      <protection locked="0"/>
    </xf>
    <xf numFmtId="0" fontId="26" fillId="23" borderId="62" xfId="5" applyFont="1" applyFill="1" applyBorder="1" applyAlignment="1" applyProtection="1">
      <alignment horizontal="center" vertical="center" wrapText="1"/>
      <protection locked="0"/>
    </xf>
    <xf numFmtId="166" fontId="26" fillId="25" borderId="63" xfId="5" applyNumberFormat="1" applyFont="1" applyFill="1" applyBorder="1" applyAlignment="1" applyProtection="1">
      <alignment horizontal="center" vertical="center" wrapText="1"/>
      <protection locked="0"/>
    </xf>
    <xf numFmtId="0" fontId="26" fillId="25" borderId="17" xfId="5" applyFont="1" applyFill="1" applyBorder="1" applyAlignment="1" applyProtection="1">
      <alignment horizontal="center" vertical="center" wrapText="1"/>
      <protection locked="0"/>
    </xf>
    <xf numFmtId="166" fontId="26" fillId="23" borderId="63" xfId="5" applyNumberFormat="1" applyFont="1" applyFill="1" applyBorder="1" applyAlignment="1" applyProtection="1">
      <alignment horizontal="center" vertical="center" wrapText="1"/>
      <protection locked="0"/>
    </xf>
    <xf numFmtId="0" fontId="26" fillId="23" borderId="17" xfId="5" applyFont="1" applyFill="1" applyBorder="1" applyAlignment="1" applyProtection="1">
      <alignment horizontal="center" vertical="center" wrapText="1"/>
      <protection locked="0"/>
    </xf>
    <xf numFmtId="166" fontId="26" fillId="16" borderId="63" xfId="5" applyNumberFormat="1" applyFont="1" applyFill="1" applyBorder="1" applyAlignment="1" applyProtection="1">
      <alignment horizontal="center" vertical="center" wrapText="1"/>
      <protection locked="0"/>
    </xf>
    <xf numFmtId="0" fontId="26" fillId="16" borderId="17" xfId="5" applyFont="1" applyFill="1" applyBorder="1" applyAlignment="1" applyProtection="1">
      <alignment horizontal="center" vertical="center" wrapText="1"/>
      <protection locked="0"/>
    </xf>
    <xf numFmtId="166" fontId="28" fillId="23" borderId="63" xfId="5" applyNumberFormat="1" applyFont="1" applyFill="1" applyBorder="1" applyAlignment="1" applyProtection="1">
      <alignment horizontal="center" vertical="center" wrapText="1"/>
      <protection locked="0"/>
    </xf>
    <xf numFmtId="0" fontId="28" fillId="23" borderId="17" xfId="5" applyFont="1" applyFill="1" applyBorder="1" applyAlignment="1" applyProtection="1">
      <alignment horizontal="center" vertical="center" wrapText="1"/>
      <protection locked="0"/>
    </xf>
    <xf numFmtId="173" fontId="27" fillId="25" borderId="51" xfId="5" applyNumberFormat="1" applyFont="1" applyFill="1" applyBorder="1" applyAlignment="1" applyProtection="1">
      <alignment horizontal="center" vertical="center"/>
      <protection locked="0"/>
    </xf>
    <xf numFmtId="0" fontId="27" fillId="25" borderId="49" xfId="5" applyFont="1" applyFill="1" applyBorder="1" applyAlignment="1" applyProtection="1">
      <alignment horizontal="center" vertical="center"/>
      <protection locked="0"/>
    </xf>
    <xf numFmtId="173" fontId="27" fillId="25" borderId="52" xfId="5" applyNumberFormat="1" applyFont="1" applyFill="1" applyBorder="1" applyAlignment="1" applyProtection="1">
      <alignment horizontal="center" vertical="center"/>
      <protection locked="0"/>
    </xf>
    <xf numFmtId="0" fontId="27" fillId="25" borderId="53" xfId="5" applyFont="1" applyFill="1" applyBorder="1" applyAlignment="1" applyProtection="1">
      <alignment horizontal="center" vertical="center"/>
      <protection locked="0"/>
    </xf>
    <xf numFmtId="166" fontId="26" fillId="23" borderId="51" xfId="5" applyNumberFormat="1" applyFont="1" applyFill="1" applyBorder="1" applyAlignment="1" applyProtection="1">
      <alignment horizontal="left" vertical="center" wrapText="1"/>
      <protection locked="0"/>
    </xf>
    <xf numFmtId="0" fontId="26" fillId="23" borderId="49" xfId="5" applyFont="1" applyFill="1" applyBorder="1" applyAlignment="1" applyProtection="1">
      <alignment horizontal="center" vertical="center" wrapText="1"/>
      <protection locked="0"/>
    </xf>
    <xf numFmtId="166" fontId="26" fillId="25" borderId="15" xfId="5" applyNumberFormat="1" applyFont="1" applyFill="1" applyBorder="1" applyAlignment="1" applyProtection="1">
      <alignment horizontal="left" vertical="center" wrapText="1"/>
      <protection locked="0"/>
    </xf>
    <xf numFmtId="166" fontId="26" fillId="23" borderId="15" xfId="5" applyNumberFormat="1" applyFont="1" applyFill="1" applyBorder="1" applyAlignment="1" applyProtection="1">
      <alignment horizontal="left" vertical="center" wrapText="1"/>
      <protection locked="0"/>
    </xf>
    <xf numFmtId="166" fontId="26" fillId="16" borderId="15" xfId="5" applyNumberFormat="1" applyFont="1" applyFill="1" applyBorder="1" applyAlignment="1" applyProtection="1">
      <alignment horizontal="left" vertical="center" wrapText="1"/>
      <protection locked="0"/>
    </xf>
    <xf numFmtId="166" fontId="28" fillId="23" borderId="15" xfId="5" applyNumberFormat="1" applyFont="1" applyFill="1" applyBorder="1" applyAlignment="1" applyProtection="1">
      <alignment vertical="center" wrapText="1"/>
      <protection locked="0"/>
    </xf>
    <xf numFmtId="166" fontId="27" fillId="25" borderId="49" xfId="5" applyNumberFormat="1" applyFont="1" applyFill="1" applyBorder="1" applyAlignment="1" applyProtection="1">
      <alignment vertical="center"/>
      <protection locked="0"/>
    </xf>
    <xf numFmtId="166" fontId="27" fillId="25" borderId="53" xfId="5" applyNumberFormat="1" applyFont="1" applyFill="1" applyBorder="1" applyAlignment="1" applyProtection="1">
      <alignment vertical="center"/>
      <protection locked="0"/>
    </xf>
    <xf numFmtId="0" fontId="32" fillId="23" borderId="67" xfId="5" applyFont="1" applyFill="1" applyBorder="1" applyAlignment="1" applyProtection="1">
      <alignment horizontal="center" vertical="center" wrapText="1"/>
      <protection locked="0"/>
    </xf>
    <xf numFmtId="174" fontId="26" fillId="23" borderId="67" xfId="5" applyNumberFormat="1" applyFont="1" applyFill="1" applyBorder="1" applyAlignment="1" applyProtection="1">
      <alignment horizontal="center" vertical="center" wrapText="1"/>
      <protection locked="0"/>
    </xf>
    <xf numFmtId="0" fontId="32" fillId="25" borderId="64" xfId="5" applyFont="1" applyFill="1" applyBorder="1" applyAlignment="1" applyProtection="1">
      <alignment horizontal="center" vertical="center" wrapText="1"/>
      <protection locked="0"/>
    </xf>
    <xf numFmtId="174" fontId="26" fillId="25" borderId="64" xfId="5" applyNumberFormat="1" applyFont="1" applyFill="1" applyBorder="1" applyAlignment="1" applyProtection="1">
      <alignment horizontal="center" vertical="center" wrapText="1"/>
      <protection locked="0"/>
    </xf>
    <xf numFmtId="0" fontId="32" fillId="23" borderId="64" xfId="5" applyFont="1" applyFill="1" applyBorder="1" applyAlignment="1" applyProtection="1">
      <alignment horizontal="center" vertical="center" wrapText="1"/>
      <protection locked="0"/>
    </xf>
    <xf numFmtId="174" fontId="26" fillId="23" borderId="64" xfId="5" applyNumberFormat="1" applyFont="1" applyFill="1" applyBorder="1" applyAlignment="1" applyProtection="1">
      <alignment horizontal="center" vertical="center" wrapText="1"/>
      <protection locked="0"/>
    </xf>
    <xf numFmtId="0" fontId="32" fillId="16" borderId="64" xfId="5" applyFont="1" applyFill="1" applyBorder="1" applyAlignment="1" applyProtection="1">
      <alignment horizontal="center" vertical="center" wrapText="1"/>
      <protection locked="0"/>
    </xf>
    <xf numFmtId="174" fontId="26" fillId="16" borderId="64" xfId="5" applyNumberFormat="1" applyFont="1" applyFill="1" applyBorder="1" applyAlignment="1" applyProtection="1">
      <alignment horizontal="center" vertical="center" wrapText="1"/>
      <protection locked="0"/>
    </xf>
    <xf numFmtId="0" fontId="27" fillId="23" borderId="64" xfId="5" applyFont="1" applyFill="1" applyBorder="1" applyAlignment="1" applyProtection="1">
      <alignment horizontal="center" vertical="center"/>
      <protection locked="0"/>
    </xf>
    <xf numFmtId="174" fontId="28" fillId="23" borderId="64" xfId="5" applyNumberFormat="1" applyFont="1" applyFill="1" applyBorder="1" applyAlignment="1" applyProtection="1">
      <alignment horizontal="center" vertical="center"/>
      <protection locked="0"/>
    </xf>
    <xf numFmtId="0" fontId="27" fillId="23" borderId="66" xfId="5" applyFont="1" applyFill="1" applyBorder="1" applyAlignment="1" applyProtection="1">
      <alignment horizontal="center" vertical="center"/>
      <protection locked="0"/>
    </xf>
    <xf numFmtId="174" fontId="28" fillId="23" borderId="66" xfId="5" applyNumberFormat="1" applyFont="1" applyFill="1" applyBorder="1" applyAlignment="1" applyProtection="1">
      <alignment horizontal="center" vertical="center"/>
      <protection locked="0"/>
    </xf>
    <xf numFmtId="174" fontId="27" fillId="25" borderId="58" xfId="5" applyNumberFormat="1" applyFont="1" applyFill="1" applyBorder="1" applyAlignment="1" applyProtection="1">
      <alignment horizontal="center" vertical="center"/>
      <protection locked="0"/>
    </xf>
    <xf numFmtId="174" fontId="27" fillId="25" borderId="60" xfId="5" applyNumberFormat="1" applyFont="1" applyFill="1" applyBorder="1" applyAlignment="1" applyProtection="1">
      <alignment horizontal="center" vertical="center"/>
      <protection locked="0"/>
    </xf>
    <xf numFmtId="0" fontId="36" fillId="30" borderId="26" xfId="0" applyFont="1" applyFill="1" applyBorder="1" applyAlignment="1">
      <alignment horizontal="center" vertical="center"/>
    </xf>
    <xf numFmtId="0" fontId="36" fillId="30" borderId="84" xfId="0" applyFont="1" applyFill="1" applyBorder="1" applyAlignment="1">
      <alignment horizontal="center" vertical="center"/>
    </xf>
    <xf numFmtId="0" fontId="43" fillId="0" borderId="95" xfId="0" applyFont="1" applyBorder="1" applyAlignment="1">
      <alignment horizontal="center" vertical="center"/>
    </xf>
    <xf numFmtId="0" fontId="44" fillId="28" borderId="95" xfId="0" applyFont="1" applyFill="1" applyBorder="1" applyAlignment="1">
      <alignment horizontal="center" vertical="center"/>
    </xf>
    <xf numFmtId="177" fontId="43" fillId="0" borderId="95" xfId="0" applyNumberFormat="1" applyFont="1" applyBorder="1" applyAlignment="1">
      <alignment horizontal="center" vertical="center"/>
    </xf>
    <xf numFmtId="0" fontId="43" fillId="28" borderId="95" xfId="0" applyFont="1" applyFill="1" applyBorder="1" applyAlignment="1">
      <alignment horizontal="center" vertical="center"/>
    </xf>
    <xf numFmtId="0" fontId="43" fillId="0" borderId="95" xfId="0" applyFont="1" applyBorder="1" applyAlignment="1">
      <alignment horizontal="center" vertical="center" wrapText="1"/>
    </xf>
    <xf numFmtId="0" fontId="43" fillId="0" borderId="0" xfId="0" applyFont="1"/>
    <xf numFmtId="166" fontId="45" fillId="31" borderId="95" xfId="0" applyNumberFormat="1" applyFont="1" applyFill="1" applyBorder="1" applyAlignment="1">
      <alignment horizontal="center" vertical="center" wrapText="1"/>
    </xf>
    <xf numFmtId="166" fontId="46" fillId="31" borderId="95" xfId="6" applyNumberFormat="1" applyFont="1" applyFill="1" applyBorder="1" applyAlignment="1" applyProtection="1">
      <alignment horizontal="center" vertical="center" wrapText="1"/>
    </xf>
    <xf numFmtId="166" fontId="47" fillId="31" borderId="95" xfId="0" applyNumberFormat="1" applyFont="1" applyFill="1" applyBorder="1" applyAlignment="1">
      <alignment horizontal="center" vertical="center" wrapText="1"/>
    </xf>
    <xf numFmtId="166" fontId="18" fillId="31" borderId="95" xfId="6" applyNumberFormat="1" applyFill="1" applyBorder="1" applyAlignment="1" applyProtection="1">
      <alignment horizontal="center" vertical="center" wrapText="1"/>
    </xf>
    <xf numFmtId="49" fontId="47" fillId="31" borderId="95" xfId="0" applyNumberFormat="1" applyFont="1" applyFill="1" applyBorder="1" applyAlignment="1">
      <alignment horizontal="center" vertical="center" wrapText="1"/>
    </xf>
    <xf numFmtId="0" fontId="43" fillId="25" borderId="95" xfId="0" applyFont="1" applyFill="1" applyBorder="1" applyAlignment="1">
      <alignment horizontal="left" vertical="center" wrapText="1"/>
    </xf>
    <xf numFmtId="0" fontId="0" fillId="28" borderId="95" xfId="0" applyFill="1" applyBorder="1" applyAlignment="1">
      <alignment horizontal="center" vertical="center"/>
    </xf>
    <xf numFmtId="0" fontId="43" fillId="0" borderId="98" xfId="0" applyFont="1" applyBorder="1" applyAlignment="1">
      <alignment horizontal="left" vertical="center" wrapText="1"/>
    </xf>
    <xf numFmtId="0" fontId="43" fillId="0" borderId="98" xfId="0" applyFont="1" applyBorder="1" applyAlignment="1">
      <alignment horizontal="center" vertical="center"/>
    </xf>
    <xf numFmtId="178" fontId="43" fillId="0" borderId="98" xfId="0" applyNumberFormat="1" applyFont="1" applyBorder="1" applyAlignment="1">
      <alignment horizontal="center" vertical="center"/>
    </xf>
    <xf numFmtId="0" fontId="7" fillId="0" borderId="98" xfId="0" applyFont="1" applyBorder="1" applyAlignment="1">
      <alignment horizontal="center" vertical="center" wrapText="1"/>
    </xf>
    <xf numFmtId="0" fontId="43" fillId="0" borderId="95" xfId="0" applyFont="1" applyBorder="1" applyAlignment="1">
      <alignment horizontal="left" vertical="center" wrapText="1"/>
    </xf>
    <xf numFmtId="0" fontId="0" fillId="15" borderId="95" xfId="0" applyFill="1" applyBorder="1" applyAlignment="1">
      <alignment horizontal="center" vertical="center" wrapText="1"/>
    </xf>
    <xf numFmtId="0" fontId="0" fillId="15" borderId="95" xfId="0" applyFill="1" applyBorder="1" applyAlignment="1">
      <alignment horizontal="center" vertical="center"/>
    </xf>
    <xf numFmtId="0" fontId="0" fillId="15" borderId="95" xfId="0" applyFill="1" applyBorder="1" applyAlignment="1">
      <alignment horizontal="left" vertical="center" wrapText="1"/>
    </xf>
    <xf numFmtId="0" fontId="0" fillId="0" borderId="0" xfId="0" applyAlignment="1">
      <alignment horizontal="left" vertical="center" wrapText="1"/>
    </xf>
    <xf numFmtId="0" fontId="3" fillId="0" borderId="0" xfId="0" applyFont="1" applyAlignment="1">
      <alignment horizontal="center" vertical="center"/>
    </xf>
    <xf numFmtId="0" fontId="0" fillId="30" borderId="0" xfId="0" applyFill="1" applyBorder="1"/>
    <xf numFmtId="0" fontId="38" fillId="30" borderId="84" xfId="0" applyFont="1" applyFill="1" applyBorder="1" applyAlignment="1">
      <alignment horizontal="left" vertical="top"/>
    </xf>
    <xf numFmtId="0" fontId="0" fillId="30" borderId="30" xfId="0" applyFill="1" applyBorder="1"/>
    <xf numFmtId="0" fontId="0" fillId="0" borderId="0" xfId="0" applyAlignment="1">
      <alignment wrapText="1"/>
    </xf>
    <xf numFmtId="0" fontId="3" fillId="17" borderId="39" xfId="0" applyFont="1" applyFill="1" applyBorder="1" applyAlignment="1">
      <alignment horizontal="center"/>
    </xf>
    <xf numFmtId="0" fontId="3" fillId="17" borderId="40" xfId="0" applyFont="1" applyFill="1" applyBorder="1" applyAlignment="1">
      <alignment horizontal="center"/>
    </xf>
    <xf numFmtId="0" fontId="3" fillId="17" borderId="41" xfId="0" applyFont="1" applyFill="1" applyBorder="1" applyAlignment="1">
      <alignment horizontal="center"/>
    </xf>
    <xf numFmtId="167" fontId="14" fillId="18" borderId="0" xfId="0" applyNumberFormat="1" applyFont="1" applyFill="1" applyBorder="1" applyAlignment="1">
      <alignment horizontal="center"/>
    </xf>
    <xf numFmtId="0" fontId="2" fillId="20" borderId="34" xfId="0" applyFont="1" applyFill="1" applyBorder="1" applyAlignment="1">
      <alignment horizontal="center" vertical="center"/>
    </xf>
    <xf numFmtId="0" fontId="2" fillId="20" borderId="35" xfId="0" applyFont="1" applyFill="1" applyBorder="1" applyAlignment="1">
      <alignment horizontal="center" vertical="center"/>
    </xf>
    <xf numFmtId="0" fontId="2" fillId="20" borderId="36" xfId="0" applyFont="1" applyFill="1" applyBorder="1" applyAlignment="1">
      <alignment horizontal="center" vertical="center"/>
    </xf>
    <xf numFmtId="0" fontId="2" fillId="20" borderId="37" xfId="0" applyFont="1" applyFill="1" applyBorder="1" applyAlignment="1">
      <alignment horizontal="center" vertical="center"/>
    </xf>
    <xf numFmtId="0" fontId="15" fillId="18" borderId="0" xfId="0" applyFont="1" applyFill="1" applyBorder="1" applyAlignment="1">
      <alignment horizontal="left" vertical="center"/>
    </xf>
    <xf numFmtId="0" fontId="14" fillId="18" borderId="0" xfId="0" applyFont="1" applyFill="1" applyBorder="1" applyAlignment="1">
      <alignment horizontal="right" vertical="top"/>
    </xf>
    <xf numFmtId="0" fontId="14" fillId="18" borderId="38" xfId="0" applyFont="1" applyFill="1" applyBorder="1" applyAlignment="1">
      <alignment horizontal="right" vertical="top"/>
    </xf>
    <xf numFmtId="0" fontId="13" fillId="19" borderId="23" xfId="0" applyFont="1" applyFill="1" applyBorder="1" applyAlignment="1">
      <alignment horizontal="center" vertical="center"/>
    </xf>
    <xf numFmtId="0" fontId="13" fillId="19" borderId="24" xfId="0" applyFont="1" applyFill="1" applyBorder="1" applyAlignment="1">
      <alignment horizontal="center" vertical="center"/>
    </xf>
    <xf numFmtId="0" fontId="13" fillId="19" borderId="25" xfId="0" applyFont="1" applyFill="1" applyBorder="1" applyAlignment="1">
      <alignment horizontal="center" vertical="center"/>
    </xf>
    <xf numFmtId="0" fontId="14" fillId="18" borderId="27" xfId="0" applyFont="1" applyFill="1" applyBorder="1" applyAlignment="1">
      <alignment horizontal="right" vertical="center"/>
    </xf>
    <xf numFmtId="0" fontId="14" fillId="18" borderId="0" xfId="0" applyFont="1" applyFill="1" applyBorder="1" applyAlignment="1">
      <alignment horizontal="right" vertical="center"/>
    </xf>
    <xf numFmtId="0" fontId="36" fillId="30" borderId="29" xfId="0" applyFont="1" applyFill="1" applyBorder="1" applyAlignment="1">
      <alignment horizontal="center" vertical="center"/>
    </xf>
    <xf numFmtId="0" fontId="36" fillId="30" borderId="26" xfId="0" applyFont="1" applyFill="1" applyBorder="1" applyAlignment="1">
      <alignment horizontal="center" vertical="center"/>
    </xf>
    <xf numFmtId="0" fontId="36" fillId="30" borderId="86" xfId="0" applyFont="1" applyFill="1" applyBorder="1" applyAlignment="1">
      <alignment horizontal="center" vertical="center"/>
    </xf>
    <xf numFmtId="0" fontId="36" fillId="30" borderId="83" xfId="0" applyFont="1" applyFill="1" applyBorder="1" applyAlignment="1">
      <alignment horizontal="center" vertical="center"/>
    </xf>
    <xf numFmtId="0" fontId="36" fillId="30" borderId="84" xfId="0" applyFont="1" applyFill="1" applyBorder="1" applyAlignment="1">
      <alignment horizontal="center" vertical="center"/>
    </xf>
    <xf numFmtId="0" fontId="36" fillId="30" borderId="87" xfId="0" applyFont="1" applyFill="1" applyBorder="1" applyAlignment="1">
      <alignment horizontal="center" vertical="center"/>
    </xf>
    <xf numFmtId="0" fontId="41" fillId="30" borderId="26" xfId="0" applyNumberFormat="1" applyFont="1" applyFill="1" applyBorder="1" applyAlignment="1">
      <alignment horizontal="right" vertical="center"/>
    </xf>
    <xf numFmtId="175" fontId="41" fillId="30" borderId="84" xfId="0" applyNumberFormat="1" applyFont="1" applyFill="1" applyBorder="1" applyAlignment="1">
      <alignment horizontal="right" vertical="center"/>
    </xf>
    <xf numFmtId="0" fontId="37" fillId="0" borderId="0" xfId="5" applyFont="1" applyBorder="1" applyAlignment="1" applyProtection="1">
      <alignment horizontal="center" vertical="center"/>
    </xf>
    <xf numFmtId="169" fontId="21" fillId="0" borderId="46" xfId="5" applyNumberFormat="1" applyFont="1" applyBorder="1" applyAlignment="1" applyProtection="1">
      <alignment horizontal="left" vertical="center" shrinkToFit="1"/>
      <protection locked="0"/>
    </xf>
    <xf numFmtId="169" fontId="21" fillId="0" borderId="45" xfId="5" applyNumberFormat="1" applyFont="1" applyBorder="1" applyAlignment="1" applyProtection="1">
      <alignment horizontal="left" vertical="center" shrinkToFit="1"/>
      <protection locked="0"/>
    </xf>
    <xf numFmtId="0" fontId="17" fillId="0" borderId="0" xfId="0" applyFont="1" applyAlignment="1" applyProtection="1">
      <alignment horizontal="center" vertical="center"/>
      <protection locked="0"/>
    </xf>
    <xf numFmtId="0" fontId="16" fillId="0" borderId="0" xfId="0" applyFont="1" applyAlignment="1" applyProtection="1">
      <alignment horizontal="center" vertical="center"/>
      <protection locked="0"/>
    </xf>
    <xf numFmtId="170" fontId="21" fillId="21" borderId="47" xfId="5" applyNumberFormat="1" applyFont="1" applyFill="1" applyBorder="1" applyAlignment="1" applyProtection="1">
      <alignment horizontal="center" vertical="center"/>
      <protection hidden="1"/>
    </xf>
    <xf numFmtId="170" fontId="21" fillId="21" borderId="48" xfId="5" applyNumberFormat="1" applyFont="1" applyFill="1" applyBorder="1" applyAlignment="1" applyProtection="1">
      <alignment horizontal="center" vertical="center"/>
      <protection hidden="1"/>
    </xf>
    <xf numFmtId="0" fontId="23" fillId="14" borderId="47" xfId="5" applyFont="1" applyFill="1" applyBorder="1" applyAlignment="1" applyProtection="1">
      <alignment horizontal="center" vertical="center"/>
      <protection hidden="1"/>
    </xf>
    <xf numFmtId="0" fontId="20" fillId="0" borderId="0" xfId="5" applyFont="1" applyAlignment="1" applyProtection="1">
      <alignment horizontal="right" vertical="center"/>
    </xf>
    <xf numFmtId="0" fontId="21" fillId="0" borderId="56" xfId="5" applyFont="1" applyBorder="1" applyAlignment="1" applyProtection="1">
      <alignment horizontal="center" vertical="center"/>
      <protection locked="0"/>
    </xf>
    <xf numFmtId="0" fontId="23" fillId="14" borderId="48" xfId="5" applyFont="1" applyFill="1" applyBorder="1" applyAlignment="1" applyProtection="1">
      <alignment horizontal="center" vertical="center"/>
      <protection hidden="1"/>
    </xf>
    <xf numFmtId="0" fontId="3" fillId="0" borderId="0" xfId="0" applyFont="1" applyAlignment="1">
      <alignment horizontal="center" vertical="center"/>
    </xf>
    <xf numFmtId="0" fontId="4" fillId="5" borderId="13" xfId="2" applyFont="1" applyFill="1" applyBorder="1" applyAlignment="1">
      <alignment horizontal="center" vertical="center" wrapText="1"/>
    </xf>
    <xf numFmtId="0" fontId="4" fillId="5" borderId="16" xfId="2" applyFont="1" applyFill="1" applyBorder="1" applyAlignment="1">
      <alignment horizontal="center" vertical="center" wrapText="1"/>
    </xf>
    <xf numFmtId="0" fontId="4" fillId="7" borderId="20" xfId="2" applyFont="1" applyFill="1" applyBorder="1" applyAlignment="1">
      <alignment horizontal="center" vertical="center" wrapText="1"/>
    </xf>
    <xf numFmtId="0" fontId="4" fillId="7" borderId="21" xfId="2" applyFont="1" applyFill="1" applyBorder="1" applyAlignment="1">
      <alignment horizontal="center" vertical="center" wrapText="1"/>
    </xf>
    <xf numFmtId="0" fontId="4" fillId="7" borderId="22" xfId="2" applyFont="1" applyFill="1" applyBorder="1" applyAlignment="1">
      <alignment horizontal="center" vertical="center" wrapText="1"/>
    </xf>
    <xf numFmtId="0" fontId="4" fillId="7" borderId="0" xfId="2" applyFont="1" applyFill="1" applyBorder="1" applyAlignment="1">
      <alignment horizontal="center" vertical="center" wrapText="1"/>
    </xf>
    <xf numFmtId="0" fontId="4" fillId="11" borderId="10" xfId="2" applyFont="1" applyFill="1" applyBorder="1" applyAlignment="1">
      <alignment horizontal="center" vertical="center" wrapText="1"/>
    </xf>
    <xf numFmtId="0" fontId="4" fillId="11" borderId="11" xfId="2" applyFont="1" applyFill="1" applyBorder="1" applyAlignment="1">
      <alignment horizontal="center" vertical="center" wrapText="1"/>
    </xf>
    <xf numFmtId="0" fontId="3" fillId="0" borderId="0" xfId="0" applyFont="1" applyFill="1" applyBorder="1" applyAlignment="1">
      <alignment horizontal="center" vertical="center" wrapText="1"/>
    </xf>
    <xf numFmtId="0" fontId="4" fillId="2" borderId="90" xfId="0" applyFont="1" applyFill="1" applyBorder="1" applyAlignment="1">
      <alignment horizontal="center" vertical="center"/>
    </xf>
    <xf numFmtId="0" fontId="4" fillId="2" borderId="92" xfId="0" applyFont="1" applyFill="1" applyBorder="1" applyAlignment="1">
      <alignment horizontal="center" vertical="center"/>
    </xf>
    <xf numFmtId="0" fontId="4" fillId="2" borderId="94" xfId="0" applyFont="1" applyFill="1" applyBorder="1" applyAlignment="1">
      <alignment horizontal="center" vertical="center"/>
    </xf>
    <xf numFmtId="0" fontId="4" fillId="2" borderId="90" xfId="0" applyFont="1" applyFill="1" applyBorder="1" applyAlignment="1">
      <alignment horizontal="center" vertical="center" wrapText="1"/>
    </xf>
    <xf numFmtId="0" fontId="4" fillId="2" borderId="92" xfId="0" applyFont="1" applyFill="1" applyBorder="1" applyAlignment="1">
      <alignment horizontal="center" vertical="center" wrapText="1"/>
    </xf>
    <xf numFmtId="0" fontId="4" fillId="2" borderId="94" xfId="0" applyFont="1" applyFill="1" applyBorder="1" applyAlignment="1">
      <alignment horizontal="center" vertical="center" wrapText="1"/>
    </xf>
    <xf numFmtId="0" fontId="4" fillId="2" borderId="96" xfId="0" applyFont="1" applyFill="1" applyBorder="1" applyAlignment="1">
      <alignment horizontal="center" vertical="center"/>
    </xf>
    <xf numFmtId="0" fontId="4" fillId="2" borderId="97" xfId="0" applyFont="1" applyFill="1" applyBorder="1" applyAlignment="1">
      <alignment horizontal="center" vertical="center"/>
    </xf>
    <xf numFmtId="0" fontId="4" fillId="2" borderId="95" xfId="0" applyFont="1" applyFill="1" applyBorder="1" applyAlignment="1">
      <alignment horizontal="center" vertical="center" wrapText="1"/>
    </xf>
    <xf numFmtId="0" fontId="42" fillId="2" borderId="89" xfId="0" applyFont="1" applyFill="1" applyBorder="1" applyAlignment="1">
      <alignment horizontal="center" vertical="center"/>
    </xf>
    <xf numFmtId="0" fontId="42" fillId="2" borderId="93" xfId="0" applyFont="1" applyFill="1" applyBorder="1" applyAlignment="1">
      <alignment horizontal="center" vertical="center"/>
    </xf>
    <xf numFmtId="0" fontId="4" fillId="2" borderId="95" xfId="0" applyFont="1" applyFill="1" applyBorder="1" applyAlignment="1">
      <alignment horizontal="center" vertical="center"/>
    </xf>
    <xf numFmtId="0" fontId="42" fillId="2" borderId="91" xfId="0" applyFont="1" applyFill="1" applyBorder="1" applyAlignment="1">
      <alignment horizontal="center" vertical="center"/>
    </xf>
  </cellXfs>
  <cellStyles count="8">
    <cellStyle name="Currency 2" xfId="4" xr:uid="{7AFC20C0-9B21-4B99-886E-682F986D0623}"/>
    <cellStyle name="Hyperlink 2" xfId="6" xr:uid="{08D507C0-4AB9-42B1-95FE-6595C91F02B5}"/>
    <cellStyle name="Normal" xfId="0" builtinId="0"/>
    <cellStyle name="Normal 2" xfId="2" xr:uid="{0509A13A-80A6-4783-BCF2-612F62D3B752}"/>
    <cellStyle name="Normal 3" xfId="5" xr:uid="{A9C9E406-6A08-4D46-BECB-2777730909BB}"/>
    <cellStyle name="Percent" xfId="1" builtinId="5"/>
    <cellStyle name="Percent 2" xfId="3" xr:uid="{B886B46D-15E2-4FB4-AD6C-8888150278F8}"/>
    <cellStyle name="Percent 3" xfId="7" xr:uid="{B6BA8DFE-E2FE-4E1B-B089-4616C138884C}"/>
  </cellStyles>
  <dxfs count="70">
    <dxf>
      <font>
        <color rgb="FFFFFFFF"/>
      </font>
      <fill>
        <patternFill patternType="solid">
          <fgColor rgb="FFFF0000"/>
          <bgColor rgb="FFFF0000"/>
        </patternFill>
      </fill>
    </dxf>
    <dxf>
      <font>
        <color rgb="FFFFFFFF"/>
      </font>
      <fill>
        <patternFill patternType="solid">
          <fgColor rgb="FFED7D31"/>
          <bgColor rgb="FFED7D31"/>
        </patternFill>
      </fill>
    </dxf>
    <dxf>
      <font>
        <color rgb="FFFFFFFF"/>
      </font>
      <fill>
        <patternFill patternType="solid">
          <fgColor rgb="FF00B050"/>
          <bgColor rgb="FF00B050"/>
        </patternFill>
      </fill>
    </dxf>
    <dxf>
      <font>
        <color rgb="FFFFFFFF"/>
      </font>
      <fill>
        <patternFill patternType="solid">
          <fgColor rgb="FFFF0000"/>
          <bgColor rgb="FFFF0000"/>
        </patternFill>
      </fill>
    </dxf>
    <dxf>
      <font>
        <color rgb="FFFFFFFF"/>
      </font>
      <fill>
        <patternFill patternType="solid">
          <fgColor rgb="FFED7D31"/>
          <bgColor rgb="FFED7D31"/>
        </patternFill>
      </fill>
    </dxf>
    <dxf>
      <font>
        <color rgb="FFFFFFFF"/>
      </font>
      <fill>
        <patternFill patternType="solid">
          <fgColor rgb="FF00B050"/>
          <bgColor rgb="FF00B050"/>
        </patternFill>
      </fill>
    </dxf>
    <dxf>
      <alignment horizontal="center" vertical="center" textRotation="0" wrapText="0"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7" formatCode="[$-409]mmmm\ d\,\ yyyy;@"/>
      <alignment horizontal="center" vertical="center" textRotation="0" wrapText="0" indent="0" justifyLastLine="0" shrinkToFit="0" readingOrder="0"/>
    </dxf>
    <dxf>
      <numFmt numFmtId="167" formatCode="[$-409]mmmm\ d\,\ yyyy;@"/>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0" formatCode="General"/>
      <alignment horizontal="center" vertical="center" textRotation="0" wrapText="1"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1" indent="0" justifyLastLine="0" shrinkToFit="0" readingOrder="0"/>
    </dxf>
    <dxf>
      <alignment horizontal="right"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9"/>
        <color auto="1"/>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medium">
          <color indexed="64"/>
        </left>
        <right style="thin">
          <color theme="0" tint="-0.34998626667073579"/>
        </right>
        <top/>
        <bottom/>
      </border>
      <protection locked="1" hidden="0"/>
    </dxf>
    <dxf>
      <font>
        <b/>
        <i val="0"/>
        <strike val="0"/>
        <condense val="0"/>
        <extend val="0"/>
        <outline val="0"/>
        <shadow val="0"/>
        <u val="none"/>
        <vertAlign val="baseline"/>
        <sz val="9"/>
        <color auto="1"/>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medium">
          <color indexed="64"/>
        </left>
        <right style="thin">
          <color theme="0" tint="-0.34998626667073579"/>
        </right>
        <top style="thin">
          <color theme="0" tint="-0.34998626667073579"/>
        </top>
        <bottom style="thin">
          <color theme="0" tint="-0.34998626667073579"/>
        </bottom>
      </border>
      <protection locked="1"/>
    </dxf>
    <dxf>
      <font>
        <b val="0"/>
        <i val="0"/>
        <strike val="0"/>
        <condense val="0"/>
        <extend val="0"/>
        <outline val="0"/>
        <shadow val="0"/>
        <u val="none"/>
        <vertAlign val="baseline"/>
        <sz val="9"/>
        <color auto="1"/>
        <name val="Calibri"/>
        <family val="2"/>
        <scheme val="minor"/>
      </font>
      <numFmt numFmtId="174" formatCode="0&quot;%&quot;"/>
      <fill>
        <patternFill patternType="solid">
          <fgColor indexed="64"/>
          <bgColor theme="0"/>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border>
    </dxf>
    <dxf>
      <font>
        <strike val="0"/>
        <outline val="0"/>
        <shadow val="0"/>
        <u val="none"/>
        <vertAlign val="baseline"/>
        <sz val="9"/>
        <color auto="1"/>
      </font>
      <numFmt numFmtId="174" formatCode="0&quot;%&quot;"/>
      <fill>
        <patternFill patternType="solid">
          <fgColor indexed="64"/>
          <bgColor theme="0"/>
        </patternFill>
      </fill>
      <alignment horizontal="center" vertical="center" textRotation="0" indent="0" justifyLastLine="0" shrinkToFit="0" readingOrder="0"/>
      <border diagonalUp="0" diagonalDown="0">
        <left/>
        <right style="thin">
          <color theme="0" tint="-0.34998626667073579"/>
        </right>
      </border>
      <protection locked="0" hidden="0"/>
    </dxf>
    <dxf>
      <font>
        <b/>
        <i val="0"/>
        <strike val="0"/>
        <condense val="0"/>
        <extend val="0"/>
        <outline val="0"/>
        <shadow val="0"/>
        <u val="none"/>
        <vertAlign val="baseline"/>
        <sz val="8"/>
        <color auto="1"/>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border>
      <protection locked="1" hidden="0"/>
    </dxf>
    <dxf>
      <font>
        <b val="0"/>
        <i val="0"/>
        <strike val="0"/>
        <condense val="0"/>
        <extend val="0"/>
        <outline val="0"/>
        <shadow val="0"/>
        <u val="none"/>
        <vertAlign val="baseline"/>
        <sz val="8"/>
        <color auto="1"/>
        <name val="Calibri"/>
        <family val="2"/>
        <scheme val="minor"/>
      </font>
      <numFmt numFmtId="1" formatCode="0"/>
      <fill>
        <patternFill patternType="solid">
          <fgColor indexed="64"/>
          <bgColor theme="0"/>
        </patternFill>
      </fill>
      <alignment horizontal="center" vertical="center"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protection locked="0" hidden="0"/>
    </dxf>
    <dxf>
      <font>
        <b val="0"/>
        <i val="0"/>
        <strike val="0"/>
        <condense val="0"/>
        <extend val="0"/>
        <outline val="0"/>
        <shadow val="0"/>
        <u val="none"/>
        <vertAlign val="baseline"/>
        <sz val="9"/>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border>
    </dxf>
    <dxf>
      <protection locked="1"/>
    </dxf>
    <dxf>
      <font>
        <strike val="0"/>
        <outline val="0"/>
        <shadow val="0"/>
        <u val="none"/>
        <vertAlign val="baseline"/>
        <sz val="9"/>
        <color auto="1"/>
      </font>
      <numFmt numFmtId="166" formatCode="ddd\ m/dd/yy"/>
      <fill>
        <patternFill patternType="solid">
          <fgColor indexed="64"/>
          <bgColor theme="0"/>
        </patternFill>
      </fill>
      <alignment horizontal="center" vertical="center" textRotation="0" indent="0" justifyLastLine="0" shrinkToFit="0" readingOrder="0"/>
      <border diagonalUp="0" diagonalDown="0">
        <left style="thin">
          <color theme="0" tint="-0.34998626667073579"/>
        </left>
        <right style="thin">
          <color indexed="64"/>
        </right>
        <vertical/>
      </border>
      <protection locked="1"/>
    </dxf>
    <dxf>
      <font>
        <b val="0"/>
        <i val="0"/>
        <strike val="0"/>
        <condense val="0"/>
        <extend val="0"/>
        <outline val="0"/>
        <shadow val="0"/>
        <u val="none"/>
        <vertAlign val="baseline"/>
        <sz val="9"/>
        <color auto="1"/>
        <name val="Calibri"/>
        <family val="2"/>
        <scheme val="minor"/>
      </font>
      <fill>
        <patternFill patternType="solid">
          <fgColor indexed="64"/>
          <bgColor theme="0"/>
        </patternFill>
      </fill>
      <alignment horizontal="center" vertical="center" textRotation="0" wrapText="0" indent="0" justifyLastLine="0" shrinkToFit="0" readingOrder="0"/>
    </dxf>
    <dxf>
      <font>
        <strike val="0"/>
        <outline val="0"/>
        <shadow val="0"/>
        <u val="none"/>
        <vertAlign val="baseline"/>
        <sz val="9"/>
        <color auto="1"/>
      </font>
      <fill>
        <patternFill patternType="solid">
          <fgColor indexed="64"/>
          <bgColor theme="0"/>
        </patternFill>
      </fill>
      <alignment horizontal="center" vertical="center" textRotation="0" indent="0" justifyLastLine="0" shrinkToFit="0" readingOrder="0"/>
      <protection locked="0" hidden="0"/>
    </dxf>
    <dxf>
      <font>
        <b val="0"/>
        <i val="0"/>
        <strike val="0"/>
        <condense val="0"/>
        <extend val="0"/>
        <outline val="0"/>
        <shadow val="0"/>
        <u val="none"/>
        <vertAlign val="baseline"/>
        <sz val="9"/>
        <color auto="1"/>
        <name val="Calibri"/>
        <family val="2"/>
        <scheme val="minor"/>
      </font>
      <fill>
        <patternFill patternType="solid">
          <fgColor indexed="64"/>
          <bgColor theme="0"/>
        </patternFill>
      </fill>
      <border diagonalUp="0" diagonalDown="0" outline="0">
        <left style="thin">
          <color indexed="64"/>
        </left>
        <right style="thin">
          <color theme="0" tint="-0.34998626667073579"/>
        </right>
        <top/>
        <bottom/>
      </border>
    </dxf>
    <dxf>
      <font>
        <strike val="0"/>
        <outline val="0"/>
        <shadow val="0"/>
        <u val="none"/>
        <vertAlign val="baseline"/>
        <sz val="9"/>
        <color auto="1"/>
      </font>
      <numFmt numFmtId="166" formatCode="ddd\ m/dd/yy"/>
      <fill>
        <patternFill patternType="solid">
          <fgColor indexed="64"/>
          <bgColor theme="0"/>
        </patternFill>
      </fill>
      <border diagonalUp="0" diagonalDown="0">
        <left style="thin">
          <color indexed="64"/>
        </left>
        <right style="thin">
          <color theme="0" tint="-0.34998626667073579"/>
        </right>
      </border>
      <protection locked="0" hidden="0"/>
    </dxf>
    <dxf>
      <font>
        <b/>
        <i val="0"/>
        <strike val="0"/>
        <condense val="0"/>
        <extend val="0"/>
        <outline val="0"/>
        <shadow val="0"/>
        <u val="none"/>
        <vertAlign val="baseline"/>
        <sz val="9"/>
        <color auto="1"/>
        <name val="Calibri"/>
        <family val="2"/>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theme="0" tint="-0.34998626667073579"/>
        </left>
        <right style="thin">
          <color indexed="64"/>
        </right>
        <top/>
        <bottom/>
      </border>
      <protection locked="1" hidden="0"/>
    </dxf>
    <dxf>
      <font>
        <b/>
        <i val="0"/>
        <strike val="0"/>
        <condense val="0"/>
        <extend val="0"/>
        <outline val="0"/>
        <shadow val="0"/>
        <u val="none"/>
        <vertAlign val="baseline"/>
        <sz val="9"/>
        <color auto="1"/>
        <name val="Calibri"/>
        <family val="2"/>
        <scheme val="minor"/>
      </font>
      <numFmt numFmtId="166" formatCode="ddd\ m/dd/yy"/>
      <fill>
        <patternFill patternType="solid">
          <fgColor indexed="64"/>
          <bgColor theme="0"/>
        </patternFill>
      </fill>
      <alignment horizontal="center" vertical="center" textRotation="0" wrapText="0" indent="0" justifyLastLine="0" shrinkToFit="0" readingOrder="0"/>
      <border diagonalUp="0" diagonalDown="0">
        <left style="thin">
          <color theme="0" tint="-0.34998626667073579"/>
        </left>
        <right style="thin">
          <color indexed="64"/>
        </right>
        <top style="thin">
          <color theme="0" tint="-0.34998626667073579"/>
        </top>
        <bottom style="thin">
          <color theme="0" tint="-0.34998626667073579"/>
        </bottom>
      </border>
      <protection locked="1"/>
    </dxf>
    <dxf>
      <font>
        <b val="0"/>
        <i val="0"/>
        <strike val="0"/>
        <condense val="0"/>
        <extend val="0"/>
        <outline val="0"/>
        <shadow val="0"/>
        <u val="none"/>
        <vertAlign val="baseline"/>
        <sz val="9"/>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thin">
          <color theme="0" tint="-0.34998626667073579"/>
        </left>
        <right style="thin">
          <color theme="0" tint="-0.34998626667073579"/>
        </right>
        <top/>
        <bottom/>
      </border>
    </dxf>
    <dxf>
      <font>
        <b val="0"/>
        <strike val="0"/>
        <outline val="0"/>
        <shadow val="0"/>
        <u val="none"/>
        <vertAlign val="baseline"/>
        <sz val="9"/>
        <color auto="1"/>
      </font>
      <fill>
        <patternFill patternType="solid">
          <fgColor indexed="64"/>
          <bgColor theme="0"/>
        </patternFill>
      </fill>
      <alignment horizontal="center" vertical="center" textRotation="0" indent="0" justifyLastLine="0" shrinkToFit="0" readingOrder="0"/>
      <border diagonalUp="0" diagonalDown="0">
        <left style="thin">
          <color theme="0" tint="-0.34998626667073579"/>
        </left>
        <right style="thin">
          <color theme="0" tint="-0.34998626667073579"/>
        </right>
      </border>
      <protection locked="0" hidden="0"/>
    </dxf>
    <dxf>
      <font>
        <b val="0"/>
        <i val="0"/>
        <strike val="0"/>
        <condense val="0"/>
        <extend val="0"/>
        <outline val="0"/>
        <shadow val="0"/>
        <u val="none"/>
        <vertAlign val="baseline"/>
        <sz val="9"/>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medium">
          <color indexed="64"/>
        </left>
        <right style="thin">
          <color theme="0" tint="-0.34998626667073579"/>
        </right>
        <top/>
        <bottom/>
      </border>
    </dxf>
    <dxf>
      <font>
        <b val="0"/>
        <strike val="0"/>
        <outline val="0"/>
        <shadow val="0"/>
        <u val="none"/>
        <vertAlign val="baseline"/>
        <sz val="9"/>
        <color auto="1"/>
      </font>
      <numFmt numFmtId="173" formatCode="yyyy\-mm\-dd;@"/>
      <fill>
        <patternFill patternType="solid">
          <fgColor indexed="64"/>
          <bgColor theme="0"/>
        </patternFill>
      </fill>
      <alignment horizontal="center" vertical="center" textRotation="0" indent="0" justifyLastLine="0" shrinkToFit="0" readingOrder="0"/>
      <border diagonalUp="0" diagonalDown="0">
        <left style="medium">
          <color indexed="64"/>
        </left>
        <right style="thin">
          <color theme="0" tint="-0.34998626667073579"/>
        </right>
      </border>
      <protection locked="0" hidden="0"/>
    </dxf>
    <dxf>
      <font>
        <b val="0"/>
        <i val="0"/>
        <strike val="0"/>
        <condense val="0"/>
        <extend val="0"/>
        <outline val="0"/>
        <shadow val="0"/>
        <u val="none"/>
        <vertAlign val="baseline"/>
        <sz val="9"/>
        <color auto="1"/>
        <name val="Calibri"/>
        <family val="2"/>
        <scheme val="minor"/>
      </font>
      <border diagonalUp="0" diagonalDown="0" outline="0">
        <left style="thin">
          <color theme="0" tint="-0.34998626667073579"/>
        </left>
        <right style="thin">
          <color indexed="64"/>
        </right>
        <top/>
        <bottom/>
      </border>
    </dxf>
    <dxf>
      <font>
        <strike val="0"/>
        <outline val="0"/>
        <shadow val="0"/>
        <u val="none"/>
        <vertAlign val="baseline"/>
        <sz val="9"/>
        <color auto="1"/>
      </font>
      <border diagonalUp="0" diagonalDown="0">
        <left style="thin">
          <color theme="0" tint="-0.34998626667073579"/>
        </left>
        <right style="thin">
          <color indexed="64"/>
        </right>
        <vertical/>
      </border>
      <protection locked="0" hidden="0"/>
    </dxf>
    <dxf>
      <font>
        <b val="0"/>
        <i val="0"/>
        <strike val="0"/>
        <condense val="0"/>
        <extend val="0"/>
        <outline val="0"/>
        <shadow val="0"/>
        <u val="none"/>
        <vertAlign val="baseline"/>
        <sz val="9"/>
        <color auto="1"/>
        <name val="Calibri"/>
        <family val="2"/>
        <scheme val="minor"/>
      </font>
      <border diagonalUp="0" diagonalDown="0" outline="0">
        <left style="thin">
          <color theme="0" tint="-0.34998626667073579"/>
        </left>
        <right style="thin">
          <color theme="0" tint="-0.34998626667073579"/>
        </right>
        <top/>
        <bottom/>
      </border>
    </dxf>
    <dxf>
      <font>
        <strike val="0"/>
        <outline val="0"/>
        <shadow val="0"/>
        <u val="none"/>
        <vertAlign val="baseline"/>
        <sz val="9"/>
        <color auto="1"/>
      </font>
      <border diagonalUp="0" diagonalDown="0">
        <left style="thin">
          <color theme="0" tint="-0.34998626667073579"/>
        </left>
        <right style="thin">
          <color theme="0" tint="-0.34998626667073579"/>
        </right>
        <vertical style="thin">
          <color theme="0" tint="-0.34998626667073579"/>
        </vertical>
      </border>
      <protection locked="0" hidden="0"/>
    </dxf>
    <dxf>
      <font>
        <b val="0"/>
        <i val="0"/>
        <strike val="0"/>
        <condense val="0"/>
        <extend val="0"/>
        <outline val="0"/>
        <shadow val="0"/>
        <u val="none"/>
        <vertAlign val="baseline"/>
        <sz val="9"/>
        <color auto="1"/>
        <name val="Calibri"/>
        <family val="2"/>
        <scheme val="minor"/>
      </font>
      <border diagonalUp="0" diagonalDown="0" outline="0">
        <left style="thin">
          <color theme="0" tint="-0.34998626667073579"/>
        </left>
        <right style="thin">
          <color theme="0" tint="-0.34998626667073579"/>
        </right>
        <top/>
        <bottom/>
      </border>
    </dxf>
    <dxf>
      <font>
        <strike val="0"/>
        <outline val="0"/>
        <shadow val="0"/>
        <u val="none"/>
        <vertAlign val="baseline"/>
        <sz val="9"/>
        <color auto="1"/>
      </font>
      <border diagonalUp="0" diagonalDown="0">
        <left style="thin">
          <color theme="0" tint="-0.34998626667073579"/>
        </left>
        <right style="thin">
          <color theme="0" tint="-0.34998626667073579"/>
        </right>
        <vertical style="thin">
          <color theme="0" tint="-0.34998626667073579"/>
        </vertical>
      </border>
      <protection locked="0" hidden="0"/>
    </dxf>
    <dxf>
      <font>
        <b val="0"/>
        <i val="0"/>
        <strike val="0"/>
        <condense val="0"/>
        <extend val="0"/>
        <outline val="0"/>
        <shadow val="0"/>
        <u val="none"/>
        <vertAlign val="baseline"/>
        <sz val="9"/>
        <color auto="1"/>
        <name val="Calibri"/>
        <family val="2"/>
        <scheme val="minor"/>
      </font>
      <border diagonalUp="0" diagonalDown="0" outline="0">
        <left style="medium">
          <color indexed="64"/>
        </left>
        <right style="thin">
          <color theme="0" tint="-0.34998626667073579"/>
        </right>
        <top/>
        <bottom/>
      </border>
    </dxf>
    <dxf>
      <font>
        <strike val="0"/>
        <outline val="0"/>
        <shadow val="0"/>
        <u val="none"/>
        <vertAlign val="baseline"/>
        <sz val="9"/>
        <color auto="1"/>
      </font>
      <border diagonalUp="0" diagonalDown="0">
        <left style="medium">
          <color indexed="64"/>
        </left>
        <right style="thin">
          <color theme="0" tint="-0.34998626667073579"/>
        </right>
        <vertical style="thin">
          <color theme="0" tint="-0.34998626667073579"/>
        </vertical>
      </border>
      <protection locked="1"/>
    </dxf>
    <dxf>
      <protection locked="1"/>
    </dxf>
    <dxf>
      <border outline="0">
        <left style="medium">
          <color rgb="FF008000"/>
        </left>
        <top style="medium">
          <color rgb="FF008000"/>
        </top>
        <bottom style="thin">
          <color theme="0" tint="-0.34998626667073579"/>
        </bottom>
      </border>
    </dxf>
    <dxf>
      <font>
        <strike val="0"/>
        <outline val="0"/>
        <shadow val="0"/>
        <u val="none"/>
        <vertAlign val="baseline"/>
        <sz val="9"/>
        <color auto="1"/>
        <family val="2"/>
      </font>
      <protection locked="1"/>
    </dxf>
    <dxf>
      <border>
        <bottom style="medium">
          <color theme="0" tint="-0.34998626667073579"/>
        </bottom>
      </border>
    </dxf>
    <dxf>
      <font>
        <b val="0"/>
        <i val="0"/>
        <strike val="0"/>
        <condense val="0"/>
        <extend val="0"/>
        <outline val="0"/>
        <shadow val="0"/>
        <u val="none"/>
        <vertAlign val="baseline"/>
        <sz val="8"/>
        <color auto="1"/>
        <name val="Calibri Light"/>
        <family val="2"/>
        <scheme val="major"/>
      </font>
      <fill>
        <patternFill patternType="solid">
          <fgColor indexed="64"/>
          <bgColor rgb="FFFFFF00"/>
        </patternFill>
      </fill>
      <alignment horizontal="center" vertical="top" textRotation="0" wrapText="1" indent="0" justifyLastLine="0" shrinkToFit="0" readingOrder="0"/>
      <border diagonalUp="0" diagonalDown="0">
        <left style="thin">
          <color theme="0" tint="-0.34998626667073579"/>
        </left>
        <right style="thin">
          <color theme="0" tint="-0.34998626667073579"/>
        </right>
        <top/>
        <bottom/>
      </border>
      <protection locked="1"/>
    </dxf>
    <dxf>
      <fill>
        <patternFill>
          <bgColor theme="9" tint="-0.24994659260841701"/>
        </patternFill>
      </fill>
    </dxf>
    <dxf>
      <border>
        <bottom style="thin">
          <color auto="1"/>
        </bottom>
        <vertical/>
        <horizontal/>
      </border>
    </dxf>
    <dxf>
      <border>
        <bottom style="thin">
          <color auto="1"/>
        </bottom>
        <vertical/>
        <horizontal/>
      </border>
    </dxf>
    <dxf>
      <border>
        <bottom style="thin">
          <color auto="1"/>
        </bottom>
        <vertical/>
        <horizontal/>
      </border>
    </dxf>
    <dxf>
      <border>
        <top style="thin">
          <color theme="0" tint="-0.14996795556505021"/>
        </top>
        <vertical/>
        <horizontal/>
      </border>
    </dxf>
    <dxf>
      <border>
        <top style="thin">
          <color theme="0" tint="-0.14996795556505021"/>
        </top>
        <vertical/>
        <horizontal/>
      </border>
    </dxf>
    <dxf>
      <border>
        <top style="thin">
          <color theme="0" tint="-0.14996795556505021"/>
        </top>
        <vertical/>
        <horizontal/>
      </border>
    </dxf>
    <dxf>
      <border>
        <bottom style="thin">
          <color auto="1"/>
        </bottom>
        <vertical/>
        <horizontal/>
      </border>
    </dxf>
    <dxf>
      <border>
        <top style="thin">
          <color theme="0" tint="-0.14996795556505021"/>
        </top>
        <vertical/>
        <horizontal/>
      </border>
    </dxf>
    <dxf>
      <border>
        <left style="thin">
          <color rgb="FFC00000"/>
        </left>
        <right style="thin">
          <color rgb="FFC00000"/>
        </right>
        <vertical/>
        <horizontal/>
      </border>
    </dxf>
    <dxf>
      <fill>
        <patternFill>
          <bgColor theme="0" tint="-0.499984740745262"/>
        </patternFill>
      </fill>
    </dxf>
    <dxf>
      <fill>
        <patternFill>
          <bgColor rgb="FF008000"/>
        </patternFill>
      </fill>
    </dxf>
    <dxf>
      <font>
        <color theme="0"/>
      </font>
      <fill>
        <patternFill>
          <bgColor theme="5"/>
        </patternFill>
      </fill>
    </dxf>
  </dxfs>
  <tableStyles count="0" defaultTableStyle="TableStyleMedium2" defaultPivotStyle="PivotStyleLight16"/>
  <colors>
    <mruColors>
      <color rgb="FF000000"/>
      <color rgb="FF161D20"/>
      <color rgb="FF000066"/>
      <color rgb="FFFFFFFF"/>
      <color rgb="FF333F56"/>
      <color rgb="FF121F3A"/>
      <color rgb="FF203864"/>
      <color rgb="FFFCF2F2"/>
      <color rgb="FFFFEFBD"/>
      <color rgb="FFFDE2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1201671186445135"/>
          <c:y val="0"/>
          <c:w val="0.60969455979512921"/>
          <c:h val="1"/>
        </c:manualLayout>
      </c:layout>
      <c:doughnutChart>
        <c:varyColors val="1"/>
        <c:ser>
          <c:idx val="0"/>
          <c:order val="0"/>
          <c:tx>
            <c:strRef>
              <c:f>'Project Data'!$Z$12</c:f>
              <c:strCache>
                <c:ptCount val="1"/>
              </c:strCache>
            </c:strRef>
          </c:tx>
          <c:dPt>
            <c:idx val="0"/>
            <c:bubble3D val="0"/>
            <c:spPr>
              <a:noFill/>
              <a:ln w="19050">
                <a:noFill/>
              </a:ln>
              <a:effectLst/>
            </c:spPr>
            <c:extLst>
              <c:ext xmlns:c16="http://schemas.microsoft.com/office/drawing/2014/chart" uri="{C3380CC4-5D6E-409C-BE32-E72D297353CC}">
                <c16:uniqueId val="{00000001-A1A4-48C1-8F31-2EC944A64475}"/>
              </c:ext>
            </c:extLst>
          </c:dPt>
          <c:dPt>
            <c:idx val="1"/>
            <c:bubble3D val="0"/>
            <c:spPr>
              <a:solidFill>
                <a:schemeClr val="accent6">
                  <a:lumMod val="75000"/>
                </a:schemeClr>
              </a:solidFill>
              <a:ln w="19050">
                <a:solidFill>
                  <a:schemeClr val="accent5">
                    <a:lumMod val="50000"/>
                  </a:schemeClr>
                </a:solidFill>
              </a:ln>
              <a:effectLst/>
            </c:spPr>
            <c:extLst>
              <c:ext xmlns:c16="http://schemas.microsoft.com/office/drawing/2014/chart" uri="{C3380CC4-5D6E-409C-BE32-E72D297353CC}">
                <c16:uniqueId val="{00000003-A1A4-48C1-8F31-2EC944A64475}"/>
              </c:ext>
            </c:extLst>
          </c:dPt>
          <c:dPt>
            <c:idx val="2"/>
            <c:bubble3D val="0"/>
            <c:spPr>
              <a:solidFill>
                <a:schemeClr val="accent3"/>
              </a:solidFill>
              <a:ln w="19050">
                <a:solidFill>
                  <a:schemeClr val="accent5">
                    <a:lumMod val="50000"/>
                  </a:schemeClr>
                </a:solidFill>
              </a:ln>
              <a:effectLst/>
            </c:spPr>
            <c:extLst>
              <c:ext xmlns:c16="http://schemas.microsoft.com/office/drawing/2014/chart" uri="{C3380CC4-5D6E-409C-BE32-E72D297353CC}">
                <c16:uniqueId val="{00000005-A1A4-48C1-8F31-2EC944A64475}"/>
              </c:ext>
            </c:extLst>
          </c:dPt>
          <c:val>
            <c:numRef>
              <c:f>('Project Data'!$X$8,'Project Data'!$X$7,'Project Data'!$X$9)</c:f>
              <c:numCache>
                <c:formatCode>0%</c:formatCode>
                <c:ptCount val="3"/>
                <c:pt idx="0">
                  <c:v>0.99999999999999989</c:v>
                </c:pt>
                <c:pt idx="1">
                  <c:v>0.47619047619047616</c:v>
                </c:pt>
                <c:pt idx="2">
                  <c:v>0.52380952380952384</c:v>
                </c:pt>
              </c:numCache>
            </c:numRef>
          </c:val>
          <c:extLst>
            <c:ext xmlns:c16="http://schemas.microsoft.com/office/drawing/2014/chart" uri="{C3380CC4-5D6E-409C-BE32-E72D297353CC}">
              <c16:uniqueId val="{00000006-A1A4-48C1-8F31-2EC944A64475}"/>
            </c:ext>
          </c:extLst>
        </c:ser>
        <c:dLbls>
          <c:showLegendKey val="0"/>
          <c:showVal val="0"/>
          <c:showCatName val="0"/>
          <c:showSerName val="0"/>
          <c:showPercent val="0"/>
          <c:showBubbleSize val="0"/>
          <c:showLeaderLines val="1"/>
        </c:dLbls>
        <c:firstSliceAng val="9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2"/>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'Project Data'!$AE$8:$AG$9</c:f>
              <c:strCache>
                <c:ptCount val="3"/>
                <c:pt idx="0">
                  <c:v>HIGH</c:v>
                </c:pt>
                <c:pt idx="1">
                  <c:v>MEDIUM</c:v>
                </c:pt>
                <c:pt idx="2">
                  <c:v>LOW</c:v>
                </c:pt>
              </c:strCache>
            </c:strRef>
          </c:cat>
          <c:val>
            <c:numRef>
              <c:f>'Project Data'!$AE$11:$AG$11</c:f>
              <c:numCache>
                <c:formatCode>General</c:formatCode>
                <c:ptCount val="3"/>
                <c:pt idx="0">
                  <c:v>150</c:v>
                </c:pt>
                <c:pt idx="1">
                  <c:v>62</c:v>
                </c:pt>
                <c:pt idx="2">
                  <c:v>22</c:v>
                </c:pt>
              </c:numCache>
            </c:numRef>
          </c:val>
          <c:extLst>
            <c:ext xmlns:c16="http://schemas.microsoft.com/office/drawing/2014/chart" uri="{C3380CC4-5D6E-409C-BE32-E72D297353CC}">
              <c16:uniqueId val="{0000000D-F69E-4A53-B0AA-4043B77FA2B3}"/>
            </c:ext>
          </c:extLst>
        </c:ser>
        <c:dLbls>
          <c:showLegendKey val="0"/>
          <c:showVal val="1"/>
          <c:showCatName val="0"/>
          <c:showSerName val="0"/>
          <c:showPercent val="0"/>
          <c:showBubbleSize val="0"/>
          <c:showLeaderLines val="1"/>
        </c:dLbls>
        <c:firstSliceAng val="0"/>
        <c:holeSize val="50"/>
        <c:extLst/>
      </c:doughnutChart>
      <c:spPr>
        <a:noFill/>
        <a:ln>
          <a:noFill/>
        </a:ln>
        <a:effectLst/>
      </c:spPr>
    </c:plotArea>
    <c:plotVisOnly val="1"/>
    <c:dispBlanksAs val="gap"/>
    <c:showDLblsOverMax val="0"/>
    <c:extLst/>
  </c:chart>
  <c:spPr>
    <a:noFill/>
    <a:ln>
      <a:noFill/>
    </a:ln>
    <a:effectLst/>
  </c:spPr>
  <c:txPr>
    <a:bodyPr/>
    <a:lstStyle/>
    <a:p>
      <a:pPr>
        <a:defRPr sz="1200">
          <a:solidFill>
            <a:schemeClr val="bg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2"/>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'Project Data'!$AE$8:$AG$9</c:f>
              <c:strCache>
                <c:ptCount val="3"/>
                <c:pt idx="0">
                  <c:v>HIGH</c:v>
                </c:pt>
                <c:pt idx="1">
                  <c:v>MEDIUM</c:v>
                </c:pt>
                <c:pt idx="2">
                  <c:v>LOW</c:v>
                </c:pt>
              </c:strCache>
            </c:strRef>
          </c:cat>
          <c:val>
            <c:numRef>
              <c:f>'Project Data'!$AE$12:$AG$12</c:f>
              <c:numCache>
                <c:formatCode>General</c:formatCode>
                <c:ptCount val="3"/>
                <c:pt idx="0">
                  <c:v>8</c:v>
                </c:pt>
                <c:pt idx="1">
                  <c:v>9</c:v>
                </c:pt>
                <c:pt idx="2">
                  <c:v>238</c:v>
                </c:pt>
              </c:numCache>
            </c:numRef>
          </c:val>
          <c:extLst>
            <c:ext xmlns:c16="http://schemas.microsoft.com/office/drawing/2014/chart" uri="{C3380CC4-5D6E-409C-BE32-E72D297353CC}">
              <c16:uniqueId val="{00000006-A275-40F8-AED3-35799D092A56}"/>
            </c:ext>
          </c:extLst>
        </c:ser>
        <c:dLbls>
          <c:showLegendKey val="0"/>
          <c:showVal val="1"/>
          <c:showCatName val="0"/>
          <c:showSerName val="0"/>
          <c:showPercent val="0"/>
          <c:showBubbleSize val="0"/>
          <c:showLeaderLines val="1"/>
        </c:dLbls>
        <c:firstSliceAng val="0"/>
        <c:holeSize val="50"/>
        <c:extLst/>
      </c:doughnutChart>
      <c:spPr>
        <a:noFill/>
        <a:ln>
          <a:noFill/>
        </a:ln>
        <a:effectLst/>
      </c:spPr>
    </c:plotArea>
    <c:plotVisOnly val="1"/>
    <c:dispBlanksAs val="gap"/>
    <c:showDLblsOverMax val="0"/>
    <c:extLst/>
  </c:chart>
  <c:spPr>
    <a:noFill/>
    <a:ln>
      <a:noFill/>
    </a:ln>
    <a:effectLst/>
  </c:spPr>
  <c:txPr>
    <a:bodyPr/>
    <a:lstStyle/>
    <a:p>
      <a:pPr>
        <a:defRPr sz="1200">
          <a:solidFill>
            <a:schemeClr val="bg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6627917923459"/>
          <c:y val="0.12276853177443729"/>
          <c:w val="0.55870428445727949"/>
          <c:h val="0.9790521720499223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3"/>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Actual </c:v>
              </c:pt>
              <c:pt idx="1">
                <c:v>Budget </c:v>
              </c:pt>
            </c:strLit>
          </c:cat>
          <c:val>
            <c:numRef>
              <c:f>'Project Data'!$AA$4:$AB$4</c:f>
              <c:numCache>
                <c:formatCode>_-[$₱-3409]* #,##0.00_-;\-[$₱-3409]* #,##0.00_-;_-[$₱-3409]* "-"??_-;_-@_-</c:formatCode>
                <c:ptCount val="2"/>
                <c:pt idx="0">
                  <c:v>1000</c:v>
                </c:pt>
                <c:pt idx="1">
                  <c:v>4000</c:v>
                </c:pt>
              </c:numCache>
            </c:numRef>
          </c:val>
          <c:extLst>
            <c:ext xmlns:c16="http://schemas.microsoft.com/office/drawing/2014/chart" uri="{C3380CC4-5D6E-409C-BE32-E72D297353CC}">
              <c16:uniqueId val="{00000004-9D37-4B29-AF02-A70FD853667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8420075539338068"/>
          <c:y val="0.8465576035950052"/>
          <c:w val="0.38710484001551465"/>
          <c:h val="0.15320024390890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PH" sz="1800" b="1"/>
              <a:t>BUDGETING</a:t>
            </a:r>
          </a:p>
        </c:rich>
      </c:tx>
      <c:layout>
        <c:manualLayout>
          <c:xMode val="edge"/>
          <c:yMode val="edge"/>
          <c:x val="3.8222314660320972E-2"/>
          <c:y val="3.0994414360143402E-3"/>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853928219029303E-2"/>
          <c:y val="0.29113308639651891"/>
          <c:w val="0.48001399505978803"/>
          <c:h val="0.62006375874330266"/>
        </c:manualLayout>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Lit>
              <c:ptCount val="2"/>
              <c:pt idx="0">
                <c:v>Actual </c:v>
              </c:pt>
              <c:pt idx="1">
                <c:v>Budget </c:v>
              </c:pt>
            </c:strLit>
          </c:cat>
          <c:val>
            <c:numRef>
              <c:f>'Project Data'!$AA$4:$AB$4</c:f>
              <c:numCache>
                <c:formatCode>_-[$₱-3409]* #,##0.00_-;\-[$₱-3409]* #,##0.00_-;_-[$₱-3409]* "-"??_-;_-@_-</c:formatCode>
                <c:ptCount val="2"/>
                <c:pt idx="0">
                  <c:v>1000</c:v>
                </c:pt>
                <c:pt idx="1">
                  <c:v>4000</c:v>
                </c:pt>
              </c:numCache>
            </c:numRef>
          </c:val>
          <c:extLst>
            <c:ext xmlns:c16="http://schemas.microsoft.com/office/drawing/2014/chart" uri="{C3380CC4-5D6E-409C-BE32-E72D297353CC}">
              <c16:uniqueId val="{00000004-4B2C-4D5E-B3E3-2C91F0816988}"/>
            </c:ext>
          </c:extLst>
        </c:ser>
        <c:dLbls>
          <c:showLegendKey val="0"/>
          <c:showVal val="0"/>
          <c:showCatName val="0"/>
          <c:showSerName val="0"/>
          <c:showPercent val="0"/>
          <c:showBubbleSize val="0"/>
          <c:showLeaderLines val="1"/>
        </c:dLbls>
        <c:firstSliceAng val="18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5.4726368159203981E-2"/>
          <c:w val="0.75794711009851856"/>
          <c:h val="0.82151682532220782"/>
        </c:manualLayout>
      </c:layout>
      <c:barChart>
        <c:barDir val="bar"/>
        <c:grouping val="clustered"/>
        <c:varyColors val="0"/>
        <c:ser>
          <c:idx val="2"/>
          <c:order val="0"/>
          <c:tx>
            <c:strRef>
              <c:f>'Project Data'!$AB$3</c:f>
              <c:strCache>
                <c:ptCount val="1"/>
                <c:pt idx="0">
                  <c:v>REMAINDER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Data'!$AB$4</c:f>
              <c:numCache>
                <c:formatCode>_-[$₱-3409]* #,##0.00_-;\-[$₱-3409]* #,##0.00_-;_-[$₱-3409]* "-"??_-;_-@_-</c:formatCode>
                <c:ptCount val="1"/>
                <c:pt idx="0">
                  <c:v>4000</c:v>
                </c:pt>
              </c:numCache>
            </c:numRef>
          </c:val>
          <c:extLst>
            <c:ext xmlns:c16="http://schemas.microsoft.com/office/drawing/2014/chart" uri="{C3380CC4-5D6E-409C-BE32-E72D297353CC}">
              <c16:uniqueId val="{00000000-AB7C-4C99-9676-054F67851AFC}"/>
            </c:ext>
          </c:extLst>
        </c:ser>
        <c:ser>
          <c:idx val="1"/>
          <c:order val="1"/>
          <c:tx>
            <c:strRef>
              <c:f>'Project Data'!$AA$3</c:f>
              <c:strCache>
                <c:ptCount val="1"/>
                <c:pt idx="0">
                  <c:v>ACTUAL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l">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Data'!$AA$4</c:f>
              <c:numCache>
                <c:formatCode>_-[$₱-3409]* #,##0.00_-;\-[$₱-3409]* #,##0.00_-;_-[$₱-3409]* "-"??_-;_-@_-</c:formatCode>
                <c:ptCount val="1"/>
                <c:pt idx="0">
                  <c:v>1000</c:v>
                </c:pt>
              </c:numCache>
            </c:numRef>
          </c:val>
          <c:extLst>
            <c:ext xmlns:c16="http://schemas.microsoft.com/office/drawing/2014/chart" uri="{C3380CC4-5D6E-409C-BE32-E72D297353CC}">
              <c16:uniqueId val="{00000002-AB7C-4C99-9676-054F67851AFC}"/>
            </c:ext>
          </c:extLst>
        </c:ser>
        <c:ser>
          <c:idx val="0"/>
          <c:order val="2"/>
          <c:tx>
            <c:strRef>
              <c:f>'Project Data'!$Z$3</c:f>
              <c:strCache>
                <c:ptCount val="1"/>
                <c:pt idx="0">
                  <c:v>PROJECTED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Data'!$Z$4</c:f>
              <c:numCache>
                <c:formatCode>_-[$₱-3409]* #,##0.00_-;\-[$₱-3409]* #,##0.00_-;_-[$₱-3409]* "-"??_-;_-@_-</c:formatCode>
                <c:ptCount val="1"/>
                <c:pt idx="0">
                  <c:v>5000</c:v>
                </c:pt>
              </c:numCache>
            </c:numRef>
          </c:val>
          <c:extLst>
            <c:ext xmlns:c16="http://schemas.microsoft.com/office/drawing/2014/chart" uri="{C3380CC4-5D6E-409C-BE32-E72D297353CC}">
              <c16:uniqueId val="{00000004-AB7C-4C99-9676-054F67851AFC}"/>
            </c:ext>
          </c:extLst>
        </c:ser>
        <c:dLbls>
          <c:dLblPos val="outEnd"/>
          <c:showLegendKey val="0"/>
          <c:showVal val="1"/>
          <c:showCatName val="0"/>
          <c:showSerName val="0"/>
          <c:showPercent val="0"/>
          <c:showBubbleSize val="0"/>
        </c:dLbls>
        <c:gapWidth val="182"/>
        <c:axId val="783622752"/>
        <c:axId val="783626360"/>
      </c:barChart>
      <c:catAx>
        <c:axId val="783622752"/>
        <c:scaling>
          <c:orientation val="minMax"/>
        </c:scaling>
        <c:delete val="1"/>
        <c:axPos val="l"/>
        <c:numFmt formatCode="General" sourceLinked="1"/>
        <c:majorTickMark val="none"/>
        <c:minorTickMark val="none"/>
        <c:tickLblPos val="nextTo"/>
        <c:crossAx val="783626360"/>
        <c:crosses val="autoZero"/>
        <c:auto val="1"/>
        <c:lblAlgn val="ctr"/>
        <c:lblOffset val="100"/>
        <c:noMultiLvlLbl val="0"/>
      </c:catAx>
      <c:valAx>
        <c:axId val="783626360"/>
        <c:scaling>
          <c:orientation val="minMax"/>
        </c:scaling>
        <c:delete val="1"/>
        <c:axPos val="b"/>
        <c:numFmt formatCode="_-[$₱-3409]* #,##0.00_-;\-[$₱-3409]* #,##0.00_-;_-[$₱-3409]* &quot;-&quot;??_-;_-@_-" sourceLinked="1"/>
        <c:majorTickMark val="none"/>
        <c:minorTickMark val="none"/>
        <c:tickLblPos val="nextTo"/>
        <c:crossAx val="783622752"/>
        <c:crosses val="autoZero"/>
        <c:crossBetween val="between"/>
      </c:valAx>
      <c:spPr>
        <a:noFill/>
        <a:ln>
          <a:noFill/>
        </a:ln>
        <a:effectLst/>
      </c:spPr>
    </c:plotArea>
    <c:legend>
      <c:legendPos val="b"/>
      <c:layout>
        <c:manualLayout>
          <c:xMode val="edge"/>
          <c:yMode val="edge"/>
          <c:x val="1.0871699492689276E-3"/>
          <c:y val="0.71949428881981647"/>
          <c:w val="0.7632740313382731"/>
          <c:h val="0.280505711180183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('Project Data'!$X$7,'Project Data'!$X$9)</c:f>
              <c:numCache>
                <c:formatCode>0%</c:formatCode>
                <c:ptCount val="2"/>
                <c:pt idx="0">
                  <c:v>0.47619047619047616</c:v>
                </c:pt>
                <c:pt idx="1">
                  <c:v>0.52380952380952384</c:v>
                </c:pt>
              </c:numCache>
            </c:numRef>
          </c:val>
          <c:extLst>
            <c:ext xmlns:c16="http://schemas.microsoft.com/office/drawing/2014/chart" uri="{C3380CC4-5D6E-409C-BE32-E72D297353CC}">
              <c16:uniqueId val="{00000004-172F-471C-8F3B-93E8BAFD3490}"/>
            </c:ext>
          </c:extLst>
        </c:ser>
        <c:dLbls>
          <c:showLegendKey val="0"/>
          <c:showVal val="0"/>
          <c:showCatName val="0"/>
          <c:showSerName val="0"/>
          <c:showPercent val="0"/>
          <c:showBubbleSize val="0"/>
          <c:showLeaderLines val="1"/>
        </c:dLbls>
        <c:firstSliceAng val="180"/>
        <c:holeSize val="8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79919205442492"/>
          <c:y val="2.6947855294311984E-2"/>
          <c:w val="0.85805759292632733"/>
          <c:h val="0.6742530538945789"/>
        </c:manualLayout>
      </c:layout>
      <c:barChart>
        <c:barDir val="bar"/>
        <c:grouping val="stacked"/>
        <c:varyColors val="0"/>
        <c:ser>
          <c:idx val="0"/>
          <c:order val="0"/>
          <c:tx>
            <c:strRef>
              <c:f>'Project Data'!$V$4</c:f>
              <c:strCache>
                <c:ptCount val="1"/>
                <c:pt idx="0">
                  <c:v>NOT STARTED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Data'!$W$4</c:f>
              <c:numCache>
                <c:formatCode>#,#00;;;</c:formatCode>
                <c:ptCount val="1"/>
                <c:pt idx="0">
                  <c:v>4</c:v>
                </c:pt>
              </c:numCache>
            </c:numRef>
          </c:val>
          <c:extLst>
            <c:ext xmlns:c16="http://schemas.microsoft.com/office/drawing/2014/chart" uri="{C3380CC4-5D6E-409C-BE32-E72D297353CC}">
              <c16:uniqueId val="{00000000-1D6D-4B4F-8AB9-DCD4AE99A794}"/>
            </c:ext>
          </c:extLst>
        </c:ser>
        <c:ser>
          <c:idx val="1"/>
          <c:order val="1"/>
          <c:tx>
            <c:strRef>
              <c:f>'Project Data'!$V$5</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Data'!$W$5</c:f>
              <c:numCache>
                <c:formatCode>#,#00;;;</c:formatCode>
                <c:ptCount val="1"/>
                <c:pt idx="0">
                  <c:v>8</c:v>
                </c:pt>
              </c:numCache>
            </c:numRef>
          </c:val>
          <c:extLst>
            <c:ext xmlns:c16="http://schemas.microsoft.com/office/drawing/2014/chart" uri="{C3380CC4-5D6E-409C-BE32-E72D297353CC}">
              <c16:uniqueId val="{00000001-1D6D-4B4F-8AB9-DCD4AE99A794}"/>
            </c:ext>
          </c:extLst>
        </c:ser>
        <c:ser>
          <c:idx val="2"/>
          <c:order val="2"/>
          <c:tx>
            <c:strRef>
              <c:f>'Project Data'!$V$6</c:f>
              <c:strCache>
                <c:ptCount val="1"/>
                <c:pt idx="0">
                  <c:v>OVERDUE</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Data'!$W$6</c:f>
              <c:numCache>
                <c:formatCode>#,#00;;;</c:formatCode>
                <c:ptCount val="1"/>
                <c:pt idx="0">
                  <c:v>10</c:v>
                </c:pt>
              </c:numCache>
            </c:numRef>
          </c:val>
          <c:extLst>
            <c:ext xmlns:c16="http://schemas.microsoft.com/office/drawing/2014/chart" uri="{C3380CC4-5D6E-409C-BE32-E72D297353CC}">
              <c16:uniqueId val="{00000002-1D6D-4B4F-8AB9-DCD4AE99A794}"/>
            </c:ext>
          </c:extLst>
        </c:ser>
        <c:ser>
          <c:idx val="3"/>
          <c:order val="3"/>
          <c:tx>
            <c:strRef>
              <c:f>'Project Data'!$V$7</c:f>
              <c:strCache>
                <c:ptCount val="1"/>
                <c:pt idx="0">
                  <c:v>COMPLETE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Data'!$W$7</c:f>
              <c:numCache>
                <c:formatCode>#,#00;;;</c:formatCode>
                <c:ptCount val="1"/>
                <c:pt idx="0">
                  <c:v>20</c:v>
                </c:pt>
              </c:numCache>
            </c:numRef>
          </c:val>
          <c:extLst>
            <c:ext xmlns:c16="http://schemas.microsoft.com/office/drawing/2014/chart" uri="{C3380CC4-5D6E-409C-BE32-E72D297353CC}">
              <c16:uniqueId val="{00000003-1D6D-4B4F-8AB9-DCD4AE99A794}"/>
            </c:ext>
          </c:extLst>
        </c:ser>
        <c:dLbls>
          <c:dLblPos val="ctr"/>
          <c:showLegendKey val="0"/>
          <c:showVal val="1"/>
          <c:showCatName val="0"/>
          <c:showSerName val="0"/>
          <c:showPercent val="0"/>
          <c:showBubbleSize val="0"/>
        </c:dLbls>
        <c:gapWidth val="150"/>
        <c:overlap val="100"/>
        <c:axId val="510650688"/>
        <c:axId val="510648064"/>
      </c:barChart>
      <c:catAx>
        <c:axId val="510650688"/>
        <c:scaling>
          <c:orientation val="minMax"/>
        </c:scaling>
        <c:delete val="1"/>
        <c:axPos val="l"/>
        <c:numFmt formatCode="General" sourceLinked="1"/>
        <c:majorTickMark val="out"/>
        <c:minorTickMark val="none"/>
        <c:tickLblPos val="nextTo"/>
        <c:crossAx val="510648064"/>
        <c:crosses val="autoZero"/>
        <c:auto val="1"/>
        <c:lblAlgn val="ctr"/>
        <c:lblOffset val="100"/>
        <c:noMultiLvlLbl val="0"/>
      </c:catAx>
      <c:valAx>
        <c:axId val="510648064"/>
        <c:scaling>
          <c:orientation val="minMax"/>
        </c:scaling>
        <c:delete val="1"/>
        <c:axPos val="b"/>
        <c:numFmt formatCode="#,#00;;;" sourceLinked="1"/>
        <c:majorTickMark val="out"/>
        <c:minorTickMark val="none"/>
        <c:tickLblPos val="nextTo"/>
        <c:crossAx val="510650688"/>
        <c:crosses val="autoZero"/>
        <c:crossBetween val="between"/>
      </c:valAx>
      <c:spPr>
        <a:noFill/>
        <a:ln>
          <a:noFill/>
        </a:ln>
        <a:effectLst/>
      </c:spPr>
    </c:plotArea>
    <c:legend>
      <c:legendPos val="b"/>
      <c:layout>
        <c:manualLayout>
          <c:xMode val="edge"/>
          <c:yMode val="edge"/>
          <c:x val="3.5521390690982764E-2"/>
          <c:y val="0.64743314428353793"/>
          <c:w val="0.81892693936585459"/>
          <c:h val="0.317601820751427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RISKS</a:t>
            </a:r>
          </a:p>
        </c:rich>
      </c:tx>
      <c:layout>
        <c:manualLayout>
          <c:xMode val="edge"/>
          <c:yMode val="edge"/>
          <c:x val="0.3644996787144012"/>
          <c:y val="3.362570486559977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864844302250137E-3"/>
          <c:y val="0.2277300862022745"/>
          <c:w val="0.98683844079761807"/>
          <c:h val="0.57156549499619058"/>
        </c:manualLayout>
      </c:layout>
      <c:barChart>
        <c:barDir val="col"/>
        <c:grouping val="clustered"/>
        <c:varyColors val="0"/>
        <c:ser>
          <c:idx val="2"/>
          <c:order val="0"/>
          <c:tx>
            <c:v>LOW</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Data'!$AG$10</c:f>
              <c:numCache>
                <c:formatCode>General</c:formatCode>
                <c:ptCount val="1"/>
                <c:pt idx="0">
                  <c:v>8</c:v>
                </c:pt>
              </c:numCache>
            </c:numRef>
          </c:val>
          <c:extLst>
            <c:ext xmlns:c16="http://schemas.microsoft.com/office/drawing/2014/chart" uri="{C3380CC4-5D6E-409C-BE32-E72D297353CC}">
              <c16:uniqueId val="{00000002-9FE0-483B-86FC-2A4CF406281B}"/>
            </c:ext>
          </c:extLst>
        </c:ser>
        <c:ser>
          <c:idx val="1"/>
          <c:order val="1"/>
          <c:tx>
            <c:v>MEDIUM</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Data'!$AF$10</c:f>
              <c:numCache>
                <c:formatCode>General</c:formatCode>
                <c:ptCount val="1"/>
                <c:pt idx="0">
                  <c:v>5</c:v>
                </c:pt>
              </c:numCache>
            </c:numRef>
          </c:val>
          <c:extLst>
            <c:ext xmlns:c16="http://schemas.microsoft.com/office/drawing/2014/chart" uri="{C3380CC4-5D6E-409C-BE32-E72D297353CC}">
              <c16:uniqueId val="{00000001-9FE0-483B-86FC-2A4CF406281B}"/>
            </c:ext>
          </c:extLst>
        </c:ser>
        <c:ser>
          <c:idx val="0"/>
          <c:order val="2"/>
          <c:tx>
            <c:v>HIGH</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Data'!$AE$10</c:f>
              <c:numCache>
                <c:formatCode>General</c:formatCode>
                <c:ptCount val="1"/>
                <c:pt idx="0">
                  <c:v>2</c:v>
                </c:pt>
              </c:numCache>
            </c:numRef>
          </c:val>
          <c:extLst>
            <c:ext xmlns:c16="http://schemas.microsoft.com/office/drawing/2014/chart" uri="{C3380CC4-5D6E-409C-BE32-E72D297353CC}">
              <c16:uniqueId val="{00000000-9FE0-483B-86FC-2A4CF406281B}"/>
            </c:ext>
          </c:extLst>
        </c:ser>
        <c:dLbls>
          <c:dLblPos val="outEnd"/>
          <c:showLegendKey val="0"/>
          <c:showVal val="1"/>
          <c:showCatName val="0"/>
          <c:showSerName val="0"/>
          <c:showPercent val="0"/>
          <c:showBubbleSize val="0"/>
        </c:dLbls>
        <c:gapWidth val="219"/>
        <c:overlap val="-27"/>
        <c:axId val="1048851048"/>
        <c:axId val="1048846128"/>
      </c:barChart>
      <c:catAx>
        <c:axId val="1048851048"/>
        <c:scaling>
          <c:orientation val="minMax"/>
        </c:scaling>
        <c:delete val="1"/>
        <c:axPos val="b"/>
        <c:numFmt formatCode="General" sourceLinked="1"/>
        <c:majorTickMark val="none"/>
        <c:minorTickMark val="none"/>
        <c:tickLblPos val="nextTo"/>
        <c:crossAx val="1048846128"/>
        <c:crosses val="autoZero"/>
        <c:auto val="1"/>
        <c:lblAlgn val="ctr"/>
        <c:lblOffset val="100"/>
        <c:noMultiLvlLbl val="0"/>
      </c:catAx>
      <c:valAx>
        <c:axId val="1048846128"/>
        <c:scaling>
          <c:orientation val="minMax"/>
        </c:scaling>
        <c:delete val="1"/>
        <c:axPos val="l"/>
        <c:numFmt formatCode="General" sourceLinked="1"/>
        <c:majorTickMark val="none"/>
        <c:minorTickMark val="none"/>
        <c:tickLblPos val="nextTo"/>
        <c:crossAx val="1048851048"/>
        <c:crosses val="autoZero"/>
        <c:crossBetween val="between"/>
      </c:valAx>
      <c:spPr>
        <a:noFill/>
        <a:ln>
          <a:noFill/>
        </a:ln>
        <a:effectLst/>
      </c:spPr>
    </c:plotArea>
    <c:legend>
      <c:legendPos val="b"/>
      <c:layout>
        <c:manualLayout>
          <c:xMode val="edge"/>
          <c:yMode val="edge"/>
          <c:x val="9.1894941942992164E-2"/>
          <c:y val="0.8329212860640649"/>
          <c:w val="0.78975921545119754"/>
          <c:h val="0.144790516739338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ISSUES</a:t>
            </a:r>
          </a:p>
        </c:rich>
      </c:tx>
      <c:layout>
        <c:manualLayout>
          <c:xMode val="edge"/>
          <c:yMode val="edge"/>
          <c:x val="0.3644996787144012"/>
          <c:y val="3.362570486559977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864844302250137E-3"/>
          <c:y val="0.2277300862022745"/>
          <c:w val="0.98683844079761807"/>
          <c:h val="0.57156549499619058"/>
        </c:manualLayout>
      </c:layout>
      <c:barChart>
        <c:barDir val="col"/>
        <c:grouping val="clustered"/>
        <c:varyColors val="0"/>
        <c:ser>
          <c:idx val="2"/>
          <c:order val="0"/>
          <c:tx>
            <c:v>LOW</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Data'!$AG$11</c:f>
              <c:numCache>
                <c:formatCode>General</c:formatCode>
                <c:ptCount val="1"/>
                <c:pt idx="0">
                  <c:v>22</c:v>
                </c:pt>
              </c:numCache>
            </c:numRef>
          </c:val>
          <c:extLst>
            <c:ext xmlns:c16="http://schemas.microsoft.com/office/drawing/2014/chart" uri="{C3380CC4-5D6E-409C-BE32-E72D297353CC}">
              <c16:uniqueId val="{00000002-477C-4ECE-BB19-17BCD866E955}"/>
            </c:ext>
          </c:extLst>
        </c:ser>
        <c:ser>
          <c:idx val="1"/>
          <c:order val="1"/>
          <c:tx>
            <c:v>MEDIUM</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Data'!$AF$11</c:f>
              <c:numCache>
                <c:formatCode>General</c:formatCode>
                <c:ptCount val="1"/>
                <c:pt idx="0">
                  <c:v>62</c:v>
                </c:pt>
              </c:numCache>
            </c:numRef>
          </c:val>
          <c:extLst>
            <c:ext xmlns:c16="http://schemas.microsoft.com/office/drawing/2014/chart" uri="{C3380CC4-5D6E-409C-BE32-E72D297353CC}">
              <c16:uniqueId val="{00000001-477C-4ECE-BB19-17BCD866E955}"/>
            </c:ext>
          </c:extLst>
        </c:ser>
        <c:ser>
          <c:idx val="0"/>
          <c:order val="2"/>
          <c:tx>
            <c:v>HIGH</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Data'!$AE$11</c:f>
              <c:numCache>
                <c:formatCode>General</c:formatCode>
                <c:ptCount val="1"/>
                <c:pt idx="0">
                  <c:v>150</c:v>
                </c:pt>
              </c:numCache>
            </c:numRef>
          </c:val>
          <c:extLst>
            <c:ext xmlns:c16="http://schemas.microsoft.com/office/drawing/2014/chart" uri="{C3380CC4-5D6E-409C-BE32-E72D297353CC}">
              <c16:uniqueId val="{00000000-477C-4ECE-BB19-17BCD866E955}"/>
            </c:ext>
          </c:extLst>
        </c:ser>
        <c:dLbls>
          <c:dLblPos val="outEnd"/>
          <c:showLegendKey val="0"/>
          <c:showVal val="1"/>
          <c:showCatName val="0"/>
          <c:showSerName val="0"/>
          <c:showPercent val="0"/>
          <c:showBubbleSize val="0"/>
        </c:dLbls>
        <c:gapWidth val="219"/>
        <c:overlap val="-27"/>
        <c:axId val="1048851048"/>
        <c:axId val="1048846128"/>
      </c:barChart>
      <c:catAx>
        <c:axId val="1048851048"/>
        <c:scaling>
          <c:orientation val="minMax"/>
        </c:scaling>
        <c:delete val="1"/>
        <c:axPos val="b"/>
        <c:numFmt formatCode="General" sourceLinked="1"/>
        <c:majorTickMark val="none"/>
        <c:minorTickMark val="none"/>
        <c:tickLblPos val="nextTo"/>
        <c:crossAx val="1048846128"/>
        <c:crosses val="autoZero"/>
        <c:auto val="1"/>
        <c:lblAlgn val="ctr"/>
        <c:lblOffset val="100"/>
        <c:noMultiLvlLbl val="0"/>
      </c:catAx>
      <c:valAx>
        <c:axId val="1048846128"/>
        <c:scaling>
          <c:orientation val="minMax"/>
        </c:scaling>
        <c:delete val="1"/>
        <c:axPos val="l"/>
        <c:numFmt formatCode="General" sourceLinked="1"/>
        <c:majorTickMark val="none"/>
        <c:minorTickMark val="none"/>
        <c:tickLblPos val="nextTo"/>
        <c:crossAx val="1048851048"/>
        <c:crosses val="autoZero"/>
        <c:crossBetween val="between"/>
      </c:valAx>
      <c:spPr>
        <a:noFill/>
        <a:ln>
          <a:noFill/>
        </a:ln>
        <a:effectLst/>
      </c:spPr>
    </c:plotArea>
    <c:legend>
      <c:legendPos val="b"/>
      <c:layout>
        <c:manualLayout>
          <c:xMode val="edge"/>
          <c:yMode val="edge"/>
          <c:x val="9.1894941942992164E-2"/>
          <c:y val="0.8329212860640649"/>
          <c:w val="0.78986365977229434"/>
          <c:h val="0.14185943528673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b="1"/>
              <a:t>ACTION ITEMS</a:t>
            </a:r>
          </a:p>
        </c:rich>
      </c:tx>
      <c:layout>
        <c:manualLayout>
          <c:xMode val="edge"/>
          <c:yMode val="edge"/>
          <c:x val="0.17349163023787581"/>
          <c:y val="3.362570486559977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864844302250137E-3"/>
          <c:y val="0.2277300862022745"/>
          <c:w val="0.98683844079761807"/>
          <c:h val="0.57156549499619058"/>
        </c:manualLayout>
      </c:layout>
      <c:barChart>
        <c:barDir val="col"/>
        <c:grouping val="clustered"/>
        <c:varyColors val="0"/>
        <c:ser>
          <c:idx val="2"/>
          <c:order val="0"/>
          <c:tx>
            <c:v>LOW</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Data'!$AG$12</c:f>
              <c:numCache>
                <c:formatCode>General</c:formatCode>
                <c:ptCount val="1"/>
                <c:pt idx="0">
                  <c:v>238</c:v>
                </c:pt>
              </c:numCache>
            </c:numRef>
          </c:val>
          <c:extLst>
            <c:ext xmlns:c16="http://schemas.microsoft.com/office/drawing/2014/chart" uri="{C3380CC4-5D6E-409C-BE32-E72D297353CC}">
              <c16:uniqueId val="{00000002-E5A9-448B-8F25-7981EAFD772E}"/>
            </c:ext>
          </c:extLst>
        </c:ser>
        <c:ser>
          <c:idx val="1"/>
          <c:order val="1"/>
          <c:tx>
            <c:v>MEDIUM</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Data'!$AF$12</c:f>
              <c:numCache>
                <c:formatCode>General</c:formatCode>
                <c:ptCount val="1"/>
                <c:pt idx="0">
                  <c:v>9</c:v>
                </c:pt>
              </c:numCache>
            </c:numRef>
          </c:val>
          <c:extLst>
            <c:ext xmlns:c16="http://schemas.microsoft.com/office/drawing/2014/chart" uri="{C3380CC4-5D6E-409C-BE32-E72D297353CC}">
              <c16:uniqueId val="{00000001-E5A9-448B-8F25-7981EAFD772E}"/>
            </c:ext>
          </c:extLst>
        </c:ser>
        <c:ser>
          <c:idx val="0"/>
          <c:order val="2"/>
          <c:tx>
            <c:v>HIGH</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Data'!$AE$12</c:f>
              <c:numCache>
                <c:formatCode>General</c:formatCode>
                <c:ptCount val="1"/>
                <c:pt idx="0">
                  <c:v>8</c:v>
                </c:pt>
              </c:numCache>
            </c:numRef>
          </c:val>
          <c:extLst>
            <c:ext xmlns:c16="http://schemas.microsoft.com/office/drawing/2014/chart" uri="{C3380CC4-5D6E-409C-BE32-E72D297353CC}">
              <c16:uniqueId val="{00000000-E5A9-448B-8F25-7981EAFD772E}"/>
            </c:ext>
          </c:extLst>
        </c:ser>
        <c:dLbls>
          <c:dLblPos val="outEnd"/>
          <c:showLegendKey val="0"/>
          <c:showVal val="1"/>
          <c:showCatName val="0"/>
          <c:showSerName val="0"/>
          <c:showPercent val="0"/>
          <c:showBubbleSize val="0"/>
        </c:dLbls>
        <c:gapWidth val="219"/>
        <c:overlap val="-27"/>
        <c:axId val="1048851048"/>
        <c:axId val="1048846128"/>
      </c:barChart>
      <c:catAx>
        <c:axId val="1048851048"/>
        <c:scaling>
          <c:orientation val="minMax"/>
        </c:scaling>
        <c:delete val="1"/>
        <c:axPos val="b"/>
        <c:numFmt formatCode="General" sourceLinked="1"/>
        <c:majorTickMark val="none"/>
        <c:minorTickMark val="none"/>
        <c:tickLblPos val="nextTo"/>
        <c:crossAx val="1048846128"/>
        <c:crosses val="autoZero"/>
        <c:auto val="1"/>
        <c:lblAlgn val="ctr"/>
        <c:lblOffset val="100"/>
        <c:noMultiLvlLbl val="0"/>
      </c:catAx>
      <c:valAx>
        <c:axId val="1048846128"/>
        <c:scaling>
          <c:orientation val="minMax"/>
        </c:scaling>
        <c:delete val="1"/>
        <c:axPos val="l"/>
        <c:numFmt formatCode="General" sourceLinked="1"/>
        <c:majorTickMark val="none"/>
        <c:minorTickMark val="none"/>
        <c:tickLblPos val="nextTo"/>
        <c:crossAx val="1048851048"/>
        <c:crosses val="autoZero"/>
        <c:crossBetween val="between"/>
      </c:valAx>
      <c:spPr>
        <a:noFill/>
        <a:ln>
          <a:noFill/>
        </a:ln>
        <a:effectLst/>
      </c:spPr>
    </c:plotArea>
    <c:legend>
      <c:legendPos val="b"/>
      <c:layout>
        <c:manualLayout>
          <c:xMode val="edge"/>
          <c:yMode val="edge"/>
          <c:x val="9.1894941942992164E-2"/>
          <c:y val="0.8329212860640649"/>
          <c:w val="0.78986365977229434"/>
          <c:h val="0.141859435286735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PH" sz="1200" b="1"/>
              <a:t>BUDGETING</a:t>
            </a:r>
          </a:p>
        </c:rich>
      </c:tx>
      <c:layout>
        <c:manualLayout>
          <c:xMode val="edge"/>
          <c:yMode val="edge"/>
          <c:x val="3.3392710963531767E-2"/>
          <c:y val="3.0993972231875308E-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46393067453031"/>
          <c:y val="0.25223332393879611"/>
          <c:w val="0.32470224507002959"/>
          <c:h val="0.6200640040729864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EF-421F-97AA-881777A2D86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EF-421F-97AA-881777A2D86C}"/>
              </c:ext>
            </c:extLst>
          </c:dPt>
          <c:dLbls>
            <c:dLbl>
              <c:idx val="0"/>
              <c:layout>
                <c:manualLayout>
                  <c:x val="0.53079590044542835"/>
                  <c:y val="5.776686929040451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8454644329916718"/>
                      <c:h val="0.15266464467462243"/>
                    </c:manualLayout>
                  </c15:layout>
                </c:ext>
                <c:ext xmlns:c16="http://schemas.microsoft.com/office/drawing/2014/chart" uri="{C3380CC4-5D6E-409C-BE32-E72D297353CC}">
                  <c16:uniqueId val="{00000001-A0EF-421F-97AA-881777A2D86C}"/>
                </c:ext>
              </c:extLst>
            </c:dLbl>
            <c:dLbl>
              <c:idx val="1"/>
              <c:layout>
                <c:manualLayout>
                  <c:x val="0.39841940529924047"/>
                  <c:y val="0.109840256294434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9421370442974089"/>
                      <c:h val="0.18749117553419739"/>
                    </c:manualLayout>
                  </c15:layout>
                </c:ext>
                <c:ext xmlns:c16="http://schemas.microsoft.com/office/drawing/2014/chart" uri="{C3380CC4-5D6E-409C-BE32-E72D297353CC}">
                  <c16:uniqueId val="{00000003-A0EF-421F-97AA-881777A2D86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Actual </c:v>
              </c:pt>
              <c:pt idx="1">
                <c:v>Budget </c:v>
              </c:pt>
            </c:strLit>
          </c:cat>
          <c:val>
            <c:numRef>
              <c:f>'Project Data'!$AA$4:$AB$4</c:f>
              <c:numCache>
                <c:formatCode>_-[$₱-3409]* #,##0.00_-;\-[$₱-3409]* #,##0.00_-;_-[$₱-3409]* "-"??_-;_-@_-</c:formatCode>
                <c:ptCount val="2"/>
                <c:pt idx="0">
                  <c:v>1000</c:v>
                </c:pt>
                <c:pt idx="1">
                  <c:v>4000</c:v>
                </c:pt>
              </c:numCache>
            </c:numRef>
          </c:val>
          <c:extLst>
            <c:ext xmlns:c16="http://schemas.microsoft.com/office/drawing/2014/chart" uri="{C3380CC4-5D6E-409C-BE32-E72D297353CC}">
              <c16:uniqueId val="{00000004-A0EF-421F-97AA-881777A2D86C}"/>
            </c:ext>
          </c:extLst>
        </c:ser>
        <c:dLbls>
          <c:showLegendKey val="0"/>
          <c:showVal val="0"/>
          <c:showCatName val="0"/>
          <c:showSerName val="0"/>
          <c:showPercent val="0"/>
          <c:showBubbleSize val="0"/>
          <c:showLeaderLines val="0"/>
        </c:dLbls>
        <c:firstSliceAng val="180"/>
        <c:holeSize val="6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val>
            <c:numRef>
              <c:f>('Project Data'!$X$7,'Project Data'!$X$9)</c:f>
              <c:numCache>
                <c:formatCode>0%</c:formatCode>
                <c:ptCount val="2"/>
                <c:pt idx="0">
                  <c:v>0.47619047619047616</c:v>
                </c:pt>
                <c:pt idx="1">
                  <c:v>0.52380952380952384</c:v>
                </c:pt>
              </c:numCache>
            </c:numRef>
          </c:val>
          <c:extLst>
            <c:ext xmlns:c16="http://schemas.microsoft.com/office/drawing/2014/chart" uri="{C3380CC4-5D6E-409C-BE32-E72D297353CC}">
              <c16:uniqueId val="{00000004-4529-4BE8-9132-651743BA2119}"/>
            </c:ext>
          </c:extLst>
        </c:ser>
        <c:dLbls>
          <c:showLegendKey val="0"/>
          <c:showVal val="0"/>
          <c:showCatName val="0"/>
          <c:showSerName val="0"/>
          <c:showPercent val="0"/>
          <c:showBubbleSize val="0"/>
          <c:showLeaderLines val="1"/>
        </c:dLbls>
        <c:firstSliceAng val="180"/>
        <c:holeSize val="72"/>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r">
              <a:defRPr sz="1200" b="1" i="0" u="none" strike="noStrike" kern="1200" spc="0" baseline="0">
                <a:solidFill>
                  <a:schemeClr val="bg1">
                    <a:lumMod val="95000"/>
                  </a:schemeClr>
                </a:solidFill>
                <a:latin typeface="+mn-lt"/>
                <a:ea typeface="+mn-ea"/>
                <a:cs typeface="+mn-cs"/>
              </a:defRPr>
            </a:pPr>
            <a:r>
              <a:rPr lang="en-PH" sz="1200" b="1">
                <a:solidFill>
                  <a:schemeClr val="bg1">
                    <a:lumMod val="95000"/>
                  </a:schemeClr>
                </a:solidFill>
              </a:rPr>
              <a:t>TASKS</a:t>
            </a:r>
          </a:p>
        </c:rich>
      </c:tx>
      <c:layout>
        <c:manualLayout>
          <c:xMode val="edge"/>
          <c:yMode val="edge"/>
          <c:x val="4.6205709269656087E-2"/>
          <c:y val="0.25912838633686691"/>
        </c:manualLayout>
      </c:layout>
      <c:overlay val="0"/>
      <c:spPr>
        <a:noFill/>
        <a:ln>
          <a:noFill/>
        </a:ln>
        <a:effectLst/>
      </c:spPr>
      <c:txPr>
        <a:bodyPr rot="0" spcFirstLastPara="1" vertOverflow="ellipsis" vert="horz" wrap="square" anchor="ctr" anchorCtr="1"/>
        <a:lstStyle/>
        <a:p>
          <a:pPr algn="r">
            <a:defRPr sz="1200" b="1" i="0" u="none" strike="noStrike" kern="1200" spc="0" baseline="0">
              <a:solidFill>
                <a:schemeClr val="bg1">
                  <a:lumMod val="95000"/>
                </a:schemeClr>
              </a:solidFill>
              <a:latin typeface="+mn-lt"/>
              <a:ea typeface="+mn-ea"/>
              <a:cs typeface="+mn-cs"/>
            </a:defRPr>
          </a:pPr>
          <a:endParaRPr lang="en-US"/>
        </a:p>
      </c:txPr>
    </c:title>
    <c:autoTitleDeleted val="0"/>
    <c:plotArea>
      <c:layout>
        <c:manualLayout>
          <c:layoutTarget val="inner"/>
          <c:xMode val="edge"/>
          <c:yMode val="edge"/>
          <c:x val="0.15259747147846786"/>
          <c:y val="0.15651206143401686"/>
          <c:w val="0.57371960874189942"/>
          <c:h val="0.46223903990799736"/>
        </c:manualLayout>
      </c:layout>
      <c:barChart>
        <c:barDir val="bar"/>
        <c:grouping val="stacked"/>
        <c:varyColors val="0"/>
        <c:ser>
          <c:idx val="0"/>
          <c:order val="0"/>
          <c:tx>
            <c:strRef>
              <c:f>'Project Data'!$V$4</c:f>
              <c:strCache>
                <c:ptCount val="1"/>
                <c:pt idx="0">
                  <c:v>NOT STARTED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Data'!$W$4</c:f>
              <c:numCache>
                <c:formatCode>#,#00;;;</c:formatCode>
                <c:ptCount val="1"/>
                <c:pt idx="0">
                  <c:v>4</c:v>
                </c:pt>
              </c:numCache>
            </c:numRef>
          </c:val>
          <c:extLst>
            <c:ext xmlns:c16="http://schemas.microsoft.com/office/drawing/2014/chart" uri="{C3380CC4-5D6E-409C-BE32-E72D297353CC}">
              <c16:uniqueId val="{00000000-DA32-4383-A0EC-1F27AB947318}"/>
            </c:ext>
          </c:extLst>
        </c:ser>
        <c:ser>
          <c:idx val="1"/>
          <c:order val="1"/>
          <c:tx>
            <c:strRef>
              <c:f>'Project Data'!$V$5</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Data'!$W$5</c:f>
              <c:numCache>
                <c:formatCode>#,#00;;;</c:formatCode>
                <c:ptCount val="1"/>
                <c:pt idx="0">
                  <c:v>8</c:v>
                </c:pt>
              </c:numCache>
            </c:numRef>
          </c:val>
          <c:extLst>
            <c:ext xmlns:c16="http://schemas.microsoft.com/office/drawing/2014/chart" uri="{C3380CC4-5D6E-409C-BE32-E72D297353CC}">
              <c16:uniqueId val="{00000001-DA32-4383-A0EC-1F27AB947318}"/>
            </c:ext>
          </c:extLst>
        </c:ser>
        <c:ser>
          <c:idx val="3"/>
          <c:order val="2"/>
          <c:tx>
            <c:strRef>
              <c:f>'Project Data'!$V$7</c:f>
              <c:strCache>
                <c:ptCount val="1"/>
                <c:pt idx="0">
                  <c:v>COMPLETE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Data'!$W$7</c:f>
              <c:numCache>
                <c:formatCode>#,#00;;;</c:formatCode>
                <c:ptCount val="1"/>
                <c:pt idx="0">
                  <c:v>20</c:v>
                </c:pt>
              </c:numCache>
            </c:numRef>
          </c:val>
          <c:extLst>
            <c:ext xmlns:c16="http://schemas.microsoft.com/office/drawing/2014/chart" uri="{C3380CC4-5D6E-409C-BE32-E72D297353CC}">
              <c16:uniqueId val="{00000003-DA32-4383-A0EC-1F27AB947318}"/>
            </c:ext>
          </c:extLst>
        </c:ser>
        <c:ser>
          <c:idx val="2"/>
          <c:order val="3"/>
          <c:tx>
            <c:strRef>
              <c:f>'Project Data'!$V$6</c:f>
              <c:strCache>
                <c:ptCount val="1"/>
                <c:pt idx="0">
                  <c:v>OVERDUE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'Project Data'!$W$6</c:f>
              <c:numCache>
                <c:formatCode>#,#00;;;</c:formatCode>
                <c:ptCount val="1"/>
                <c:pt idx="0">
                  <c:v>10</c:v>
                </c:pt>
              </c:numCache>
            </c:numRef>
          </c:val>
          <c:extLst>
            <c:ext xmlns:c16="http://schemas.microsoft.com/office/drawing/2014/chart" uri="{C3380CC4-5D6E-409C-BE32-E72D297353CC}">
              <c16:uniqueId val="{00000002-DA32-4383-A0EC-1F27AB947318}"/>
            </c:ext>
          </c:extLst>
        </c:ser>
        <c:dLbls>
          <c:dLblPos val="ctr"/>
          <c:showLegendKey val="0"/>
          <c:showVal val="1"/>
          <c:showCatName val="0"/>
          <c:showSerName val="0"/>
          <c:showPercent val="0"/>
          <c:showBubbleSize val="0"/>
        </c:dLbls>
        <c:gapWidth val="150"/>
        <c:overlap val="100"/>
        <c:axId val="510650688"/>
        <c:axId val="510648064"/>
      </c:barChart>
      <c:catAx>
        <c:axId val="510650688"/>
        <c:scaling>
          <c:orientation val="minMax"/>
        </c:scaling>
        <c:delete val="1"/>
        <c:axPos val="l"/>
        <c:numFmt formatCode="General" sourceLinked="1"/>
        <c:majorTickMark val="out"/>
        <c:minorTickMark val="none"/>
        <c:tickLblPos val="nextTo"/>
        <c:crossAx val="510648064"/>
        <c:crosses val="autoZero"/>
        <c:auto val="1"/>
        <c:lblAlgn val="ctr"/>
        <c:lblOffset val="100"/>
        <c:noMultiLvlLbl val="0"/>
      </c:catAx>
      <c:valAx>
        <c:axId val="510648064"/>
        <c:scaling>
          <c:orientation val="minMax"/>
        </c:scaling>
        <c:delete val="1"/>
        <c:axPos val="b"/>
        <c:numFmt formatCode="#,#00;;;" sourceLinked="1"/>
        <c:majorTickMark val="out"/>
        <c:minorTickMark val="none"/>
        <c:tickLblPos val="nextTo"/>
        <c:crossAx val="510650688"/>
        <c:crosses val="autoZero"/>
        <c:crossBetween val="between"/>
      </c:valAx>
      <c:spPr>
        <a:noFill/>
        <a:ln>
          <a:noFill/>
        </a:ln>
        <a:effectLst/>
      </c:spPr>
    </c:plotArea>
    <c:legend>
      <c:legendPos val="r"/>
      <c:layout>
        <c:manualLayout>
          <c:xMode val="edge"/>
          <c:yMode val="edge"/>
          <c:x val="0.65625945811278585"/>
          <c:y val="0.17657086150450274"/>
          <c:w val="0.33137203361449252"/>
          <c:h val="0.425413431712644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2"/>
          <c:order val="0"/>
          <c:cat>
            <c:strRef>
              <c:f>'Project Data'!$AE$8:$AG$8</c:f>
              <c:strCache>
                <c:ptCount val="3"/>
                <c:pt idx="0">
                  <c:v>HIGH</c:v>
                </c:pt>
                <c:pt idx="1">
                  <c:v>MEDIUM</c:v>
                </c:pt>
                <c:pt idx="2">
                  <c:v>LOW</c:v>
                </c:pt>
              </c:strCache>
            </c:strRef>
          </c:cat>
          <c:val>
            <c:numRef>
              <c:f>'Project Data'!$AE$9:$AG$9</c:f>
              <c:numCache>
                <c:formatCode>General</c:formatCode>
                <c:ptCount val="3"/>
              </c:numCache>
              <c:extLst xmlns:c15="http://schemas.microsoft.com/office/drawing/2012/chart"/>
            </c:numRef>
          </c:val>
          <c:extLst xmlns:c15="http://schemas.microsoft.com/office/drawing/2012/chart">
            <c:ext xmlns:c16="http://schemas.microsoft.com/office/drawing/2014/chart" uri="{C3380CC4-5D6E-409C-BE32-E72D297353CC}">
              <c16:uniqueId val="{00000036-303A-4DFC-8CCC-6232CCCDDDA6}"/>
            </c:ext>
          </c:extLst>
        </c:ser>
        <c:ser>
          <c:idx val="0"/>
          <c:order val="1"/>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'Project Data'!$AE$8:$AG$8</c:f>
              <c:strCache>
                <c:ptCount val="3"/>
                <c:pt idx="0">
                  <c:v>HIGH</c:v>
                </c:pt>
                <c:pt idx="1">
                  <c:v>MEDIUM</c:v>
                </c:pt>
                <c:pt idx="2">
                  <c:v>LOW</c:v>
                </c:pt>
              </c:strCache>
            </c:strRef>
          </c:cat>
          <c:val>
            <c:numRef>
              <c:f>'Project Data'!$AE$10:$AG$10</c:f>
              <c:numCache>
                <c:formatCode>General</c:formatCode>
                <c:ptCount val="3"/>
                <c:pt idx="0">
                  <c:v>2</c:v>
                </c:pt>
                <c:pt idx="1">
                  <c:v>5</c:v>
                </c:pt>
                <c:pt idx="2">
                  <c:v>8</c:v>
                </c:pt>
              </c:numCache>
            </c:numRef>
          </c:val>
          <c:extLst>
            <c:ext xmlns:c16="http://schemas.microsoft.com/office/drawing/2014/chart" uri="{C3380CC4-5D6E-409C-BE32-E72D297353CC}">
              <c16:uniqueId val="{0000003B-303A-4DFC-8CCC-6232CCCDDDA6}"/>
            </c:ext>
          </c:extLst>
        </c:ser>
        <c:dLbls>
          <c:showLegendKey val="0"/>
          <c:showVal val="0"/>
          <c:showCatName val="0"/>
          <c:showSerName val="0"/>
          <c:showPercent val="0"/>
          <c:showBubbleSize val="0"/>
          <c:showLeaderLines val="1"/>
        </c:dLbls>
        <c:firstSliceAng val="0"/>
        <c:holeSize val="50"/>
        <c:extLst/>
      </c:doughnutChart>
      <c:spPr>
        <a:noFill/>
        <a:ln>
          <a:noFill/>
        </a:ln>
        <a:effectLst/>
      </c:spPr>
    </c:plotArea>
    <c:plotVisOnly val="1"/>
    <c:dispBlanksAs val="gap"/>
    <c:showDLblsOverMax val="0"/>
    <c:extLst/>
  </c:chart>
  <c:spPr>
    <a:noFill/>
    <a:ln>
      <a:noFill/>
    </a:ln>
    <a:effectLst/>
  </c:spPr>
  <c:txPr>
    <a:bodyPr/>
    <a:lstStyle/>
    <a:p>
      <a:pPr>
        <a:defRPr sz="1200">
          <a:solidFill>
            <a:schemeClr val="bg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22" fmlaLink="$W$6" horiz="1" max="100" min="1" page="0"/>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hyperlink" Target="#'Work Package'!A1"/><Relationship Id="rId7" Type="http://schemas.openxmlformats.org/officeDocument/2006/relationships/hyperlink" Target="#'Project Team'!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hyperlink" Target="#'Communication Plan'!A1"/><Relationship Id="rId11" Type="http://schemas.openxmlformats.org/officeDocument/2006/relationships/chart" Target="../charts/chart12.xml"/><Relationship Id="rId5" Type="http://schemas.openxmlformats.org/officeDocument/2006/relationships/hyperlink" Target="#'Risk and Issue Management'!A1"/><Relationship Id="rId10" Type="http://schemas.openxmlformats.org/officeDocument/2006/relationships/chart" Target="../charts/chart11.xml"/><Relationship Id="rId4" Type="http://schemas.openxmlformats.org/officeDocument/2006/relationships/hyperlink" Target="#Report!A1"/><Relationship Id="rId9"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2</xdr:col>
      <xdr:colOff>293792</xdr:colOff>
      <xdr:row>8</xdr:row>
      <xdr:rowOff>41045</xdr:rowOff>
    </xdr:from>
    <xdr:to>
      <xdr:col>9</xdr:col>
      <xdr:colOff>53007</xdr:colOff>
      <xdr:row>17</xdr:row>
      <xdr:rowOff>68317</xdr:rowOff>
    </xdr:to>
    <xdr:grpSp>
      <xdr:nvGrpSpPr>
        <xdr:cNvPr id="33" name="Group 32">
          <a:extLst>
            <a:ext uri="{FF2B5EF4-FFF2-40B4-BE49-F238E27FC236}">
              <a16:creationId xmlns:a16="http://schemas.microsoft.com/office/drawing/2014/main" id="{00000000-0008-0000-0100-000021000000}"/>
            </a:ext>
          </a:extLst>
        </xdr:cNvPr>
        <xdr:cNvGrpSpPr/>
      </xdr:nvGrpSpPr>
      <xdr:grpSpPr>
        <a:xfrm>
          <a:off x="1674357" y="1287139"/>
          <a:ext cx="4474650" cy="1640919"/>
          <a:chOff x="3759139" y="1237535"/>
          <a:chExt cx="4375009" cy="1845073"/>
        </a:xfrm>
        <a:solidFill>
          <a:schemeClr val="accent5">
            <a:lumMod val="20000"/>
            <a:lumOff val="80000"/>
          </a:schemeClr>
        </a:solidFill>
      </xdr:grpSpPr>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4345768" y="1245707"/>
            <a:ext cx="3788380" cy="1209451"/>
          </a:xfrm>
          <a:prstGeom prst="rect">
            <a:avLst/>
          </a:prstGeom>
          <a:grpFill/>
          <a:ln>
            <a:solidFill>
              <a:schemeClr val="bg1">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endParaRPr lang="en-US" sz="1000" b="0" i="0" u="none" strike="noStrike">
              <a:solidFill>
                <a:srgbClr val="000000"/>
              </a:solidFill>
              <a:latin typeface="Arial"/>
              <a:cs typeface="Arial"/>
            </a:endParaRPr>
          </a:p>
        </xdr:txBody>
      </xdr:sp>
      <xdr:graphicFrame macro="">
        <xdr:nvGraphicFramePr>
          <xdr:cNvPr id="30" name="Chart 29">
            <a:extLst>
              <a:ext uri="{FF2B5EF4-FFF2-40B4-BE49-F238E27FC236}">
                <a16:creationId xmlns:a16="http://schemas.microsoft.com/office/drawing/2014/main" id="{00000000-0008-0000-0100-00001E000000}"/>
              </a:ext>
            </a:extLst>
          </xdr:cNvPr>
          <xdr:cNvGraphicFramePr>
            <a:graphicFrameLocks/>
          </xdr:cNvGraphicFramePr>
        </xdr:nvGraphicFramePr>
        <xdr:xfrm>
          <a:off x="3759139" y="1486413"/>
          <a:ext cx="2334335" cy="159619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9" name="TextBox 28">
            <a:extLst>
              <a:ext uri="{FF2B5EF4-FFF2-40B4-BE49-F238E27FC236}">
                <a16:creationId xmlns:a16="http://schemas.microsoft.com/office/drawing/2014/main" id="{00000000-0008-0000-0100-00001D000000}"/>
              </a:ext>
            </a:extLst>
          </xdr:cNvPr>
          <xdr:cNvSpPr txBox="1"/>
        </xdr:nvSpPr>
        <xdr:spPr>
          <a:xfrm>
            <a:off x="5291694" y="1237535"/>
            <a:ext cx="1395276" cy="3018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PH" sz="1100" b="1" i="0" baseline="0">
                <a:solidFill>
                  <a:schemeClr val="tx1">
                    <a:lumMod val="65000"/>
                    <a:lumOff val="35000"/>
                  </a:schemeClr>
                </a:solidFill>
                <a:effectLst/>
                <a:latin typeface="+mn-lt"/>
                <a:ea typeface="+mn-ea"/>
                <a:cs typeface="+mn-cs"/>
              </a:rPr>
              <a:t>PROGRESS</a:t>
            </a:r>
            <a:endParaRPr lang="en-PH" sz="1100">
              <a:solidFill>
                <a:schemeClr val="tx1">
                  <a:lumMod val="65000"/>
                  <a:lumOff val="35000"/>
                </a:schemeClr>
              </a:solidFill>
              <a:effectLst/>
            </a:endParaRPr>
          </a:p>
        </xdr:txBody>
      </xdr:sp>
      <xdr:sp macro="" textlink="'Project Data'!X7">
        <xdr:nvSpPr>
          <xdr:cNvPr id="31" name="TextBox 30">
            <a:extLst>
              <a:ext uri="{FF2B5EF4-FFF2-40B4-BE49-F238E27FC236}">
                <a16:creationId xmlns:a16="http://schemas.microsoft.com/office/drawing/2014/main" id="{00000000-0008-0000-0100-00001F000000}"/>
              </a:ext>
            </a:extLst>
          </xdr:cNvPr>
          <xdr:cNvSpPr txBox="1"/>
        </xdr:nvSpPr>
        <xdr:spPr>
          <a:xfrm>
            <a:off x="4838496" y="1860949"/>
            <a:ext cx="660943" cy="4231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fld id="{C78D5C9C-F67B-4CBF-9123-8F6B3A2F9A1E}" type="TxLink">
              <a:rPr lang="en-US" sz="1800" b="1" i="0" u="none" strike="noStrike">
                <a:solidFill>
                  <a:srgbClr val="000000"/>
                </a:solidFill>
                <a:effectLst/>
                <a:latin typeface="Arial"/>
                <a:cs typeface="Arial"/>
              </a:rPr>
              <a:pPr marL="0" marR="0" lvl="0" indent="0" algn="ctr" defTabSz="914400" rtl="0" eaLnBrk="1" fontAlgn="auto" latinLnBrk="0" hangingPunct="1">
                <a:lnSpc>
                  <a:spcPct val="100000"/>
                </a:lnSpc>
                <a:spcBef>
                  <a:spcPts val="0"/>
                </a:spcBef>
                <a:spcAft>
                  <a:spcPts val="0"/>
                </a:spcAft>
                <a:buClrTx/>
                <a:buSzTx/>
                <a:buFontTx/>
                <a:buNone/>
                <a:tabLst/>
                <a:defRPr/>
              </a:pPr>
              <a:t>48%</a:t>
            </a:fld>
            <a:endParaRPr lang="en-PH" sz="2800" b="1">
              <a:solidFill>
                <a:schemeClr val="tx1">
                  <a:lumMod val="65000"/>
                  <a:lumOff val="35000"/>
                </a:schemeClr>
              </a:solidFill>
              <a:effectLst/>
            </a:endParaRPr>
          </a:p>
        </xdr:txBody>
      </xdr:sp>
      <xdr:sp macro="" textlink="">
        <xdr:nvSpPr>
          <xdr:cNvPr id="32" name="TextBox 31">
            <a:extLst>
              <a:ext uri="{FF2B5EF4-FFF2-40B4-BE49-F238E27FC236}">
                <a16:creationId xmlns:a16="http://schemas.microsoft.com/office/drawing/2014/main" id="{00000000-0008-0000-0100-000020000000}"/>
              </a:ext>
            </a:extLst>
          </xdr:cNvPr>
          <xdr:cNvSpPr txBox="1"/>
        </xdr:nvSpPr>
        <xdr:spPr>
          <a:xfrm>
            <a:off x="4891660" y="2151015"/>
            <a:ext cx="591309" cy="210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PH" sz="700" b="1" i="0" baseline="0">
                <a:solidFill>
                  <a:schemeClr val="bg1">
                    <a:lumMod val="65000"/>
                  </a:schemeClr>
                </a:solidFill>
                <a:effectLst/>
                <a:latin typeface="+mn-lt"/>
                <a:ea typeface="+mn-ea"/>
                <a:cs typeface="+mn-cs"/>
              </a:rPr>
              <a:t>COMPLETE</a:t>
            </a:r>
            <a:endParaRPr lang="en-PH" sz="700">
              <a:solidFill>
                <a:schemeClr val="bg1">
                  <a:lumMod val="65000"/>
                </a:schemeClr>
              </a:solidFill>
              <a:effectLst/>
            </a:endParaRPr>
          </a:p>
        </xdr:txBody>
      </xdr:sp>
    </xdr:grpSp>
    <xdr:clientData/>
  </xdr:twoCellAnchor>
  <xdr:twoCellAnchor>
    <xdr:from>
      <xdr:col>5</xdr:col>
      <xdr:colOff>437986</xdr:colOff>
      <xdr:row>8</xdr:row>
      <xdr:rowOff>82826</xdr:rowOff>
    </xdr:from>
    <xdr:to>
      <xdr:col>10</xdr:col>
      <xdr:colOff>388620</xdr:colOff>
      <xdr:row>14</xdr:row>
      <xdr:rowOff>75206</xdr:rowOff>
    </xdr:to>
    <xdr:graphicFrame macro="">
      <xdr:nvGraphicFramePr>
        <xdr:cNvPr id="2" name="Chart 1" title="dfdf">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26505</xdr:colOff>
      <xdr:row>14</xdr:row>
      <xdr:rowOff>125894</xdr:rowOff>
    </xdr:from>
    <xdr:to>
      <xdr:col>3</xdr:col>
      <xdr:colOff>26505</xdr:colOff>
      <xdr:row>22</xdr:row>
      <xdr:rowOff>152399</xdr:rowOff>
    </xdr:to>
    <xdr:graphicFrame macro="">
      <xdr:nvGraphicFramePr>
        <xdr:cNvPr id="38" name="Chart 37">
          <a:extLst>
            <a:ext uri="{FF2B5EF4-FFF2-40B4-BE49-F238E27FC236}">
              <a16:creationId xmlns:a16="http://schemas.microsoft.com/office/drawing/2014/main" id="{00000000-0008-0000-01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66262</xdr:colOff>
      <xdr:row>14</xdr:row>
      <xdr:rowOff>125894</xdr:rowOff>
    </xdr:from>
    <xdr:to>
      <xdr:col>6</xdr:col>
      <xdr:colOff>46383</xdr:colOff>
      <xdr:row>22</xdr:row>
      <xdr:rowOff>152399</xdr:rowOff>
    </xdr:to>
    <xdr:graphicFrame macro="">
      <xdr:nvGraphicFramePr>
        <xdr:cNvPr id="39" name="Chart 38">
          <a:extLst>
            <a:ext uri="{FF2B5EF4-FFF2-40B4-BE49-F238E27FC236}">
              <a16:creationId xmlns:a16="http://schemas.microsoft.com/office/drawing/2014/main" id="{00000000-0008-0000-01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86140</xdr:colOff>
      <xdr:row>14</xdr:row>
      <xdr:rowOff>125894</xdr:rowOff>
    </xdr:from>
    <xdr:to>
      <xdr:col>9</xdr:col>
      <xdr:colOff>53009</xdr:colOff>
      <xdr:row>22</xdr:row>
      <xdr:rowOff>152399</xdr:rowOff>
    </xdr:to>
    <xdr:graphicFrame macro="">
      <xdr:nvGraphicFramePr>
        <xdr:cNvPr id="40" name="Chart 39">
          <a:extLst>
            <a:ext uri="{FF2B5EF4-FFF2-40B4-BE49-F238E27FC236}">
              <a16:creationId xmlns:a16="http://schemas.microsoft.com/office/drawing/2014/main" id="{00000000-0008-0000-01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xdr:row>
      <xdr:rowOff>41045</xdr:rowOff>
    </xdr:from>
    <xdr:to>
      <xdr:col>3</xdr:col>
      <xdr:colOff>198784</xdr:colOff>
      <xdr:row>14</xdr:row>
      <xdr:rowOff>47671</xdr:rowOff>
    </xdr:to>
    <xdr:grpSp>
      <xdr:nvGrpSpPr>
        <xdr:cNvPr id="44" name="Group 43">
          <a:extLst>
            <a:ext uri="{FF2B5EF4-FFF2-40B4-BE49-F238E27FC236}">
              <a16:creationId xmlns:a16="http://schemas.microsoft.com/office/drawing/2014/main" id="{00000000-0008-0000-0100-00002C000000}"/>
            </a:ext>
          </a:extLst>
        </xdr:cNvPr>
        <xdr:cNvGrpSpPr/>
      </xdr:nvGrpSpPr>
      <xdr:grpSpPr>
        <a:xfrm>
          <a:off x="0" y="1287139"/>
          <a:ext cx="2215843" cy="1082391"/>
          <a:chOff x="1994708" y="1332849"/>
          <a:chExt cx="2150169" cy="1097140"/>
        </a:xfrm>
      </xdr:grpSpPr>
      <xdr:sp macro="" textlink="">
        <xdr:nvSpPr>
          <xdr:cNvPr id="43" name="TextBox 42">
            <a:extLst>
              <a:ext uri="{FF2B5EF4-FFF2-40B4-BE49-F238E27FC236}">
                <a16:creationId xmlns:a16="http://schemas.microsoft.com/office/drawing/2014/main" id="{00000000-0008-0000-0100-00002B000000}"/>
              </a:ext>
            </a:extLst>
          </xdr:cNvPr>
          <xdr:cNvSpPr txBox="1"/>
        </xdr:nvSpPr>
        <xdr:spPr>
          <a:xfrm>
            <a:off x="2033959" y="1332849"/>
            <a:ext cx="2110918" cy="1083620"/>
          </a:xfrm>
          <a:prstGeom prst="rect">
            <a:avLst/>
          </a:prstGeom>
          <a:solidFill>
            <a:schemeClr val="accent5">
              <a:lumMod val="20000"/>
              <a:lumOff val="80000"/>
            </a:schemeClr>
          </a:solidFill>
          <a:ln>
            <a:solidFill>
              <a:schemeClr val="bg1">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endParaRPr lang="en-US" sz="1000" b="0" i="0" u="none" strike="noStrike">
              <a:solidFill>
                <a:srgbClr val="000000"/>
              </a:solidFill>
              <a:latin typeface="Arial"/>
              <a:cs typeface="Arial"/>
            </a:endParaRPr>
          </a:p>
        </xdr:txBody>
      </xdr:sp>
      <xdr:graphicFrame macro="">
        <xdr:nvGraphicFramePr>
          <xdr:cNvPr id="41" name="Chart 10">
            <a:extLst>
              <a:ext uri="{FF2B5EF4-FFF2-40B4-BE49-F238E27FC236}">
                <a16:creationId xmlns:a16="http://schemas.microsoft.com/office/drawing/2014/main" id="{00000000-0008-0000-0100-000029000000}"/>
              </a:ext>
            </a:extLst>
          </xdr:cNvPr>
          <xdr:cNvGraphicFramePr>
            <a:graphicFrameLocks/>
          </xdr:cNvGraphicFramePr>
        </xdr:nvGraphicFramePr>
        <xdr:xfrm>
          <a:off x="1994708" y="1352996"/>
          <a:ext cx="2104291" cy="1076993"/>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xdr:col>
      <xdr:colOff>393163</xdr:colOff>
      <xdr:row>11</xdr:row>
      <xdr:rowOff>170289</xdr:rowOff>
    </xdr:from>
    <xdr:to>
      <xdr:col>2</xdr:col>
      <xdr:colOff>379912</xdr:colOff>
      <xdr:row>12</xdr:row>
      <xdr:rowOff>169448</xdr:rowOff>
    </xdr:to>
    <xdr:sp macro="" textlink="">
      <xdr:nvSpPr>
        <xdr:cNvPr id="16" name="TextBox 15">
          <a:extLst>
            <a:ext uri="{FF2B5EF4-FFF2-40B4-BE49-F238E27FC236}">
              <a16:creationId xmlns:a16="http://schemas.microsoft.com/office/drawing/2014/main" id="{00000000-0008-0000-0100-000010000000}"/>
            </a:ext>
          </a:extLst>
        </xdr:cNvPr>
        <xdr:cNvSpPr txBox="1"/>
      </xdr:nvSpPr>
      <xdr:spPr>
        <a:xfrm>
          <a:off x="1055014" y="1972963"/>
          <a:ext cx="644247" cy="1820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PH" sz="900" b="1" i="0" baseline="0">
              <a:solidFill>
                <a:schemeClr val="tx1">
                  <a:lumMod val="65000"/>
                  <a:lumOff val="35000"/>
                </a:schemeClr>
              </a:solidFill>
              <a:effectLst/>
              <a:latin typeface="+mn-lt"/>
              <a:ea typeface="+mn-ea"/>
              <a:cs typeface="+mn-cs"/>
            </a:rPr>
            <a:t>SPENT</a:t>
          </a:r>
          <a:endParaRPr lang="en-PH" sz="900">
            <a:solidFill>
              <a:schemeClr val="tx1">
                <a:lumMod val="65000"/>
                <a:lumOff val="35000"/>
              </a:schemeClr>
            </a:solidFill>
            <a:effectLst/>
          </a:endParaRPr>
        </a:p>
      </xdr:txBody>
    </xdr:sp>
    <xdr:clientData/>
  </xdr:twoCellAnchor>
  <xdr:twoCellAnchor>
    <xdr:from>
      <xdr:col>1</xdr:col>
      <xdr:colOff>369734</xdr:colOff>
      <xdr:row>9</xdr:row>
      <xdr:rowOff>139147</xdr:rowOff>
    </xdr:from>
    <xdr:to>
      <xdr:col>2</xdr:col>
      <xdr:colOff>542015</xdr:colOff>
      <xdr:row>10</xdr:row>
      <xdr:rowOff>99393</xdr:rowOff>
    </xdr:to>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031585" y="1576061"/>
          <a:ext cx="829779" cy="143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algn="l" defTabSz="914400" rtl="0" eaLnBrk="1" fontAlgn="auto" latinLnBrk="0" hangingPunct="1">
            <a:lnSpc>
              <a:spcPct val="100000"/>
            </a:lnSpc>
            <a:spcBef>
              <a:spcPts val="0"/>
            </a:spcBef>
            <a:spcAft>
              <a:spcPts val="0"/>
            </a:spcAft>
            <a:buClrTx/>
            <a:buSzTx/>
            <a:buFontTx/>
            <a:buNone/>
            <a:tabLst/>
            <a:defRPr/>
          </a:pPr>
          <a:r>
            <a:rPr lang="en-PH" sz="900" b="1" i="0" baseline="0">
              <a:solidFill>
                <a:schemeClr val="tx1">
                  <a:lumMod val="65000"/>
                  <a:lumOff val="35000"/>
                </a:schemeClr>
              </a:solidFill>
              <a:effectLst/>
              <a:latin typeface="+mn-lt"/>
              <a:ea typeface="+mn-ea"/>
              <a:cs typeface="+mn-cs"/>
            </a:rPr>
            <a:t>REMAINING</a:t>
          </a:r>
          <a:endParaRPr lang="en-PH" sz="900">
            <a:solidFill>
              <a:schemeClr val="tx1">
                <a:lumMod val="65000"/>
                <a:lumOff val="35000"/>
              </a:schemeClr>
            </a:solidFill>
            <a:effectLst/>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0.13626</cdr:x>
      <cdr:y>0.4432</cdr:y>
    </cdr:from>
    <cdr:to>
      <cdr:x>0.41325</cdr:x>
      <cdr:y>0.68459</cdr:y>
    </cdr:to>
    <cdr:sp macro="" textlink="'Project Data'!AA5">
      <cdr:nvSpPr>
        <cdr:cNvPr id="4" name="TextBox 1">
          <a:extLst xmlns:a="http://schemas.openxmlformats.org/drawingml/2006/main">
            <a:ext uri="{FF2B5EF4-FFF2-40B4-BE49-F238E27FC236}">
              <a16:creationId xmlns:a16="http://schemas.microsoft.com/office/drawing/2014/main" id="{978FF532-749A-4D49-80B0-B1F7584EF411}"/>
            </a:ext>
          </a:extLst>
        </cdr:cNvPr>
        <cdr:cNvSpPr txBox="1"/>
      </cdr:nvSpPr>
      <cdr:spPr>
        <a:xfrm xmlns:a="http://schemas.openxmlformats.org/drawingml/2006/main">
          <a:off x="286219" y="487488"/>
          <a:ext cx="581798" cy="265512"/>
        </a:xfrm>
        <a:prstGeom xmlns:a="http://schemas.openxmlformats.org/drawingml/2006/main" prst="rect">
          <a:avLst/>
        </a:prstGeom>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B4189BAF-AD19-4064-9603-3DB57F61A041}" type="TxLink">
            <a:rPr lang="en-US" sz="1100" b="1" i="0" u="none" strike="noStrike">
              <a:solidFill>
                <a:srgbClr val="000000"/>
              </a:solidFill>
              <a:latin typeface="Calibri"/>
              <a:cs typeface="Calibri"/>
            </a:rPr>
            <a:pPr algn="ctr"/>
            <a:t>20%</a:t>
          </a:fld>
          <a:endParaRPr lang="en-AU" sz="3600" b="1"/>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0</xdr:colOff>
      <xdr:row>4</xdr:row>
      <xdr:rowOff>104775</xdr:rowOff>
    </xdr:from>
    <xdr:to>
      <xdr:col>7</xdr:col>
      <xdr:colOff>441960</xdr:colOff>
      <xdr:row>21</xdr:row>
      <xdr:rowOff>104775</xdr:rowOff>
    </xdr:to>
    <xdr:grpSp>
      <xdr:nvGrpSpPr>
        <xdr:cNvPr id="26" name="Group 25">
          <a:extLst>
            <a:ext uri="{FF2B5EF4-FFF2-40B4-BE49-F238E27FC236}">
              <a16:creationId xmlns:a16="http://schemas.microsoft.com/office/drawing/2014/main" id="{00000000-0008-0000-0200-00001A000000}"/>
            </a:ext>
          </a:extLst>
        </xdr:cNvPr>
        <xdr:cNvGrpSpPr/>
      </xdr:nvGrpSpPr>
      <xdr:grpSpPr>
        <a:xfrm>
          <a:off x="2079812" y="1162610"/>
          <a:ext cx="5175324" cy="3048000"/>
          <a:chOff x="2076450" y="885825"/>
          <a:chExt cx="5175885" cy="3076575"/>
        </a:xfrm>
      </xdr:grpSpPr>
      <xdr:grpSp>
        <xdr:nvGrpSpPr>
          <xdr:cNvPr id="35" name="Group 34">
            <a:extLst>
              <a:ext uri="{FF2B5EF4-FFF2-40B4-BE49-F238E27FC236}">
                <a16:creationId xmlns:a16="http://schemas.microsoft.com/office/drawing/2014/main" id="{00000000-0008-0000-0200-000023000000}"/>
              </a:ext>
            </a:extLst>
          </xdr:cNvPr>
          <xdr:cNvGrpSpPr/>
        </xdr:nvGrpSpPr>
        <xdr:grpSpPr>
          <a:xfrm>
            <a:off x="2191395" y="885825"/>
            <a:ext cx="5060940" cy="2678430"/>
            <a:chOff x="2101860" y="815340"/>
            <a:chExt cx="5060940" cy="2705100"/>
          </a:xfrm>
        </xdr:grpSpPr>
        <xdr:sp macro="" textlink="">
          <xdr:nvSpPr>
            <xdr:cNvPr id="17" name="Rectangle: Folded Corner 16">
              <a:extLst>
                <a:ext uri="{FF2B5EF4-FFF2-40B4-BE49-F238E27FC236}">
                  <a16:creationId xmlns:a16="http://schemas.microsoft.com/office/drawing/2014/main" id="{00000000-0008-0000-0200-000011000000}"/>
                </a:ext>
              </a:extLst>
            </xdr:cNvPr>
            <xdr:cNvSpPr/>
          </xdr:nvSpPr>
          <xdr:spPr>
            <a:xfrm>
              <a:off x="2140431" y="815340"/>
              <a:ext cx="5022369" cy="2705100"/>
            </a:xfrm>
            <a:prstGeom prst="foldedCorner">
              <a:avLst>
                <a:gd name="adj" fmla="val 9831"/>
              </a:avLst>
            </a:prstGeom>
            <a:solidFill>
              <a:srgbClr val="161D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pSp>
          <xdr:nvGrpSpPr>
            <xdr:cNvPr id="21" name="Group 20">
              <a:extLst>
                <a:ext uri="{FF2B5EF4-FFF2-40B4-BE49-F238E27FC236}">
                  <a16:creationId xmlns:a16="http://schemas.microsoft.com/office/drawing/2014/main" id="{00000000-0008-0000-0200-000015000000}"/>
                </a:ext>
              </a:extLst>
            </xdr:cNvPr>
            <xdr:cNvGrpSpPr/>
          </xdr:nvGrpSpPr>
          <xdr:grpSpPr>
            <a:xfrm>
              <a:off x="2624695" y="1257300"/>
              <a:ext cx="1706880" cy="1569404"/>
              <a:chOff x="2346960" y="929640"/>
              <a:chExt cx="1706880" cy="1569404"/>
            </a:xfrm>
          </xdr:grpSpPr>
          <xdr:sp macro="" textlink="">
            <xdr:nvSpPr>
              <xdr:cNvPr id="20" name="Oval 19">
                <a:extLst>
                  <a:ext uri="{FF2B5EF4-FFF2-40B4-BE49-F238E27FC236}">
                    <a16:creationId xmlns:a16="http://schemas.microsoft.com/office/drawing/2014/main" id="{00000000-0008-0000-0200-000014000000}"/>
                  </a:ext>
                </a:extLst>
              </xdr:cNvPr>
              <xdr:cNvSpPr/>
            </xdr:nvSpPr>
            <xdr:spPr>
              <a:xfrm>
                <a:off x="2423160" y="929640"/>
                <a:ext cx="1569404" cy="1569404"/>
              </a:xfrm>
              <a:prstGeom prst="ellipse">
                <a:avLst/>
              </a:prstGeom>
              <a:noFill/>
              <a:ln w="76200">
                <a:solidFill>
                  <a:schemeClr val="bg2">
                    <a:alpha val="31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aphicFrame macro="">
            <xdr:nvGraphicFramePr>
              <xdr:cNvPr id="18" name="Chart 17">
                <a:extLst>
                  <a:ext uri="{FF2B5EF4-FFF2-40B4-BE49-F238E27FC236}">
                    <a16:creationId xmlns:a16="http://schemas.microsoft.com/office/drawing/2014/main" id="{00000000-0008-0000-0200-000012000000}"/>
                  </a:ext>
                </a:extLst>
              </xdr:cNvPr>
              <xdr:cNvGraphicFramePr>
                <a:graphicFrameLocks/>
              </xdr:cNvGraphicFramePr>
            </xdr:nvGraphicFramePr>
            <xdr:xfrm>
              <a:off x="2346960" y="975360"/>
              <a:ext cx="1706880" cy="1510238"/>
            </xdr:xfrm>
            <a:graphic>
              <a:graphicData uri="http://schemas.openxmlformats.org/drawingml/2006/chart">
                <c:chart xmlns:c="http://schemas.openxmlformats.org/drawingml/2006/chart" xmlns:r="http://schemas.openxmlformats.org/officeDocument/2006/relationships" r:id="rId1"/>
              </a:graphicData>
            </a:graphic>
          </xdr:graphicFrame>
          <xdr:sp macro="" textlink="'Project Data'!X7">
            <xdr:nvSpPr>
              <xdr:cNvPr id="19" name="TextBox 18">
                <a:extLst>
                  <a:ext uri="{FF2B5EF4-FFF2-40B4-BE49-F238E27FC236}">
                    <a16:creationId xmlns:a16="http://schemas.microsoft.com/office/drawing/2014/main" id="{00000000-0008-0000-0200-000013000000}"/>
                  </a:ext>
                </a:extLst>
              </xdr:cNvPr>
              <xdr:cNvSpPr txBox="1"/>
            </xdr:nvSpPr>
            <xdr:spPr>
              <a:xfrm>
                <a:off x="2538944" y="1326612"/>
                <a:ext cx="1453936" cy="8679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27AA6925-A0E9-4ED2-8803-C9DAA6012AE2}" type="TxLink">
                  <a:rPr lang="en-US" sz="2400" b="1" i="0" u="none" strike="noStrike">
                    <a:solidFill>
                      <a:srgbClr val="00FAFA"/>
                    </a:solidFill>
                    <a:latin typeface="Arial"/>
                    <a:cs typeface="Arial"/>
                  </a:rPr>
                  <a:pPr algn="ctr"/>
                  <a:t>48%</a:t>
                </a:fld>
                <a:endParaRPr lang="en-PH" sz="3200" b="1">
                  <a:solidFill>
                    <a:srgbClr val="00FAFA"/>
                  </a:solidFill>
                </a:endParaRPr>
              </a:p>
            </xdr:txBody>
          </xdr:sp>
        </xdr:grpSp>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2101860" y="836243"/>
              <a:ext cx="1475597" cy="3145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PH" sz="1400" b="1">
                  <a:solidFill>
                    <a:schemeClr val="tx2">
                      <a:lumMod val="20000"/>
                      <a:lumOff val="80000"/>
                    </a:schemeClr>
                  </a:solidFill>
                </a:rPr>
                <a:t>OVERALL STATUS</a:t>
              </a:r>
              <a:endParaRPr lang="en-PH" sz="1400" b="1" baseline="0">
                <a:solidFill>
                  <a:schemeClr val="tx2">
                    <a:lumMod val="20000"/>
                    <a:lumOff val="80000"/>
                  </a:schemeClr>
                </a:solidFill>
              </a:endParaRPr>
            </a:p>
          </xdr:txBody>
        </xdr:sp>
        <xdr:sp macro="" textlink="projectStatus">
          <xdr:nvSpPr>
            <xdr:cNvPr id="27" name="TextBox 26">
              <a:extLst>
                <a:ext uri="{FF2B5EF4-FFF2-40B4-BE49-F238E27FC236}">
                  <a16:creationId xmlns:a16="http://schemas.microsoft.com/office/drawing/2014/main" id="{00000000-0008-0000-0200-00001B000000}"/>
                </a:ext>
              </a:extLst>
            </xdr:cNvPr>
            <xdr:cNvSpPr txBox="1"/>
          </xdr:nvSpPr>
          <xdr:spPr>
            <a:xfrm>
              <a:off x="4442460" y="2179320"/>
              <a:ext cx="2583180" cy="4485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36F7A9FD-612F-4DFE-9F61-8FAFD6E1DB79}" type="TxLink">
                <a:rPr lang="en-US" sz="2400" b="0" i="0" u="none" strike="noStrike">
                  <a:solidFill>
                    <a:schemeClr val="bg1"/>
                  </a:solidFill>
                  <a:latin typeface="Arial Rounded MT Bold" panose="020F0704030504030204" pitchFamily="34" charset="0"/>
                  <a:cs typeface="Calibri"/>
                </a:rPr>
                <a:pPr algn="ctr"/>
                <a:t>DELAYED</a:t>
              </a:fld>
              <a:endParaRPr lang="en-PH" sz="2800" b="0">
                <a:solidFill>
                  <a:schemeClr val="bg1"/>
                </a:solidFill>
                <a:latin typeface="Arial Rounded MT Bold" panose="020F0704030504030204" pitchFamily="34" charset="0"/>
              </a:endParaRPr>
            </a:p>
          </xdr:txBody>
        </xdr:sp>
      </xdr:grpSp>
      <xdr:graphicFrame macro="">
        <xdr:nvGraphicFramePr>
          <xdr:cNvPr id="48" name="Chart 47" title="dfdf">
            <a:extLst>
              <a:ext uri="{FF2B5EF4-FFF2-40B4-BE49-F238E27FC236}">
                <a16:creationId xmlns:a16="http://schemas.microsoft.com/office/drawing/2014/main" id="{00000000-0008-0000-0200-000030000000}"/>
              </a:ext>
            </a:extLst>
          </xdr:cNvPr>
          <xdr:cNvGraphicFramePr>
            <a:graphicFrameLocks/>
          </xdr:cNvGraphicFramePr>
        </xdr:nvGraphicFramePr>
        <xdr:xfrm>
          <a:off x="2076450" y="2884170"/>
          <a:ext cx="5137785" cy="1078230"/>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0</xdr:col>
      <xdr:colOff>160020</xdr:colOff>
      <xdr:row>2</xdr:row>
      <xdr:rowOff>167640</xdr:rowOff>
    </xdr:from>
    <xdr:to>
      <xdr:col>3</xdr:col>
      <xdr:colOff>0</xdr:colOff>
      <xdr:row>42</xdr:row>
      <xdr:rowOff>15240</xdr:rowOff>
    </xdr:to>
    <xdr:grpSp>
      <xdr:nvGrpSpPr>
        <xdr:cNvPr id="14" name="Group 13">
          <a:extLst>
            <a:ext uri="{FF2B5EF4-FFF2-40B4-BE49-F238E27FC236}">
              <a16:creationId xmlns:a16="http://schemas.microsoft.com/office/drawing/2014/main" id="{00000000-0008-0000-0200-00000E000000}"/>
            </a:ext>
          </a:extLst>
        </xdr:cNvPr>
        <xdr:cNvGrpSpPr/>
      </xdr:nvGrpSpPr>
      <xdr:grpSpPr>
        <a:xfrm>
          <a:off x="160020" y="866887"/>
          <a:ext cx="1919792" cy="7019365"/>
          <a:chOff x="205740" y="899160"/>
          <a:chExt cx="1920240" cy="7162800"/>
        </a:xfrm>
      </xdr:grpSpPr>
      <xdr:sp macro="" textlink="">
        <xdr:nvSpPr>
          <xdr:cNvPr id="3" name="Rectangle: Rounded Corners 2">
            <a:extLst>
              <a:ext uri="{FF2B5EF4-FFF2-40B4-BE49-F238E27FC236}">
                <a16:creationId xmlns:a16="http://schemas.microsoft.com/office/drawing/2014/main" id="{00000000-0008-0000-0200-000003000000}"/>
              </a:ext>
            </a:extLst>
          </xdr:cNvPr>
          <xdr:cNvSpPr/>
        </xdr:nvSpPr>
        <xdr:spPr>
          <a:xfrm>
            <a:off x="205740" y="899160"/>
            <a:ext cx="1882140" cy="7162800"/>
          </a:xfrm>
          <a:prstGeom prst="roundRect">
            <a:avLst>
              <a:gd name="adj" fmla="val 3453"/>
            </a:avLst>
          </a:prstGeom>
          <a:solidFill>
            <a:srgbClr val="FFFFFF">
              <a:alpha val="14118"/>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00000000-0008-0000-0200-000004000000}"/>
              </a:ext>
            </a:extLst>
          </xdr:cNvPr>
          <xdr:cNvSpPr/>
        </xdr:nvSpPr>
        <xdr:spPr>
          <a:xfrm>
            <a:off x="295275" y="1386840"/>
            <a:ext cx="1731600" cy="249898"/>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200" b="1">
                <a:solidFill>
                  <a:schemeClr val="tx2">
                    <a:lumMod val="20000"/>
                    <a:lumOff val="80000"/>
                  </a:schemeClr>
                </a:solidFill>
              </a:rPr>
              <a:t>GANTT</a:t>
            </a:r>
            <a:r>
              <a:rPr lang="en-PH" sz="1200" b="1" baseline="0">
                <a:solidFill>
                  <a:schemeClr val="tx2">
                    <a:lumMod val="20000"/>
                    <a:lumOff val="80000"/>
                  </a:schemeClr>
                </a:solidFill>
              </a:rPr>
              <a:t> CHART</a:t>
            </a:r>
            <a:endParaRPr lang="en-PH" sz="1200" b="1">
              <a:solidFill>
                <a:schemeClr val="tx2">
                  <a:lumMod val="20000"/>
                  <a:lumOff val="80000"/>
                </a:schemeClr>
              </a:solidFill>
            </a:endParaRPr>
          </a:p>
        </xdr:txBody>
      </xdr:sp>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00000000-0008-0000-0200-000005000000}"/>
              </a:ext>
            </a:extLst>
          </xdr:cNvPr>
          <xdr:cNvSpPr/>
        </xdr:nvSpPr>
        <xdr:spPr>
          <a:xfrm>
            <a:off x="295274" y="1694515"/>
            <a:ext cx="1731600" cy="250949"/>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200" b="1">
                <a:solidFill>
                  <a:schemeClr val="tx2">
                    <a:lumMod val="20000"/>
                    <a:lumOff val="80000"/>
                  </a:schemeClr>
                </a:solidFill>
              </a:rPr>
              <a:t>REPORT </a:t>
            </a:r>
            <a:r>
              <a:rPr lang="en-PH" sz="1200" b="1" baseline="0">
                <a:solidFill>
                  <a:schemeClr val="tx2">
                    <a:lumMod val="20000"/>
                    <a:lumOff val="80000"/>
                  </a:schemeClr>
                </a:solidFill>
              </a:rPr>
              <a:t>   </a:t>
            </a:r>
            <a:endParaRPr lang="en-PH" sz="1200" b="1">
              <a:solidFill>
                <a:schemeClr val="tx2">
                  <a:lumMod val="20000"/>
                  <a:lumOff val="80000"/>
                </a:schemeClr>
              </a:solidFill>
            </a:endParaRPr>
          </a:p>
        </xdr:txBody>
      </xdr:sp>
      <xdr:sp macro="" textlink="">
        <xdr:nvSpPr>
          <xdr:cNvPr id="7" name="Rectangle: Rounded Corners 6">
            <a:extLst>
              <a:ext uri="{FF2B5EF4-FFF2-40B4-BE49-F238E27FC236}">
                <a16:creationId xmlns:a16="http://schemas.microsoft.com/office/drawing/2014/main" id="{00000000-0008-0000-0200-000007000000}"/>
              </a:ext>
            </a:extLst>
          </xdr:cNvPr>
          <xdr:cNvSpPr/>
        </xdr:nvSpPr>
        <xdr:spPr>
          <a:xfrm>
            <a:off x="304800" y="899160"/>
            <a:ext cx="1821180" cy="36576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800" b="1"/>
              <a:t>QUICK LINKS</a:t>
            </a:r>
            <a:r>
              <a:rPr lang="en-PH" sz="1800" b="1" baseline="0"/>
              <a:t> </a:t>
            </a:r>
            <a:endParaRPr lang="en-PH" sz="1800" b="1"/>
          </a:p>
        </xdr:txBody>
      </xdr:sp>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00000000-0008-0000-0200-000008000000}"/>
              </a:ext>
            </a:extLst>
          </xdr:cNvPr>
          <xdr:cNvSpPr/>
        </xdr:nvSpPr>
        <xdr:spPr>
          <a:xfrm>
            <a:off x="295274" y="2002158"/>
            <a:ext cx="1731600" cy="250949"/>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200" b="1">
                <a:solidFill>
                  <a:schemeClr val="tx2">
                    <a:lumMod val="20000"/>
                    <a:lumOff val="80000"/>
                  </a:schemeClr>
                </a:solidFill>
              </a:rPr>
              <a:t>RISK</a:t>
            </a:r>
            <a:r>
              <a:rPr lang="en-PH" sz="1200" b="1" baseline="0">
                <a:solidFill>
                  <a:schemeClr val="tx2">
                    <a:lumMod val="20000"/>
                    <a:lumOff val="80000"/>
                  </a:schemeClr>
                </a:solidFill>
              </a:rPr>
              <a:t> AND ISSUES</a:t>
            </a:r>
            <a:endParaRPr lang="en-PH" sz="1200" b="1">
              <a:solidFill>
                <a:schemeClr val="tx2">
                  <a:lumMod val="20000"/>
                  <a:lumOff val="80000"/>
                </a:schemeClr>
              </a:solidFill>
            </a:endParaRPr>
          </a:p>
        </xdr:txBody>
      </xdr:sp>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00000000-0008-0000-0200-000009000000}"/>
              </a:ext>
            </a:extLst>
          </xdr:cNvPr>
          <xdr:cNvSpPr/>
        </xdr:nvSpPr>
        <xdr:spPr>
          <a:xfrm>
            <a:off x="295275" y="2312094"/>
            <a:ext cx="1731600" cy="250949"/>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200" b="1">
                <a:solidFill>
                  <a:schemeClr val="tx2">
                    <a:lumMod val="20000"/>
                    <a:lumOff val="80000"/>
                  </a:schemeClr>
                </a:solidFill>
              </a:rPr>
              <a:t>COMMUNICATION</a:t>
            </a:r>
            <a:r>
              <a:rPr lang="en-PH" sz="1200" b="1" baseline="0">
                <a:solidFill>
                  <a:schemeClr val="tx2">
                    <a:lumMod val="20000"/>
                    <a:lumOff val="80000"/>
                  </a:schemeClr>
                </a:solidFill>
              </a:rPr>
              <a:t> PLAN</a:t>
            </a:r>
            <a:endParaRPr lang="en-PH" sz="1200" b="1">
              <a:solidFill>
                <a:schemeClr val="tx2">
                  <a:lumMod val="20000"/>
                  <a:lumOff val="80000"/>
                </a:schemeClr>
              </a:solidFill>
            </a:endParaRPr>
          </a:p>
        </xdr:txBody>
      </xdr:sp>
      <xdr:sp macro="" textlink="">
        <xdr:nvSpPr>
          <xdr:cNvPr id="10" name="Rectangle: Rounded Corners 9">
            <a:extLst>
              <a:ext uri="{FF2B5EF4-FFF2-40B4-BE49-F238E27FC236}">
                <a16:creationId xmlns:a16="http://schemas.microsoft.com/office/drawing/2014/main" id="{00000000-0008-0000-0200-00000A000000}"/>
              </a:ext>
            </a:extLst>
          </xdr:cNvPr>
          <xdr:cNvSpPr/>
        </xdr:nvSpPr>
        <xdr:spPr>
          <a:xfrm>
            <a:off x="295275" y="2629852"/>
            <a:ext cx="1731600" cy="250949"/>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200" b="1">
                <a:solidFill>
                  <a:schemeClr val="tx2">
                    <a:lumMod val="20000"/>
                    <a:lumOff val="80000"/>
                  </a:schemeClr>
                </a:solidFill>
              </a:rPr>
              <a:t>STAKEHOLDERS</a:t>
            </a:r>
          </a:p>
        </xdr:txBody>
      </xdr:sp>
      <xdr:sp macro="" textlink="">
        <xdr:nvSpPr>
          <xdr:cNvPr id="11" name="Rectangle: Rounded Corners 10">
            <a:hlinkClick xmlns:r="http://schemas.openxmlformats.org/officeDocument/2006/relationships" r:id="rId7"/>
            <a:extLst>
              <a:ext uri="{FF2B5EF4-FFF2-40B4-BE49-F238E27FC236}">
                <a16:creationId xmlns:a16="http://schemas.microsoft.com/office/drawing/2014/main" id="{00000000-0008-0000-0200-00000B000000}"/>
              </a:ext>
            </a:extLst>
          </xdr:cNvPr>
          <xdr:cNvSpPr/>
        </xdr:nvSpPr>
        <xdr:spPr>
          <a:xfrm>
            <a:off x="295275" y="2943225"/>
            <a:ext cx="1731600" cy="250949"/>
          </a:xfrm>
          <a:prstGeom prst="roundRect">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200" b="1">
                <a:solidFill>
                  <a:schemeClr val="tx2">
                    <a:lumMod val="20000"/>
                    <a:lumOff val="80000"/>
                  </a:schemeClr>
                </a:solidFill>
              </a:rPr>
              <a:t>ABOUT THE TEAM</a:t>
            </a:r>
          </a:p>
        </xdr:txBody>
      </xdr:sp>
    </xdr:grpSp>
    <xdr:clientData fPrintsWithSheet="0"/>
  </xdr:twoCellAnchor>
  <xdr:twoCellAnchor>
    <xdr:from>
      <xdr:col>4</xdr:col>
      <xdr:colOff>2423160</xdr:colOff>
      <xdr:row>5</xdr:row>
      <xdr:rowOff>99060</xdr:rowOff>
    </xdr:from>
    <xdr:to>
      <xdr:col>5</xdr:col>
      <xdr:colOff>249427</xdr:colOff>
      <xdr:row>6</xdr:row>
      <xdr:rowOff>130083</xdr:rowOff>
    </xdr:to>
    <xdr:sp macro="" textlink="">
      <xdr:nvSpPr>
        <xdr:cNvPr id="37" name="TextBox 36">
          <a:extLst>
            <a:ext uri="{FF2B5EF4-FFF2-40B4-BE49-F238E27FC236}">
              <a16:creationId xmlns:a16="http://schemas.microsoft.com/office/drawing/2014/main" id="{00000000-0008-0000-0200-000025000000}"/>
            </a:ext>
          </a:extLst>
        </xdr:cNvPr>
        <xdr:cNvSpPr txBox="1"/>
      </xdr:nvSpPr>
      <xdr:spPr>
        <a:xfrm>
          <a:off x="4587240" y="1348740"/>
          <a:ext cx="676147" cy="2139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200" b="1">
              <a:solidFill>
                <a:schemeClr val="bg2">
                  <a:lumMod val="50000"/>
                </a:schemeClr>
              </a:solidFill>
            </a:rPr>
            <a:t>Started:</a:t>
          </a:r>
          <a:r>
            <a:rPr lang="en-PH" sz="1200" b="1" baseline="0">
              <a:solidFill>
                <a:schemeClr val="bg2">
                  <a:lumMod val="50000"/>
                </a:schemeClr>
              </a:solidFill>
            </a:rPr>
            <a:t> </a:t>
          </a:r>
          <a:endParaRPr lang="en-PH" sz="1200" b="1">
            <a:solidFill>
              <a:schemeClr val="bg2">
                <a:lumMod val="50000"/>
              </a:schemeClr>
            </a:solidFill>
          </a:endParaRPr>
        </a:p>
      </xdr:txBody>
    </xdr:sp>
    <xdr:clientData/>
  </xdr:twoCellAnchor>
  <xdr:twoCellAnchor>
    <xdr:from>
      <xdr:col>4</xdr:col>
      <xdr:colOff>2423160</xdr:colOff>
      <xdr:row>6</xdr:row>
      <xdr:rowOff>152400</xdr:rowOff>
    </xdr:from>
    <xdr:to>
      <xdr:col>6</xdr:col>
      <xdr:colOff>167640</xdr:colOff>
      <xdr:row>8</xdr:row>
      <xdr:rowOff>45720</xdr:rowOff>
    </xdr:to>
    <xdr:sp macro="" textlink="">
      <xdr:nvSpPr>
        <xdr:cNvPr id="38" name="TextBox 37">
          <a:extLst>
            <a:ext uri="{FF2B5EF4-FFF2-40B4-BE49-F238E27FC236}">
              <a16:creationId xmlns:a16="http://schemas.microsoft.com/office/drawing/2014/main" id="{00000000-0008-0000-0200-000026000000}"/>
            </a:ext>
          </a:extLst>
        </xdr:cNvPr>
        <xdr:cNvSpPr txBox="1"/>
      </xdr:nvSpPr>
      <xdr:spPr>
        <a:xfrm>
          <a:off x="4587240" y="1584960"/>
          <a:ext cx="140970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r"/>
          <a:r>
            <a:rPr lang="en-PH" sz="1200" b="1">
              <a:solidFill>
                <a:schemeClr val="bg2">
                  <a:lumMod val="50000"/>
                </a:schemeClr>
              </a:solidFill>
            </a:rPr>
            <a:t>Expected</a:t>
          </a:r>
          <a:r>
            <a:rPr lang="en-PH" sz="1200" b="1" baseline="0">
              <a:solidFill>
                <a:schemeClr val="bg2">
                  <a:lumMod val="50000"/>
                </a:schemeClr>
              </a:solidFill>
            </a:rPr>
            <a:t> End Date:</a:t>
          </a:r>
          <a:endParaRPr lang="en-PH" sz="1200" b="1">
            <a:solidFill>
              <a:schemeClr val="bg2">
                <a:lumMod val="50000"/>
              </a:schemeClr>
            </a:solidFill>
          </a:endParaRPr>
        </a:p>
      </xdr:txBody>
    </xdr:sp>
    <xdr:clientData/>
  </xdr:twoCellAnchor>
  <xdr:twoCellAnchor>
    <xdr:from>
      <xdr:col>4</xdr:col>
      <xdr:colOff>2423160</xdr:colOff>
      <xdr:row>7</xdr:row>
      <xdr:rowOff>175260</xdr:rowOff>
    </xdr:from>
    <xdr:to>
      <xdr:col>6</xdr:col>
      <xdr:colOff>167640</xdr:colOff>
      <xdr:row>9</xdr:row>
      <xdr:rowOff>68580</xdr:rowOff>
    </xdr:to>
    <xdr:sp macro="" textlink="">
      <xdr:nvSpPr>
        <xdr:cNvPr id="39" name="TextBox 38">
          <a:extLst>
            <a:ext uri="{FF2B5EF4-FFF2-40B4-BE49-F238E27FC236}">
              <a16:creationId xmlns:a16="http://schemas.microsoft.com/office/drawing/2014/main" id="{00000000-0008-0000-0200-000027000000}"/>
            </a:ext>
          </a:extLst>
        </xdr:cNvPr>
        <xdr:cNvSpPr txBox="1"/>
      </xdr:nvSpPr>
      <xdr:spPr>
        <a:xfrm>
          <a:off x="4587240" y="1790700"/>
          <a:ext cx="140970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l"/>
          <a:r>
            <a:rPr lang="en-PH" sz="1200" b="1">
              <a:solidFill>
                <a:schemeClr val="bg2">
                  <a:lumMod val="50000"/>
                </a:schemeClr>
              </a:solidFill>
            </a:rPr>
            <a:t>Days Passed:</a:t>
          </a:r>
        </a:p>
      </xdr:txBody>
    </xdr:sp>
    <xdr:clientData/>
  </xdr:twoCellAnchor>
  <xdr:twoCellAnchor>
    <xdr:from>
      <xdr:col>6</xdr:col>
      <xdr:colOff>642113</xdr:colOff>
      <xdr:row>5</xdr:row>
      <xdr:rowOff>99060</xdr:rowOff>
    </xdr:from>
    <xdr:to>
      <xdr:col>7</xdr:col>
      <xdr:colOff>335280</xdr:colOff>
      <xdr:row>6</xdr:row>
      <xdr:rowOff>130083</xdr:rowOff>
    </xdr:to>
    <xdr:sp macro="" textlink="'Project Data'!B6">
      <xdr:nvSpPr>
        <xdr:cNvPr id="40" name="TextBox 39">
          <a:extLst>
            <a:ext uri="{FF2B5EF4-FFF2-40B4-BE49-F238E27FC236}">
              <a16:creationId xmlns:a16="http://schemas.microsoft.com/office/drawing/2014/main" id="{00000000-0008-0000-0200-000028000000}"/>
            </a:ext>
          </a:extLst>
        </xdr:cNvPr>
        <xdr:cNvSpPr txBox="1"/>
      </xdr:nvSpPr>
      <xdr:spPr>
        <a:xfrm>
          <a:off x="6471413" y="1348740"/>
          <a:ext cx="676147" cy="2139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85C81FAA-A6A0-486D-8B08-310C09B867F6}" type="TxLink">
            <a:rPr lang="en-US" sz="1100" b="0" i="0" u="none" strike="noStrike" baseline="0">
              <a:solidFill>
                <a:schemeClr val="bg1"/>
              </a:solidFill>
              <a:latin typeface="Calibri"/>
              <a:cs typeface="Calibri"/>
            </a:rPr>
            <a:pPr/>
            <a:t>13-Feb-22</a:t>
          </a:fld>
          <a:endParaRPr lang="en-PH" sz="1200" b="0">
            <a:solidFill>
              <a:schemeClr val="bg1"/>
            </a:solidFill>
          </a:endParaRPr>
        </a:p>
      </xdr:txBody>
    </xdr:sp>
    <xdr:clientData/>
  </xdr:twoCellAnchor>
  <xdr:twoCellAnchor>
    <xdr:from>
      <xdr:col>6</xdr:col>
      <xdr:colOff>642113</xdr:colOff>
      <xdr:row>7</xdr:row>
      <xdr:rowOff>14697</xdr:rowOff>
    </xdr:from>
    <xdr:to>
      <xdr:col>7</xdr:col>
      <xdr:colOff>335280</xdr:colOff>
      <xdr:row>8</xdr:row>
      <xdr:rowOff>45720</xdr:rowOff>
    </xdr:to>
    <xdr:sp macro="" textlink="'Project Data'!B7">
      <xdr:nvSpPr>
        <xdr:cNvPr id="41" name="TextBox 40">
          <a:extLst>
            <a:ext uri="{FF2B5EF4-FFF2-40B4-BE49-F238E27FC236}">
              <a16:creationId xmlns:a16="http://schemas.microsoft.com/office/drawing/2014/main" id="{00000000-0008-0000-0200-000029000000}"/>
            </a:ext>
          </a:extLst>
        </xdr:cNvPr>
        <xdr:cNvSpPr txBox="1"/>
      </xdr:nvSpPr>
      <xdr:spPr>
        <a:xfrm>
          <a:off x="6471413" y="1630137"/>
          <a:ext cx="676147" cy="2139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fld id="{DFE577BE-907F-4BE3-A822-71CBC040DAF1}" type="TxLink">
            <a:rPr lang="en-US" sz="1100" b="0" i="0" u="none" strike="noStrike" baseline="0">
              <a:solidFill>
                <a:schemeClr val="bg1"/>
              </a:solidFill>
              <a:latin typeface="Calibri"/>
              <a:cs typeface="Calibri"/>
            </a:rPr>
            <a:pPr/>
            <a:t>13-Feb-22</a:t>
          </a:fld>
          <a:endParaRPr lang="en-PH" sz="1200" b="0">
            <a:solidFill>
              <a:schemeClr val="bg1"/>
            </a:solidFill>
          </a:endParaRPr>
        </a:p>
      </xdr:txBody>
    </xdr:sp>
    <xdr:clientData/>
  </xdr:twoCellAnchor>
  <xdr:twoCellAnchor>
    <xdr:from>
      <xdr:col>6</xdr:col>
      <xdr:colOff>709840</xdr:colOff>
      <xdr:row>8</xdr:row>
      <xdr:rowOff>7620</xdr:rowOff>
    </xdr:from>
    <xdr:to>
      <xdr:col>7</xdr:col>
      <xdr:colOff>374560</xdr:colOff>
      <xdr:row>9</xdr:row>
      <xdr:rowOff>53340</xdr:rowOff>
    </xdr:to>
    <xdr:sp macro="" textlink="daysSinceStart">
      <xdr:nvSpPr>
        <xdr:cNvPr id="42" name="TextBox 41">
          <a:extLst>
            <a:ext uri="{FF2B5EF4-FFF2-40B4-BE49-F238E27FC236}">
              <a16:creationId xmlns:a16="http://schemas.microsoft.com/office/drawing/2014/main" id="{00000000-0008-0000-0200-00002A000000}"/>
            </a:ext>
          </a:extLst>
        </xdr:cNvPr>
        <xdr:cNvSpPr txBox="1"/>
      </xdr:nvSpPr>
      <xdr:spPr>
        <a:xfrm>
          <a:off x="6554459" y="1790857"/>
          <a:ext cx="646678" cy="2264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r"/>
          <a:fld id="{FC14471C-59C5-4B28-88FE-2822C0998446}" type="TxLink">
            <a:rPr lang="en-US" sz="1200" b="1" i="0" u="none" strike="noStrike">
              <a:solidFill>
                <a:schemeClr val="bg1"/>
              </a:solidFill>
              <a:latin typeface="Calibri"/>
              <a:cs typeface="Calibri"/>
            </a:rPr>
            <a:pPr algn="r"/>
            <a:t>0</a:t>
          </a:fld>
          <a:endParaRPr lang="en-PH" sz="1400" b="1">
            <a:solidFill>
              <a:schemeClr val="bg1"/>
            </a:solidFill>
          </a:endParaRPr>
        </a:p>
      </xdr:txBody>
    </xdr:sp>
    <xdr:clientData/>
  </xdr:twoCellAnchor>
  <xdr:twoCellAnchor>
    <xdr:from>
      <xdr:col>10</xdr:col>
      <xdr:colOff>1104900</xdr:colOff>
      <xdr:row>4</xdr:row>
      <xdr:rowOff>129540</xdr:rowOff>
    </xdr:from>
    <xdr:to>
      <xdr:col>16</xdr:col>
      <xdr:colOff>931545</xdr:colOff>
      <xdr:row>19</xdr:row>
      <xdr:rowOff>57150</xdr:rowOff>
    </xdr:to>
    <xdr:grpSp>
      <xdr:nvGrpSpPr>
        <xdr:cNvPr id="23" name="Group 22">
          <a:extLst>
            <a:ext uri="{FF2B5EF4-FFF2-40B4-BE49-F238E27FC236}">
              <a16:creationId xmlns:a16="http://schemas.microsoft.com/office/drawing/2014/main" id="{00000000-0008-0000-0200-000017000000}"/>
            </a:ext>
          </a:extLst>
        </xdr:cNvPr>
        <xdr:cNvGrpSpPr/>
      </xdr:nvGrpSpPr>
      <xdr:grpSpPr>
        <a:xfrm>
          <a:off x="10383371" y="1187375"/>
          <a:ext cx="4963421" cy="2617022"/>
          <a:chOff x="2238375" y="3653790"/>
          <a:chExt cx="4960620" cy="2474595"/>
        </a:xfrm>
      </xdr:grpSpPr>
      <xdr:grpSp>
        <xdr:nvGrpSpPr>
          <xdr:cNvPr id="31" name="Group 30">
            <a:extLst>
              <a:ext uri="{FF2B5EF4-FFF2-40B4-BE49-F238E27FC236}">
                <a16:creationId xmlns:a16="http://schemas.microsoft.com/office/drawing/2014/main" id="{00000000-0008-0000-0200-00001F000000}"/>
              </a:ext>
            </a:extLst>
          </xdr:cNvPr>
          <xdr:cNvGrpSpPr/>
        </xdr:nvGrpSpPr>
        <xdr:grpSpPr>
          <a:xfrm>
            <a:off x="2245996" y="3653790"/>
            <a:ext cx="4926329" cy="2474595"/>
            <a:chOff x="4945380" y="830580"/>
            <a:chExt cx="6420749" cy="2705100"/>
          </a:xfrm>
          <a:solidFill>
            <a:schemeClr val="tx1">
              <a:lumMod val="50000"/>
              <a:lumOff val="50000"/>
              <a:alpha val="14118"/>
            </a:schemeClr>
          </a:solidFill>
        </xdr:grpSpPr>
        <xdr:sp macro="" textlink="">
          <xdr:nvSpPr>
            <xdr:cNvPr id="32" name="Rectangle: Folded Corner 31">
              <a:extLst>
                <a:ext uri="{FF2B5EF4-FFF2-40B4-BE49-F238E27FC236}">
                  <a16:creationId xmlns:a16="http://schemas.microsoft.com/office/drawing/2014/main" id="{00000000-0008-0000-0200-000020000000}"/>
                </a:ext>
              </a:extLst>
            </xdr:cNvPr>
            <xdr:cNvSpPr/>
          </xdr:nvSpPr>
          <xdr:spPr>
            <a:xfrm>
              <a:off x="4945380" y="830580"/>
              <a:ext cx="6420749" cy="2705100"/>
            </a:xfrm>
            <a:prstGeom prst="foldedCorner">
              <a:avLst>
                <a:gd name="adj" fmla="val 9831"/>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PH" sz="1100"/>
            </a:p>
          </xdr:txBody>
        </xdr:sp>
        <xdr:sp macro="" textlink="">
          <xdr:nvSpPr>
            <xdr:cNvPr id="33" name="TextBox 32">
              <a:extLst>
                <a:ext uri="{FF2B5EF4-FFF2-40B4-BE49-F238E27FC236}">
                  <a16:creationId xmlns:a16="http://schemas.microsoft.com/office/drawing/2014/main" id="{00000000-0008-0000-0200-000021000000}"/>
                </a:ext>
              </a:extLst>
            </xdr:cNvPr>
            <xdr:cNvSpPr txBox="1"/>
          </xdr:nvSpPr>
          <xdr:spPr>
            <a:xfrm>
              <a:off x="6569769" y="844195"/>
              <a:ext cx="3008179" cy="3405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PH" sz="1400" b="1">
                  <a:solidFill>
                    <a:schemeClr val="tx2">
                      <a:lumMod val="20000"/>
                      <a:lumOff val="80000"/>
                    </a:schemeClr>
                  </a:solidFill>
                </a:rPr>
                <a:t>PROJECT HEALTH</a:t>
              </a:r>
            </a:p>
          </xdr:txBody>
        </xdr:sp>
      </xdr:grpSp>
      <xdr:grpSp>
        <xdr:nvGrpSpPr>
          <xdr:cNvPr id="16" name="Group 15">
            <a:extLst>
              <a:ext uri="{FF2B5EF4-FFF2-40B4-BE49-F238E27FC236}">
                <a16:creationId xmlns:a16="http://schemas.microsoft.com/office/drawing/2014/main" id="{00000000-0008-0000-0200-000010000000}"/>
              </a:ext>
            </a:extLst>
          </xdr:cNvPr>
          <xdr:cNvGrpSpPr/>
        </xdr:nvGrpSpPr>
        <xdr:grpSpPr>
          <a:xfrm>
            <a:off x="2238375" y="4069080"/>
            <a:ext cx="1752600" cy="1935650"/>
            <a:chOff x="2263140" y="4168140"/>
            <a:chExt cx="2423160" cy="1956605"/>
          </a:xfrm>
        </xdr:grpSpPr>
        <xdr:grpSp>
          <xdr:nvGrpSpPr>
            <xdr:cNvPr id="2" name="Group 1">
              <a:extLst>
                <a:ext uri="{FF2B5EF4-FFF2-40B4-BE49-F238E27FC236}">
                  <a16:creationId xmlns:a16="http://schemas.microsoft.com/office/drawing/2014/main" id="{00000000-0008-0000-0200-000002000000}"/>
                </a:ext>
              </a:extLst>
            </xdr:cNvPr>
            <xdr:cNvGrpSpPr/>
          </xdr:nvGrpSpPr>
          <xdr:grpSpPr>
            <a:xfrm>
              <a:off x="2263140" y="4168140"/>
              <a:ext cx="2423160" cy="1710000"/>
              <a:chOff x="2118360" y="3970020"/>
              <a:chExt cx="2423160" cy="1710000"/>
            </a:xfrm>
          </xdr:grpSpPr>
          <xdr:graphicFrame macro="">
            <xdr:nvGraphicFramePr>
              <xdr:cNvPr id="52" name="Chart 51">
                <a:extLst>
                  <a:ext uri="{FF2B5EF4-FFF2-40B4-BE49-F238E27FC236}">
                    <a16:creationId xmlns:a16="http://schemas.microsoft.com/office/drawing/2014/main" id="{00000000-0008-0000-0200-000034000000}"/>
                  </a:ext>
                </a:extLst>
              </xdr:cNvPr>
              <xdr:cNvGraphicFramePr>
                <a:graphicFrameLocks/>
              </xdr:cNvGraphicFramePr>
            </xdr:nvGraphicFramePr>
            <xdr:xfrm>
              <a:off x="2118360" y="3970020"/>
              <a:ext cx="2423160" cy="1710000"/>
            </xdr:xfrm>
            <a:graphic>
              <a:graphicData uri="http://schemas.openxmlformats.org/drawingml/2006/chart">
                <c:chart xmlns:c="http://schemas.openxmlformats.org/drawingml/2006/chart" xmlns:r="http://schemas.openxmlformats.org/officeDocument/2006/relationships" r:id="rId8"/>
              </a:graphicData>
            </a:graphic>
          </xdr:graphicFrame>
          <xdr:sp macro="" textlink="'Project Data'!AH10">
            <xdr:nvSpPr>
              <xdr:cNvPr id="57" name="TextBox 56">
                <a:extLst>
                  <a:ext uri="{FF2B5EF4-FFF2-40B4-BE49-F238E27FC236}">
                    <a16:creationId xmlns:a16="http://schemas.microsoft.com/office/drawing/2014/main" id="{00000000-0008-0000-0200-000039000000}"/>
                  </a:ext>
                </a:extLst>
              </xdr:cNvPr>
              <xdr:cNvSpPr txBox="1"/>
            </xdr:nvSpPr>
            <xdr:spPr>
              <a:xfrm>
                <a:off x="3059430" y="4695480"/>
                <a:ext cx="5410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1ACABEB7-8D33-4950-93FC-A17EB2A3B39E}" type="TxLink">
                  <a:rPr lang="en-US" sz="1800" b="1" i="0" u="none" strike="noStrike" cap="none" spc="50">
                    <a:ln w="9525" cmpd="sng">
                      <a:solidFill>
                        <a:schemeClr val="accent2"/>
                      </a:solidFill>
                      <a:prstDash val="solid"/>
                    </a:ln>
                    <a:solidFill>
                      <a:srgbClr val="70AD47">
                        <a:tint val="1000"/>
                      </a:srgbClr>
                    </a:solidFill>
                    <a:effectLst>
                      <a:glow rad="38100">
                        <a:schemeClr val="accent1">
                          <a:alpha val="40000"/>
                        </a:schemeClr>
                      </a:glow>
                    </a:effectLst>
                    <a:latin typeface="Calibri"/>
                    <a:cs typeface="Calibri"/>
                  </a:rPr>
                  <a:pPr algn="ctr"/>
                  <a:t>15</a:t>
                </a:fld>
                <a:endParaRPr lang="en-PH" sz="1800" b="1" cap="none" spc="50">
                  <a:ln w="9525" cmpd="sng">
                    <a:solidFill>
                      <a:schemeClr val="accent2"/>
                    </a:solidFill>
                    <a:prstDash val="solid"/>
                  </a:ln>
                  <a:solidFill>
                    <a:srgbClr val="70AD47">
                      <a:tint val="1000"/>
                    </a:srgbClr>
                  </a:solidFill>
                  <a:effectLst>
                    <a:glow rad="38100">
                      <a:schemeClr val="accent1">
                        <a:alpha val="40000"/>
                      </a:schemeClr>
                    </a:glow>
                  </a:effectLst>
                </a:endParaRPr>
              </a:p>
            </xdr:txBody>
          </xdr:sp>
        </xdr:grpSp>
        <xdr:sp macro="" textlink="">
          <xdr:nvSpPr>
            <xdr:cNvPr id="44" name="TextBox 43">
              <a:extLst>
                <a:ext uri="{FF2B5EF4-FFF2-40B4-BE49-F238E27FC236}">
                  <a16:creationId xmlns:a16="http://schemas.microsoft.com/office/drawing/2014/main" id="{00000000-0008-0000-0200-00002C000000}"/>
                </a:ext>
              </a:extLst>
            </xdr:cNvPr>
            <xdr:cNvSpPr txBox="1"/>
          </xdr:nvSpPr>
          <xdr:spPr>
            <a:xfrm>
              <a:off x="3136647" y="5844540"/>
              <a:ext cx="67614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200" b="1">
                  <a:solidFill>
                    <a:schemeClr val="tx2">
                      <a:lumMod val="20000"/>
                      <a:lumOff val="80000"/>
                    </a:schemeClr>
                  </a:solidFill>
                </a:rPr>
                <a:t>RISKS</a:t>
              </a:r>
            </a:p>
          </xdr:txBody>
        </xdr:sp>
      </xdr:grpSp>
      <xdr:grpSp>
        <xdr:nvGrpSpPr>
          <xdr:cNvPr id="15" name="Group 14">
            <a:extLst>
              <a:ext uri="{FF2B5EF4-FFF2-40B4-BE49-F238E27FC236}">
                <a16:creationId xmlns:a16="http://schemas.microsoft.com/office/drawing/2014/main" id="{00000000-0008-0000-0200-00000F000000}"/>
              </a:ext>
            </a:extLst>
          </xdr:cNvPr>
          <xdr:cNvGrpSpPr/>
        </xdr:nvGrpSpPr>
        <xdr:grpSpPr>
          <a:xfrm>
            <a:off x="3766184" y="4069080"/>
            <a:ext cx="1746886" cy="1935650"/>
            <a:chOff x="4911089" y="4168140"/>
            <a:chExt cx="2232660" cy="1956605"/>
          </a:xfrm>
        </xdr:grpSpPr>
        <xdr:grpSp>
          <xdr:nvGrpSpPr>
            <xdr:cNvPr id="6" name="Group 5">
              <a:extLst>
                <a:ext uri="{FF2B5EF4-FFF2-40B4-BE49-F238E27FC236}">
                  <a16:creationId xmlns:a16="http://schemas.microsoft.com/office/drawing/2014/main" id="{00000000-0008-0000-0200-000006000000}"/>
                </a:ext>
              </a:extLst>
            </xdr:cNvPr>
            <xdr:cNvGrpSpPr/>
          </xdr:nvGrpSpPr>
          <xdr:grpSpPr>
            <a:xfrm>
              <a:off x="4911089" y="4168140"/>
              <a:ext cx="2232660" cy="1710000"/>
              <a:chOff x="4480560" y="4076700"/>
              <a:chExt cx="2232660" cy="1710000"/>
            </a:xfrm>
          </xdr:grpSpPr>
          <xdr:graphicFrame macro="">
            <xdr:nvGraphicFramePr>
              <xdr:cNvPr id="55" name="Chart 54">
                <a:extLst>
                  <a:ext uri="{FF2B5EF4-FFF2-40B4-BE49-F238E27FC236}">
                    <a16:creationId xmlns:a16="http://schemas.microsoft.com/office/drawing/2014/main" id="{00000000-0008-0000-0200-000037000000}"/>
                  </a:ext>
                </a:extLst>
              </xdr:cNvPr>
              <xdr:cNvGraphicFramePr>
                <a:graphicFrameLocks/>
              </xdr:cNvGraphicFramePr>
            </xdr:nvGraphicFramePr>
            <xdr:xfrm>
              <a:off x="4480560" y="4076700"/>
              <a:ext cx="2232660" cy="1710000"/>
            </xdr:xfrm>
            <a:graphic>
              <a:graphicData uri="http://schemas.openxmlformats.org/drawingml/2006/chart">
                <c:chart xmlns:c="http://schemas.openxmlformats.org/drawingml/2006/chart" xmlns:r="http://schemas.openxmlformats.org/officeDocument/2006/relationships" r:id="rId9"/>
              </a:graphicData>
            </a:graphic>
          </xdr:graphicFrame>
          <xdr:sp macro="" textlink="'Project Data'!AH11">
            <xdr:nvSpPr>
              <xdr:cNvPr id="58" name="TextBox 57">
                <a:extLst>
                  <a:ext uri="{FF2B5EF4-FFF2-40B4-BE49-F238E27FC236}">
                    <a16:creationId xmlns:a16="http://schemas.microsoft.com/office/drawing/2014/main" id="{00000000-0008-0000-0200-00003A000000}"/>
                  </a:ext>
                </a:extLst>
              </xdr:cNvPr>
              <xdr:cNvSpPr txBox="1"/>
            </xdr:nvSpPr>
            <xdr:spPr>
              <a:xfrm>
                <a:off x="5326380" y="4802160"/>
                <a:ext cx="541020" cy="2590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3771B528-88EC-4EE0-A2F8-3FFCD2F92E6D}" type="TxLink">
                  <a:rPr lang="en-US" sz="1800" b="1" i="0" u="none" strike="noStrike" cap="none" spc="0">
                    <a:ln w="6600">
                      <a:solidFill>
                        <a:schemeClr val="accent4"/>
                      </a:solidFill>
                      <a:prstDash val="solid"/>
                    </a:ln>
                    <a:solidFill>
                      <a:srgbClr val="FFFFFF"/>
                    </a:solidFill>
                    <a:effectLst>
                      <a:outerShdw dist="38100" dir="2700000" algn="tl" rotWithShape="0">
                        <a:schemeClr val="accent2"/>
                      </a:outerShdw>
                    </a:effectLst>
                    <a:latin typeface="Calibri"/>
                    <a:cs typeface="Calibri"/>
                  </a:rPr>
                  <a:pPr algn="ctr"/>
                  <a:t>234</a:t>
                </a:fld>
                <a:endParaRPr lang="en-PH" sz="1800" b="1" cap="none" spc="0">
                  <a:ln w="6600">
                    <a:solidFill>
                      <a:schemeClr val="accent4"/>
                    </a:solidFill>
                    <a:prstDash val="solid"/>
                  </a:ln>
                  <a:solidFill>
                    <a:srgbClr val="FFFFFF"/>
                  </a:solidFill>
                  <a:effectLst>
                    <a:outerShdw dist="38100" dir="2700000" algn="tl" rotWithShape="0">
                      <a:schemeClr val="accent2"/>
                    </a:outerShdw>
                  </a:effectLst>
                </a:endParaRPr>
              </a:p>
            </xdr:txBody>
          </xdr:sp>
        </xdr:grpSp>
        <xdr:sp macro="" textlink="">
          <xdr:nvSpPr>
            <xdr:cNvPr id="45" name="TextBox 44">
              <a:extLst>
                <a:ext uri="{FF2B5EF4-FFF2-40B4-BE49-F238E27FC236}">
                  <a16:creationId xmlns:a16="http://schemas.microsoft.com/office/drawing/2014/main" id="{00000000-0008-0000-0200-00002D000000}"/>
                </a:ext>
              </a:extLst>
            </xdr:cNvPr>
            <xdr:cNvSpPr txBox="1"/>
          </xdr:nvSpPr>
          <xdr:spPr>
            <a:xfrm>
              <a:off x="5689346" y="5844540"/>
              <a:ext cx="676147"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200" b="1">
                  <a:solidFill>
                    <a:schemeClr val="tx2">
                      <a:lumMod val="20000"/>
                      <a:lumOff val="80000"/>
                    </a:schemeClr>
                  </a:solidFill>
                </a:rPr>
                <a:t>ISSUES</a:t>
              </a:r>
            </a:p>
          </xdr:txBody>
        </xdr:sp>
      </xdr:grpSp>
      <xdr:grpSp>
        <xdr:nvGrpSpPr>
          <xdr:cNvPr id="13" name="Group 12">
            <a:extLst>
              <a:ext uri="{FF2B5EF4-FFF2-40B4-BE49-F238E27FC236}">
                <a16:creationId xmlns:a16="http://schemas.microsoft.com/office/drawing/2014/main" id="{00000000-0008-0000-0200-00000D000000}"/>
              </a:ext>
            </a:extLst>
          </xdr:cNvPr>
          <xdr:cNvGrpSpPr/>
        </xdr:nvGrpSpPr>
        <xdr:grpSpPr>
          <a:xfrm>
            <a:off x="4989195" y="4069080"/>
            <a:ext cx="2209800" cy="1935650"/>
            <a:chOff x="7185660" y="4168140"/>
            <a:chExt cx="2232660" cy="1956605"/>
          </a:xfrm>
        </xdr:grpSpPr>
        <xdr:grpSp>
          <xdr:nvGrpSpPr>
            <xdr:cNvPr id="12" name="Group 11">
              <a:extLst>
                <a:ext uri="{FF2B5EF4-FFF2-40B4-BE49-F238E27FC236}">
                  <a16:creationId xmlns:a16="http://schemas.microsoft.com/office/drawing/2014/main" id="{00000000-0008-0000-0200-00000C000000}"/>
                </a:ext>
              </a:extLst>
            </xdr:cNvPr>
            <xdr:cNvGrpSpPr/>
          </xdr:nvGrpSpPr>
          <xdr:grpSpPr>
            <a:xfrm>
              <a:off x="7185660" y="4168140"/>
              <a:ext cx="2232660" cy="1710000"/>
              <a:chOff x="6537960" y="3947160"/>
              <a:chExt cx="2232660" cy="1710000"/>
            </a:xfrm>
          </xdr:grpSpPr>
          <xdr:graphicFrame macro="">
            <xdr:nvGraphicFramePr>
              <xdr:cNvPr id="56" name="Chart 55">
                <a:extLst>
                  <a:ext uri="{FF2B5EF4-FFF2-40B4-BE49-F238E27FC236}">
                    <a16:creationId xmlns:a16="http://schemas.microsoft.com/office/drawing/2014/main" id="{00000000-0008-0000-0200-000038000000}"/>
                  </a:ext>
                </a:extLst>
              </xdr:cNvPr>
              <xdr:cNvGraphicFramePr>
                <a:graphicFrameLocks/>
              </xdr:cNvGraphicFramePr>
            </xdr:nvGraphicFramePr>
            <xdr:xfrm>
              <a:off x="6537960" y="3947160"/>
              <a:ext cx="2232660" cy="171000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59" name="TextBox 56">
                <a:extLst>
                  <a:ext uri="{FF2B5EF4-FFF2-40B4-BE49-F238E27FC236}">
                    <a16:creationId xmlns:a16="http://schemas.microsoft.com/office/drawing/2014/main" id="{00000000-0008-0000-0200-00003B000000}"/>
                  </a:ext>
                </a:extLst>
              </xdr:cNvPr>
              <xdr:cNvSpPr txBox="1"/>
            </xdr:nvSpPr>
            <xdr:spPr>
              <a:xfrm>
                <a:off x="7383780" y="4672620"/>
                <a:ext cx="541020" cy="259080"/>
              </a:xfrm>
              <a:prstGeom prst="rect">
                <a:avLst/>
              </a:prstGeom>
              <a:noFill/>
            </xdr:spPr>
            <xdr:style>
              <a:lnRef idx="0">
                <a:scrgbClr r="0" g="0" b="0"/>
              </a:lnRef>
              <a:fillRef idx="0">
                <a:scrgbClr r="0" g="0" b="0"/>
              </a:fillRef>
              <a:effectRef idx="0">
                <a:scrgbClr r="0" g="0" b="0"/>
              </a:effectRef>
              <a:fontRef idx="minor">
                <a:schemeClr val="tx1"/>
              </a:fontRef>
            </xdr:style>
            <xdr:txBody>
              <a:bodyPr wrap="square" rtlCol="0" anchor="ctr">
                <a:noAutofit/>
              </a:bodyPr>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pPr algn="ctr"/>
                <a:r>
                  <a:rPr lang="en-US" sz="1800" b="1" i="0" u="none" strike="noStrike" cap="none" spc="0">
                    <a:ln w="6350">
                      <a:solidFill>
                        <a:schemeClr val="accent6"/>
                      </a:solidFill>
                      <a:prstDash val="solid"/>
                    </a:ln>
                    <a:solidFill>
                      <a:schemeClr val="bg1"/>
                    </a:solidFill>
                    <a:effectLst/>
                    <a:latin typeface="Calibri"/>
                    <a:cs typeface="Calibri"/>
                  </a:rPr>
                  <a:t>255</a:t>
                </a:r>
                <a:endParaRPr lang="en-PH" sz="1800" b="1" cap="none" spc="0">
                  <a:ln w="6350">
                    <a:solidFill>
                      <a:schemeClr val="accent6"/>
                    </a:solidFill>
                    <a:prstDash val="solid"/>
                  </a:ln>
                  <a:solidFill>
                    <a:schemeClr val="bg1"/>
                  </a:solidFill>
                  <a:effectLst/>
                </a:endParaRPr>
              </a:p>
            </xdr:txBody>
          </xdr:sp>
        </xdr:grpSp>
        <xdr:sp macro="" textlink="">
          <xdr:nvSpPr>
            <xdr:cNvPr id="46" name="TextBox 45">
              <a:extLst>
                <a:ext uri="{FF2B5EF4-FFF2-40B4-BE49-F238E27FC236}">
                  <a16:creationId xmlns:a16="http://schemas.microsoft.com/office/drawing/2014/main" id="{00000000-0008-0000-0200-00002E000000}"/>
                </a:ext>
              </a:extLst>
            </xdr:cNvPr>
            <xdr:cNvSpPr txBox="1"/>
          </xdr:nvSpPr>
          <xdr:spPr>
            <a:xfrm>
              <a:off x="7748349" y="5844540"/>
              <a:ext cx="102326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PH" sz="1200" b="1">
                  <a:solidFill>
                    <a:schemeClr val="tx2">
                      <a:lumMod val="20000"/>
                      <a:lumOff val="80000"/>
                    </a:schemeClr>
                  </a:solidFill>
                </a:rPr>
                <a:t>ACTION ITEMS</a:t>
              </a:r>
            </a:p>
          </xdr:txBody>
        </xdr:sp>
      </xdr:grpSp>
    </xdr:grpSp>
    <xdr:clientData/>
  </xdr:twoCellAnchor>
  <xdr:twoCellAnchor>
    <xdr:from>
      <xdr:col>7</xdr:col>
      <xdr:colOff>586740</xdr:colOff>
      <xdr:row>4</xdr:row>
      <xdr:rowOff>112395</xdr:rowOff>
    </xdr:from>
    <xdr:to>
      <xdr:col>10</xdr:col>
      <xdr:colOff>944880</xdr:colOff>
      <xdr:row>19</xdr:row>
      <xdr:rowOff>83820</xdr:rowOff>
    </xdr:to>
    <xdr:grpSp>
      <xdr:nvGrpSpPr>
        <xdr:cNvPr id="24" name="Group 23">
          <a:extLst>
            <a:ext uri="{FF2B5EF4-FFF2-40B4-BE49-F238E27FC236}">
              <a16:creationId xmlns:a16="http://schemas.microsoft.com/office/drawing/2014/main" id="{00000000-0008-0000-0200-000018000000}"/>
            </a:ext>
          </a:extLst>
        </xdr:cNvPr>
        <xdr:cNvGrpSpPr/>
      </xdr:nvGrpSpPr>
      <xdr:grpSpPr>
        <a:xfrm>
          <a:off x="7399916" y="1170230"/>
          <a:ext cx="2823435" cy="2660837"/>
          <a:chOff x="7397115" y="893445"/>
          <a:chExt cx="2815590" cy="2686050"/>
        </a:xfrm>
      </xdr:grpSpPr>
      <xdr:grpSp>
        <xdr:nvGrpSpPr>
          <xdr:cNvPr id="30" name="Group 29">
            <a:extLst>
              <a:ext uri="{FF2B5EF4-FFF2-40B4-BE49-F238E27FC236}">
                <a16:creationId xmlns:a16="http://schemas.microsoft.com/office/drawing/2014/main" id="{00000000-0008-0000-0200-00001E000000}"/>
              </a:ext>
            </a:extLst>
          </xdr:cNvPr>
          <xdr:cNvGrpSpPr/>
        </xdr:nvGrpSpPr>
        <xdr:grpSpPr>
          <a:xfrm>
            <a:off x="7397115" y="893445"/>
            <a:ext cx="2815590" cy="2686050"/>
            <a:chOff x="4945380" y="830580"/>
            <a:chExt cx="2232660" cy="3503654"/>
          </a:xfrm>
          <a:solidFill>
            <a:srgbClr val="000000">
              <a:alpha val="30196"/>
            </a:srgbClr>
          </a:solidFill>
        </xdr:grpSpPr>
        <xdr:sp macro="" textlink="">
          <xdr:nvSpPr>
            <xdr:cNvPr id="28" name="Rectangle: Folded Corner 27">
              <a:extLst>
                <a:ext uri="{FF2B5EF4-FFF2-40B4-BE49-F238E27FC236}">
                  <a16:creationId xmlns:a16="http://schemas.microsoft.com/office/drawing/2014/main" id="{00000000-0008-0000-0200-00001C000000}"/>
                </a:ext>
              </a:extLst>
            </xdr:cNvPr>
            <xdr:cNvSpPr/>
          </xdr:nvSpPr>
          <xdr:spPr>
            <a:xfrm>
              <a:off x="4945380" y="830580"/>
              <a:ext cx="2232660" cy="3503654"/>
            </a:xfrm>
            <a:prstGeom prst="foldedCorner">
              <a:avLst>
                <a:gd name="adj" fmla="val 9831"/>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4964988" y="861060"/>
              <a:ext cx="861974" cy="4063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PH" sz="1400" b="1">
                  <a:solidFill>
                    <a:schemeClr val="tx2">
                      <a:lumMod val="20000"/>
                      <a:lumOff val="80000"/>
                    </a:schemeClr>
                  </a:solidFill>
                </a:rPr>
                <a:t>BUDGETING</a:t>
              </a:r>
            </a:p>
          </xdr:txBody>
        </xdr:sp>
      </xdr:grpSp>
      <xdr:graphicFrame macro="">
        <xdr:nvGraphicFramePr>
          <xdr:cNvPr id="47" name="Chart 10">
            <a:extLst>
              <a:ext uri="{FF2B5EF4-FFF2-40B4-BE49-F238E27FC236}">
                <a16:creationId xmlns:a16="http://schemas.microsoft.com/office/drawing/2014/main" id="{00000000-0008-0000-0200-00002F000000}"/>
              </a:ext>
            </a:extLst>
          </xdr:cNvPr>
          <xdr:cNvGraphicFramePr>
            <a:graphicFrameLocks/>
          </xdr:cNvGraphicFramePr>
        </xdr:nvGraphicFramePr>
        <xdr:xfrm>
          <a:off x="7427595" y="1331595"/>
          <a:ext cx="2655570" cy="201168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4</xdr:col>
      <xdr:colOff>104775</xdr:colOff>
      <xdr:row>23</xdr:row>
      <xdr:rowOff>9525</xdr:rowOff>
    </xdr:from>
    <xdr:to>
      <xdr:col>10</xdr:col>
      <xdr:colOff>904875</xdr:colOff>
      <xdr:row>37</xdr:row>
      <xdr:rowOff>47624</xdr:rowOff>
    </xdr:to>
    <xdr:sp macro="" textlink="">
      <xdr:nvSpPr>
        <xdr:cNvPr id="25" name="Rectangle 24">
          <a:extLst>
            <a:ext uri="{FF2B5EF4-FFF2-40B4-BE49-F238E27FC236}">
              <a16:creationId xmlns:a16="http://schemas.microsoft.com/office/drawing/2014/main" id="{00000000-0008-0000-0200-000019000000}"/>
            </a:ext>
          </a:extLst>
        </xdr:cNvPr>
        <xdr:cNvSpPr/>
      </xdr:nvSpPr>
      <xdr:spPr>
        <a:xfrm>
          <a:off x="2266950" y="4514850"/>
          <a:ext cx="7905750" cy="2571749"/>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t>TIMELINE</a:t>
          </a:r>
        </a:p>
      </xdr:txBody>
    </xdr:sp>
    <xdr:clientData/>
  </xdr:twoCellAnchor>
  <xdr:twoCellAnchor>
    <xdr:from>
      <xdr:col>4</xdr:col>
      <xdr:colOff>123825</xdr:colOff>
      <xdr:row>20</xdr:row>
      <xdr:rowOff>19049</xdr:rowOff>
    </xdr:from>
    <xdr:to>
      <xdr:col>6</xdr:col>
      <xdr:colOff>266700</xdr:colOff>
      <xdr:row>22</xdr:row>
      <xdr:rowOff>28574</xdr:rowOff>
    </xdr:to>
    <xdr:sp macro="" textlink="">
      <xdr:nvSpPr>
        <xdr:cNvPr id="53" name="Rectangle 52">
          <a:extLst>
            <a:ext uri="{FF2B5EF4-FFF2-40B4-BE49-F238E27FC236}">
              <a16:creationId xmlns:a16="http://schemas.microsoft.com/office/drawing/2014/main" id="{00000000-0008-0000-0200-000035000000}"/>
            </a:ext>
          </a:extLst>
        </xdr:cNvPr>
        <xdr:cNvSpPr/>
      </xdr:nvSpPr>
      <xdr:spPr>
        <a:xfrm>
          <a:off x="2286000" y="3981449"/>
          <a:ext cx="3810000" cy="371475"/>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PH" sz="1100"/>
            <a:t>TIMELINE</a:t>
          </a:r>
          <a:r>
            <a:rPr lang="en-PH" sz="1100" baseline="0"/>
            <a:t> SLICERS</a:t>
          </a:r>
          <a:endParaRPr lang="en-PH" sz="1100"/>
        </a:p>
      </xdr:txBody>
    </xdr:sp>
    <xdr:clientData/>
  </xdr:twoCellAnchor>
  <xdr:twoCellAnchor>
    <xdr:from>
      <xdr:col>10</xdr:col>
      <xdr:colOff>1114425</xdr:colOff>
      <xdr:row>20</xdr:row>
      <xdr:rowOff>47625</xdr:rowOff>
    </xdr:from>
    <xdr:to>
      <xdr:col>16</xdr:col>
      <xdr:colOff>952500</xdr:colOff>
      <xdr:row>37</xdr:row>
      <xdr:rowOff>104775</xdr:rowOff>
    </xdr:to>
    <xdr:sp macro="" textlink="">
      <xdr:nvSpPr>
        <xdr:cNvPr id="54" name="Rectangle 53">
          <a:extLst>
            <a:ext uri="{FF2B5EF4-FFF2-40B4-BE49-F238E27FC236}">
              <a16:creationId xmlns:a16="http://schemas.microsoft.com/office/drawing/2014/main" id="{00000000-0008-0000-0200-000036000000}"/>
            </a:ext>
          </a:extLst>
        </xdr:cNvPr>
        <xdr:cNvSpPr/>
      </xdr:nvSpPr>
      <xdr:spPr>
        <a:xfrm>
          <a:off x="10382250" y="4010025"/>
          <a:ext cx="4972050" cy="3133725"/>
        </a:xfrm>
        <a:prstGeom prst="rect">
          <a:avLst/>
        </a:prstGeom>
        <a:solidFill>
          <a:schemeClr val="tx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100"/>
            <a:t>TABLE</a:t>
          </a:r>
          <a:r>
            <a:rPr lang="en-PH" sz="1100" baseline="0"/>
            <a:t> OF ONGOING PHASES</a:t>
          </a:r>
          <a:endParaRPr lang="en-PH" sz="1100"/>
        </a:p>
      </xdr:txBody>
    </xdr:sp>
    <xdr:clientData/>
  </xdr:twoCellAnchor>
</xdr:wsDr>
</file>

<file path=xl/drawings/drawing4.xml><?xml version="1.0" encoding="utf-8"?>
<c:userShapes xmlns:c="http://schemas.openxmlformats.org/drawingml/2006/chart">
  <cdr:relSizeAnchor xmlns:cdr="http://schemas.openxmlformats.org/drawingml/2006/chartDrawing">
    <cdr:from>
      <cdr:x>0.37122</cdr:x>
      <cdr:y>0.38708</cdr:y>
    </cdr:from>
    <cdr:to>
      <cdr:x>0.64821</cdr:x>
      <cdr:y>0.62847</cdr:y>
    </cdr:to>
    <cdr:sp macro="" textlink="'Project Data'!AA5">
      <cdr:nvSpPr>
        <cdr:cNvPr id="4" name="TextBox 1">
          <a:extLst xmlns:a="http://schemas.openxmlformats.org/drawingml/2006/main">
            <a:ext uri="{FF2B5EF4-FFF2-40B4-BE49-F238E27FC236}">
              <a16:creationId xmlns:a16="http://schemas.microsoft.com/office/drawing/2014/main" id="{978FF532-749A-4D49-80B0-B1F7584EF411}"/>
            </a:ext>
          </a:extLst>
        </cdr:cNvPr>
        <cdr:cNvSpPr txBox="1"/>
      </cdr:nvSpPr>
      <cdr:spPr>
        <a:xfrm xmlns:a="http://schemas.openxmlformats.org/drawingml/2006/main">
          <a:off x="987207" y="578108"/>
          <a:ext cx="736622" cy="360521"/>
        </a:xfrm>
        <a:prstGeom xmlns:a="http://schemas.openxmlformats.org/drawingml/2006/main" prst="rect">
          <a:avLst/>
        </a:prstGeom>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B4189BAF-AD19-4064-9603-3DB57F61A041}" type="TxLink">
            <a:rPr lang="en-US" sz="1800" b="1" i="0" u="none" strike="noStrike">
              <a:solidFill>
                <a:schemeClr val="bg1">
                  <a:lumMod val="95000"/>
                </a:schemeClr>
              </a:solidFill>
              <a:latin typeface="Calibri"/>
              <a:cs typeface="Calibri"/>
            </a:rPr>
            <a:pPr algn="ctr"/>
            <a:t>20%</a:t>
          </a:fld>
          <a:endParaRPr lang="en-AU" sz="5400" b="1">
            <a:solidFill>
              <a:schemeClr val="bg1">
                <a:lumMod val="95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6</xdr:col>
      <xdr:colOff>462803</xdr:colOff>
      <xdr:row>5</xdr:row>
      <xdr:rowOff>117438</xdr:rowOff>
    </xdr:from>
    <xdr:to>
      <xdr:col>12</xdr:col>
      <xdr:colOff>393406</xdr:colOff>
      <xdr:row>10</xdr:row>
      <xdr:rowOff>102197</xdr:rowOff>
    </xdr:to>
    <xdr:sp macro="" textlink="">
      <xdr:nvSpPr>
        <xdr:cNvPr id="2" name="Text Box 44" hidden="1">
          <a:extLst>
            <a:ext uri="{FF2B5EF4-FFF2-40B4-BE49-F238E27FC236}">
              <a16:creationId xmlns:a16="http://schemas.microsoft.com/office/drawing/2014/main" id="{00000000-0008-0000-0300-000002000000}"/>
            </a:ext>
          </a:extLst>
        </xdr:cNvPr>
        <xdr:cNvSpPr txBox="1">
          <a:spLocks noChangeArrowheads="1"/>
        </xdr:cNvSpPr>
      </xdr:nvSpPr>
      <xdr:spPr bwMode="auto">
        <a:xfrm>
          <a:off x="5093970" y="1348740"/>
          <a:ext cx="3533775" cy="100584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16</xdr:col>
          <xdr:colOff>0</xdr:colOff>
          <xdr:row>6</xdr:row>
          <xdr:rowOff>68580</xdr:rowOff>
        </xdr:from>
        <xdr:to>
          <xdr:col>35</xdr:col>
          <xdr:colOff>38100</xdr:colOff>
          <xdr:row>7</xdr:row>
          <xdr:rowOff>38100</xdr:rowOff>
        </xdr:to>
        <xdr:sp macro="" textlink="">
          <xdr:nvSpPr>
            <xdr:cNvPr id="5121" name="Scroll Bar 1"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30480</xdr:colOff>
          <xdr:row>9</xdr:row>
          <xdr:rowOff>121920</xdr:rowOff>
        </xdr:from>
        <xdr:to>
          <xdr:col>2</xdr:col>
          <xdr:colOff>358140</xdr:colOff>
          <xdr:row>10</xdr:row>
          <xdr:rowOff>121920</xdr:rowOff>
        </xdr:to>
        <xdr:sp macro="" textlink="">
          <xdr:nvSpPr>
            <xdr:cNvPr id="5122" name="Button 2" hidden="1">
              <a:extLst>
                <a:ext uri="{63B3BB69-23CF-44E3-9099-C40C66FF867C}">
                  <a14:compatExt spid="_x0000_s5122"/>
                </a:ext>
                <a:ext uri="{FF2B5EF4-FFF2-40B4-BE49-F238E27FC236}">
                  <a16:creationId xmlns:a16="http://schemas.microsoft.com/office/drawing/2014/main" id="{00000000-0008-0000-0300-0000021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PH" sz="800" b="0" i="0" u="none" strike="noStrike" baseline="0">
                  <a:solidFill>
                    <a:srgbClr val="000000"/>
                  </a:solidFill>
                  <a:latin typeface="Arial"/>
                  <a:cs typeface="Arial"/>
                </a:rPr>
                <a:t>Insert  Phase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403860</xdr:colOff>
          <xdr:row>9</xdr:row>
          <xdr:rowOff>114300</xdr:rowOff>
        </xdr:from>
        <xdr:to>
          <xdr:col>2</xdr:col>
          <xdr:colOff>1287780</xdr:colOff>
          <xdr:row>10</xdr:row>
          <xdr:rowOff>121920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300-0000031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PH" sz="800" b="0" i="0" u="none" strike="noStrike" baseline="0">
                  <a:solidFill>
                    <a:srgbClr val="000000"/>
                  </a:solidFill>
                  <a:latin typeface="Arial"/>
                  <a:cs typeface="Arial"/>
                </a:rPr>
                <a:t>Add Sub-Phase</a:t>
              </a:r>
            </a:p>
          </xdr:txBody>
        </xdr:sp>
        <xdr:clientData fPrintsWithSheet="0"/>
      </xdr:twoCellAnchor>
    </mc:Choice>
    <mc:Fallback/>
  </mc:AlternateContent>
  <xdr:twoCellAnchor editAs="absolute">
    <xdr:from>
      <xdr:col>6</xdr:col>
      <xdr:colOff>457200</xdr:colOff>
      <xdr:row>8</xdr:row>
      <xdr:rowOff>143470</xdr:rowOff>
    </xdr:from>
    <xdr:to>
      <xdr:col>13</xdr:col>
      <xdr:colOff>419096</xdr:colOff>
      <xdr:row>10</xdr:row>
      <xdr:rowOff>125057</xdr:rowOff>
    </xdr:to>
    <mc:AlternateContent xmlns:mc="http://schemas.openxmlformats.org/markup-compatibility/2006" xmlns:sle15="http://schemas.microsoft.com/office/drawing/2012/slicer">
      <mc:Choice Requires="sle15">
        <xdr:graphicFrame macro="">
          <xdr:nvGraphicFramePr>
            <xdr:cNvPr id="4" name="STATUS">
              <a:extLst>
                <a:ext uri="{FF2B5EF4-FFF2-40B4-BE49-F238E27FC236}">
                  <a16:creationId xmlns:a16="http://schemas.microsoft.com/office/drawing/2014/main" id="{00000000-0008-0000-0300-000004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5090160" y="1850350"/>
              <a:ext cx="4427216" cy="530227"/>
            </a:xfrm>
            <a:prstGeom prst="rect">
              <a:avLst/>
            </a:prstGeom>
            <a:solidFill>
              <a:prstClr val="white"/>
            </a:solidFill>
            <a:ln w="1">
              <a:solidFill>
                <a:prstClr val="green"/>
              </a:solidFill>
            </a:ln>
          </xdr:spPr>
          <xdr:txBody>
            <a:bodyPr vertOverflow="clip" horzOverflow="clip"/>
            <a:lstStyle/>
            <a:p>
              <a:r>
                <a:rPr lang="en-PH"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25</xdr:col>
      <xdr:colOff>137160</xdr:colOff>
      <xdr:row>13</xdr:row>
      <xdr:rowOff>129540</xdr:rowOff>
    </xdr:from>
    <xdr:to>
      <xdr:col>30</xdr:col>
      <xdr:colOff>305465</xdr:colOff>
      <xdr:row>22</xdr:row>
      <xdr:rowOff>67471</xdr:rowOff>
    </xdr:to>
    <xdr:grpSp>
      <xdr:nvGrpSpPr>
        <xdr:cNvPr id="40" name="Group 39">
          <a:extLst>
            <a:ext uri="{FF2B5EF4-FFF2-40B4-BE49-F238E27FC236}">
              <a16:creationId xmlns:a16="http://schemas.microsoft.com/office/drawing/2014/main" id="{00000000-0008-0000-0400-000028000000}"/>
            </a:ext>
          </a:extLst>
        </xdr:cNvPr>
        <xdr:cNvGrpSpPr/>
      </xdr:nvGrpSpPr>
      <xdr:grpSpPr>
        <a:xfrm>
          <a:off x="26251989" y="4614454"/>
          <a:ext cx="3434019" cy="2702903"/>
          <a:chOff x="17594579" y="2542359"/>
          <a:chExt cx="5645691" cy="2103770"/>
        </a:xfrm>
      </xdr:grpSpPr>
      <xdr:grpSp>
        <xdr:nvGrpSpPr>
          <xdr:cNvPr id="41" name="Group 40">
            <a:extLst>
              <a:ext uri="{FF2B5EF4-FFF2-40B4-BE49-F238E27FC236}">
                <a16:creationId xmlns:a16="http://schemas.microsoft.com/office/drawing/2014/main" id="{00000000-0008-0000-0400-000029000000}"/>
              </a:ext>
            </a:extLst>
          </xdr:cNvPr>
          <xdr:cNvGrpSpPr/>
        </xdr:nvGrpSpPr>
        <xdr:grpSpPr>
          <a:xfrm>
            <a:off x="17594579" y="2542359"/>
            <a:ext cx="5316820" cy="2034540"/>
            <a:chOff x="5996939" y="721179"/>
            <a:chExt cx="5316820" cy="2034540"/>
          </a:xfrm>
        </xdr:grpSpPr>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6025417" y="721179"/>
              <a:ext cx="5288342" cy="2034540"/>
            </a:xfrm>
            <a:prstGeom prst="rect">
              <a:avLst/>
            </a:prstGeom>
            <a:solidFill>
              <a:schemeClr val="bg1"/>
            </a:solidFill>
            <a:ln>
              <a:solidFill>
                <a:schemeClr val="bg1">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endParaRPr lang="en-US" sz="1000" b="0" i="0" u="none" strike="noStrike">
                <a:solidFill>
                  <a:srgbClr val="000000"/>
                </a:solidFill>
                <a:latin typeface="Arial"/>
                <a:cs typeface="Arial"/>
              </a:endParaRPr>
            </a:p>
          </xdr:txBody>
        </xdr:sp>
        <xdr:graphicFrame macro="">
          <xdr:nvGraphicFramePr>
            <xdr:cNvPr id="44" name="Chart 10">
              <a:extLst>
                <a:ext uri="{FF2B5EF4-FFF2-40B4-BE49-F238E27FC236}">
                  <a16:creationId xmlns:a16="http://schemas.microsoft.com/office/drawing/2014/main" id="{00000000-0008-0000-0400-00002C000000}"/>
                </a:ext>
              </a:extLst>
            </xdr:cNvPr>
            <xdr:cNvGraphicFramePr>
              <a:graphicFrameLocks/>
            </xdr:cNvGraphicFramePr>
          </xdr:nvGraphicFramePr>
          <xdr:xfrm>
            <a:off x="5996939" y="769620"/>
            <a:ext cx="2446019" cy="1760220"/>
          </xdr:xfrm>
          <a:graphic>
            <a:graphicData uri="http://schemas.openxmlformats.org/drawingml/2006/chart">
              <c:chart xmlns:c="http://schemas.openxmlformats.org/drawingml/2006/chart" xmlns:r="http://schemas.openxmlformats.org/officeDocument/2006/relationships" r:id="rId1"/>
            </a:graphicData>
          </a:graphic>
        </xdr:graphicFrame>
      </xdr:grpSp>
      <xdr:graphicFrame macro="">
        <xdr:nvGraphicFramePr>
          <xdr:cNvPr id="42" name="Chart 41">
            <a:extLst>
              <a:ext uri="{FF2B5EF4-FFF2-40B4-BE49-F238E27FC236}">
                <a16:creationId xmlns:a16="http://schemas.microsoft.com/office/drawing/2014/main" id="{00000000-0008-0000-0400-00002A000000}"/>
              </a:ext>
            </a:extLst>
          </xdr:cNvPr>
          <xdr:cNvGraphicFramePr/>
        </xdr:nvGraphicFramePr>
        <xdr:xfrm>
          <a:off x="19217989" y="2952245"/>
          <a:ext cx="4022281" cy="169388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21</xdr:col>
      <xdr:colOff>0</xdr:colOff>
      <xdr:row>12</xdr:row>
      <xdr:rowOff>173</xdr:rowOff>
    </xdr:from>
    <xdr:to>
      <xdr:col>21</xdr:col>
      <xdr:colOff>0</xdr:colOff>
      <xdr:row>56</xdr:row>
      <xdr:rowOff>43033</xdr:rowOff>
    </xdr:to>
    <xdr:grpSp>
      <xdr:nvGrpSpPr>
        <xdr:cNvPr id="8" name="Group 7">
          <a:extLst>
            <a:ext uri="{FF2B5EF4-FFF2-40B4-BE49-F238E27FC236}">
              <a16:creationId xmlns:a16="http://schemas.microsoft.com/office/drawing/2014/main" id="{00000000-0008-0000-0400-000008000000}"/>
            </a:ext>
          </a:extLst>
        </xdr:cNvPr>
        <xdr:cNvGrpSpPr/>
      </xdr:nvGrpSpPr>
      <xdr:grpSpPr>
        <a:xfrm>
          <a:off x="22435457" y="4300030"/>
          <a:ext cx="0" cy="14803889"/>
          <a:chOff x="2855899" y="1963271"/>
          <a:chExt cx="20537501" cy="4587918"/>
        </a:xfrm>
      </xdr:grpSpPr>
      <xdr:sp macro="" textlink="">
        <xdr:nvSpPr>
          <xdr:cNvPr id="9" name="Rectangle 8">
            <a:extLst>
              <a:ext uri="{FF2B5EF4-FFF2-40B4-BE49-F238E27FC236}">
                <a16:creationId xmlns:a16="http://schemas.microsoft.com/office/drawing/2014/main" id="{00000000-0008-0000-0400-000009000000}"/>
              </a:ext>
            </a:extLst>
          </xdr:cNvPr>
          <xdr:cNvSpPr/>
        </xdr:nvSpPr>
        <xdr:spPr>
          <a:xfrm>
            <a:off x="2859741" y="1963271"/>
            <a:ext cx="1491983" cy="1290917"/>
          </a:xfrm>
          <a:prstGeom prst="rect">
            <a:avLst/>
          </a:prstGeom>
          <a:solidFill>
            <a:srgbClr val="161D2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2855899" y="1992085"/>
          <a:ext cx="1484940" cy="1210877"/>
        </xdr:xfrm>
        <a:graphic>
          <a:graphicData uri="http://schemas.openxmlformats.org/drawingml/2006/chart">
            <c:chart xmlns:c="http://schemas.openxmlformats.org/drawingml/2006/chart" xmlns:r="http://schemas.openxmlformats.org/officeDocument/2006/relationships" r:id="rId3"/>
          </a:graphicData>
        </a:graphic>
      </xdr:graphicFrame>
      <xdr:sp macro="" textlink="'Project Data'!X7">
        <xdr:nvSpPr>
          <xdr:cNvPr id="11" name="TextBox 10">
            <a:extLst>
              <a:ext uri="{FF2B5EF4-FFF2-40B4-BE49-F238E27FC236}">
                <a16:creationId xmlns:a16="http://schemas.microsoft.com/office/drawing/2014/main" id="{00000000-0008-0000-0400-00000B000000}"/>
              </a:ext>
            </a:extLst>
          </xdr:cNvPr>
          <xdr:cNvSpPr txBox="1"/>
        </xdr:nvSpPr>
        <xdr:spPr>
          <a:xfrm>
            <a:off x="23393400" y="6295504"/>
            <a:ext cx="0" cy="2556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27AA6925-A0E9-4ED2-8803-C9DAA6012AE2}" type="TxLink">
              <a:rPr lang="en-US" sz="1600" b="1" i="0" u="none" strike="noStrike">
                <a:solidFill>
                  <a:srgbClr val="00FAFA"/>
                </a:solidFill>
                <a:latin typeface="Arial"/>
                <a:cs typeface="Arial"/>
              </a:rPr>
              <a:pPr algn="ctr"/>
              <a:t>48%</a:t>
            </a:fld>
            <a:endParaRPr lang="en-PH" sz="2000" b="1">
              <a:solidFill>
                <a:srgbClr val="00FAFA"/>
              </a:solidFill>
            </a:endParaRPr>
          </a:p>
        </xdr:txBody>
      </xdr:sp>
    </xdr:grpSp>
    <xdr:clientData/>
  </xdr:twoCellAnchor>
  <xdr:twoCellAnchor>
    <xdr:from>
      <xdr:col>25</xdr:col>
      <xdr:colOff>632460</xdr:colOff>
      <xdr:row>7</xdr:row>
      <xdr:rowOff>22860</xdr:rowOff>
    </xdr:from>
    <xdr:to>
      <xdr:col>26</xdr:col>
      <xdr:colOff>542979</xdr:colOff>
      <xdr:row>8</xdr:row>
      <xdr:rowOff>104540</xdr:rowOff>
    </xdr:to>
    <xdr:sp macro="" textlink="">
      <xdr:nvSpPr>
        <xdr:cNvPr id="19" name="TextBox 18">
          <a:extLst>
            <a:ext uri="{FF2B5EF4-FFF2-40B4-BE49-F238E27FC236}">
              <a16:creationId xmlns:a16="http://schemas.microsoft.com/office/drawing/2014/main" id="{00000000-0008-0000-0400-000013000000}"/>
            </a:ext>
          </a:extLst>
        </xdr:cNvPr>
        <xdr:cNvSpPr txBox="1"/>
      </xdr:nvSpPr>
      <xdr:spPr>
        <a:xfrm>
          <a:off x="20444460" y="1805940"/>
          <a:ext cx="97731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PH" sz="1100" b="1">
              <a:solidFill>
                <a:schemeClr val="bg2">
                  <a:lumMod val="90000"/>
                </a:schemeClr>
              </a:solidFill>
            </a:rPr>
            <a:t>COMPLETION</a:t>
          </a:r>
        </a:p>
      </xdr:txBody>
    </xdr:sp>
    <xdr:clientData/>
  </xdr:twoCellAnchor>
</xdr:wsDr>
</file>

<file path=xl/drawings/drawing7.xml><?xml version="1.0" encoding="utf-8"?>
<c:userShapes xmlns:c="http://schemas.openxmlformats.org/drawingml/2006/chart">
  <cdr:relSizeAnchor xmlns:cdr="http://schemas.openxmlformats.org/drawingml/2006/chartDrawing">
    <cdr:from>
      <cdr:x>0.12544</cdr:x>
      <cdr:y>0.4731</cdr:y>
    </cdr:from>
    <cdr:to>
      <cdr:x>0.50465</cdr:x>
      <cdr:y>0.71449</cdr:y>
    </cdr:to>
    <cdr:sp macro="" textlink="'Project Data'!AA5">
      <cdr:nvSpPr>
        <cdr:cNvPr id="4" name="TextBox 1">
          <a:extLst xmlns:a="http://schemas.openxmlformats.org/drawingml/2006/main">
            <a:ext uri="{FF2B5EF4-FFF2-40B4-BE49-F238E27FC236}">
              <a16:creationId xmlns:a16="http://schemas.microsoft.com/office/drawing/2014/main" id="{978FF532-749A-4D49-80B0-B1F7584EF411}"/>
            </a:ext>
          </a:extLst>
        </cdr:cNvPr>
        <cdr:cNvSpPr txBox="1"/>
      </cdr:nvSpPr>
      <cdr:spPr>
        <a:xfrm xmlns:a="http://schemas.openxmlformats.org/drawingml/2006/main">
          <a:off x="227310" y="663666"/>
          <a:ext cx="687154" cy="338605"/>
        </a:xfrm>
        <a:prstGeom xmlns:a="http://schemas.openxmlformats.org/drawingml/2006/main" prst="rect">
          <a:avLst/>
        </a:prstGeom>
        <a:ln xmlns:a="http://schemas.openxmlformats.org/drawingml/2006/main">
          <a:noFill/>
        </a:ln>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fld id="{B4189BAF-AD19-4064-9603-3DB57F61A041}" type="TxLink">
            <a:rPr lang="en-US" sz="1600" b="1" i="0" u="none" strike="noStrike">
              <a:solidFill>
                <a:srgbClr val="000000"/>
              </a:solidFill>
              <a:latin typeface="Calibri"/>
              <a:cs typeface="Calibri"/>
            </a:rPr>
            <a:pPr algn="ctr"/>
            <a:t>20%</a:t>
          </a:fld>
          <a:endParaRPr lang="en-AU" sz="4800" b="1"/>
        </a:p>
      </cdr:txBody>
    </cdr:sp>
  </cdr:relSizeAnchor>
</c:userShap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EEA6ED3-3741-486E-94F2-C7FE2CF84AA8}" sourceName="STATUS">
  <extLst>
    <x:ext xmlns:x15="http://schemas.microsoft.com/office/spreadsheetml/2010/11/main" uri="{2F2917AC-EB37-4324-AD4E-5DD8C200BD13}">
      <x15:tableSlicerCache tableId="2"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2E3A5A8A-29D6-4F9B-BF1D-BEFB37AE550E}" cache="Slicer_STATUS" caption="STATUS" columnCount="4" style="SlicerStyleDark5" rowHeight="14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5F387D-5EF2-4094-9EB3-BDEC9431CE78}" name="phaseTable" displayName="phaseTable" ref="B12:O27" headerRowDxfId="56" dataDxfId="54" totalsRowDxfId="52" headerRowBorderDxfId="55" tableBorderDxfId="53" headerRowCellStyle="Normal 3">
  <autoFilter ref="B12:O27" xr:uid="{E75F387D-5EF2-4094-9EB3-BDEC9431CE78}"/>
  <tableColumns count="14">
    <tableColumn id="1" xr3:uid="{38F1F996-E05E-4D06-BD14-ABE82224A6F2}" name="WBS" totalsRowLabel="Total" dataDxfId="51" totalsRowDxfId="50"/>
    <tableColumn id="2" xr3:uid="{D6BB04D0-AFDF-4838-B4DB-3774C545882A}" name="PHASE" dataDxfId="49" totalsRowDxfId="48"/>
    <tableColumn id="3" xr3:uid="{6EEC4D9E-DEC8-417D-BDED-FA936A405486}" name="LEAD" dataDxfId="47" totalsRowDxfId="46"/>
    <tableColumn id="4" xr3:uid="{38362453-BCA5-44BC-927F-0958A4A0A93D}" name="PREDECESSOR" dataDxfId="45" totalsRowDxfId="44"/>
    <tableColumn id="5" xr3:uid="{E3DF1F38-E94B-4684-8714-66B7B8C2ADB8}" name="PLANNED START" dataDxfId="43" totalsRowDxfId="42"/>
    <tableColumn id="6" xr3:uid="{3BCBBA05-D396-4EFE-A9C6-B2DC9C5AF7BE}" name="PLANNED DAYS" dataDxfId="41" totalsRowDxfId="40"/>
    <tableColumn id="7" xr3:uid="{C347DDA3-9269-4D22-984D-FC143451AF61}" name="PLANNED END" dataDxfId="39" totalsRowDxfId="38" dataCellStyle="Normal 3">
      <calculatedColumnFormula>IF(AND(phaseTable[[#This Row],[PLANNED START]]&gt;0,phaseTable[[#This Row],[PLANNED DAYS]]&gt;0),phaseTable[[#This Row],[PLANNED START]]+phaseTable[[#This Row],[PLANNED DAYS]],"")</calculatedColumnFormula>
    </tableColumn>
    <tableColumn id="8" xr3:uid="{5119175C-CFD9-4F9C-BB42-BE238D155540}" name="ACTUAL START" dataDxfId="37" totalsRowDxfId="36"/>
    <tableColumn id="9" xr3:uid="{0BADFC30-976C-4717-B145-666AB55EACB4}" name="ACTUAL DAYS" dataDxfId="35" totalsRowDxfId="34">
      <calculatedColumnFormula>IF(ISBLANK(I13)," - ",IF(K13=0,I13,I13+K13-1))</calculatedColumnFormula>
    </tableColumn>
    <tableColumn id="10" xr3:uid="{382C1BDA-272D-486D-A94E-C8F0B63B41D5}" name="ACTUAL END" dataDxfId="33">
      <calculatedColumnFormula>IF(AND(phaseTable[[#This Row],[ACTUAL START]]&gt;0,phaseTable[[#This Row],[ACTUAL DAYS]]&gt;0),phaseTable[[#This Row],[ACTUAL START]]+phaseTable[[#This Row],[ACTUAL DAYS]],"")</calculatedColumnFormula>
    </tableColumn>
    <tableColumn id="14" xr3:uid="{9CFEC3E0-D4C5-4C79-BAAE-EDEF53C89A43}" name="WORK DAYS" dataDxfId="32" totalsRowDxfId="31"/>
    <tableColumn id="11" xr3:uid="{BD38DAAC-94AD-449C-9EB4-B667AD861C7F}" name="STATUS" dataDxfId="30" totalsRowDxfId="29" dataCellStyle="Normal 3"/>
    <tableColumn id="12" xr3:uid="{619DEFF0-F683-4BB1-A45E-84CE8F24D4F4}" name="% DONE" totalsRowFunction="average" dataDxfId="28" totalsRowDxfId="27" dataCellStyle="Percent"/>
    <tableColumn id="13" xr3:uid="{D869C736-4F21-4DB8-8700-FA4CA69AB6ED}" name="WBS_LVL" totalsRowFunction="sum" dataDxfId="26" totalsRowDxfId="25" dataCellStyle="Normal 3">
      <calculatedColumnFormula>LEN(phaseTable[WBS])-LEN(SUBSTITUTE(phaseTable[WBS],".",""))+2</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6B7330-AE50-49D9-83E6-1354E9984B4F}" name="TaskTable" displayName="TaskTable" ref="D1:T102" totalsRowShown="0" headerRowDxfId="24" dataDxfId="23">
  <tableColumns count="17">
    <tableColumn id="1" xr3:uid="{10C049CC-B87D-422D-AE2A-68F5D7F7E71E}" name="WBS" dataDxfId="22"/>
    <tableColumn id="2" xr3:uid="{FBBFF9F0-DA5C-4381-9642-FC35B34FD59F}" name="PHASE" dataDxfId="21"/>
    <tableColumn id="15" xr3:uid="{D99BB66E-E485-4BD4-8AD5-32C9AA9AA36B}" name="MAIN PHASE" dataDxfId="20">
      <calculatedColumnFormula>IF(TaskTable[[#This Row],[WBS Level]]=2,TaskTable[[#This Row],[PHASE]],OFFSET(TaskTable[[#This Row],[MAIN PHASE]],-1,0))</calculatedColumnFormula>
    </tableColumn>
    <tableColumn id="17" xr3:uid="{BB05A5B2-9A22-4E87-BEC6-6DA6D1560D27}" name="SP-1" dataDxfId="19">
      <calculatedColumnFormula>IF(TaskTable[[#This Row],[WBS Level]]=3,TaskTable[[#This Row],[PHASE]],IF(TaskTable[[#This Row],[WBS Level]]&lt;3,"NONE",OFFSET(TaskTable[[#This Row],[SP-1]],-1,0)))</calculatedColumnFormula>
    </tableColumn>
    <tableColumn id="18" xr3:uid="{B971568F-9389-41CF-B0B0-EBF610B58203}" name="SP-2" dataDxfId="18">
      <calculatedColumnFormula>IF(TaskTable[[#This Row],[WBS Level]]=4,TaskTable[[#This Row],[PHASE]],IF(TaskTable[[#This Row],[WBS Level]]&lt;4,"NONE",OFFSET(TaskTable[[#This Row],[SP-2]],-1,0)))</calculatedColumnFormula>
    </tableColumn>
    <tableColumn id="20" xr3:uid="{5E371EB7-240C-4B6A-A996-C92A1AFA3E45}" name="SP-3" dataDxfId="17">
      <calculatedColumnFormula>IF(TaskTable[[#This Row],[WBS Level]]=5,TaskTable[[#This Row],[PHASE]],IF(TaskTable[[#This Row],[WBS Level]]&lt;5,"NONE",OFFSET(TaskTable[[#This Row],[SP-3]],-1,0)))</calculatedColumnFormula>
    </tableColumn>
    <tableColumn id="19" xr3:uid="{59657939-FF97-49BD-BA6D-9CAF380B1820}" name="SP-4" dataDxfId="16">
      <calculatedColumnFormula>IF(TaskTable[[#This Row],[WBS Level]]=6,TaskTable[[#This Row],[PHASE]],IF(TaskTable[[#This Row],[WBS Level]]&lt;6,"NONE",OFFSET(TaskTable[[#This Row],[SP-4]],-1,0)))</calculatedColumnFormula>
    </tableColumn>
    <tableColumn id="3" xr3:uid="{17DF97BC-740B-4C59-9617-7B40EFFB470D}" name="LEAD" dataDxfId="15"/>
    <tableColumn id="4" xr3:uid="{8CF81B31-CF29-4D34-A012-9D3348524D35}" name="PREDECESSOR" dataDxfId="14"/>
    <tableColumn id="12" xr3:uid="{807259AA-A9D0-4AB0-B626-9B4C073C6BC7}" name="WBS Level" dataDxfId="13">
      <calculatedColumnFormula>LEN(TaskTable[WBS])-LEN(SUBSTITUTE(TaskTable[WBS],".",""))+2</calculatedColumnFormula>
    </tableColumn>
    <tableColumn id="5" xr3:uid="{1A0CAB6A-7C49-4E6D-8411-44155F5AEF5F}" name="START" dataDxfId="12"/>
    <tableColumn id="6" xr3:uid="{6A1CAE07-D16D-4957-BC69-E5ADA459B4B4}" name="END" dataDxfId="11"/>
    <tableColumn id="7" xr3:uid="{00F5E906-9B1D-4244-BCF3-81E75FE39327}" name="DAYS" dataDxfId="10"/>
    <tableColumn id="8" xr3:uid="{60F29B01-794E-4740-AE5E-35793B58D1CD}" name="STATUS" dataDxfId="9"/>
    <tableColumn id="13" xr3:uid="{21CE21C3-740F-4C6A-82D7-4C19CC91BCD6}" name="CMPLT" dataDxfId="8">
      <calculatedColumnFormula>IF(TaskTable[[#This Row],[STATUS]]="COMPLETE",1,"")</calculatedColumnFormula>
    </tableColumn>
    <tableColumn id="9" xr3:uid="{42993196-54AA-49FC-AED3-BCC0500418B4}" name="% DONE" dataDxfId="7" dataCellStyle="Percent"/>
    <tableColumn id="10" xr3:uid="{BA2C0E6B-8467-4BA3-8A9D-57B22BC3981C}" name="WORK DAY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ACA3F-FF79-4875-93D4-19AE172CCC3C}">
  <dimension ref="B2"/>
  <sheetViews>
    <sheetView workbookViewId="0">
      <selection activeCell="B3" sqref="B3"/>
    </sheetView>
  </sheetViews>
  <sheetFormatPr defaultRowHeight="14.4" x14ac:dyDescent="0.3"/>
  <sheetData>
    <row r="2" spans="2:2" x14ac:dyDescent="0.3">
      <c r="B2" s="1" t="s">
        <v>288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D9FC3-4F2A-4A56-A3CC-51C329ED40E9}">
  <sheetPr codeName="Sheet1"/>
  <dimension ref="A1:L25"/>
  <sheetViews>
    <sheetView showGridLines="0" view="pageLayout" zoomScale="85" zoomScaleNormal="145" zoomScaleSheetLayoutView="100" zoomScalePageLayoutView="85" workbookViewId="0">
      <selection activeCell="A25" sqref="A25:J25"/>
    </sheetView>
  </sheetViews>
  <sheetFormatPr defaultRowHeight="14.4" outlineLevelRow="1" x14ac:dyDescent="0.3"/>
  <cols>
    <col min="1" max="1" width="9.6640625" customWidth="1"/>
    <col min="2" max="2" width="9.5546875" customWidth="1"/>
    <col min="3" max="3" width="8.88671875" customWidth="1"/>
    <col min="4" max="4" width="10.6640625" customWidth="1"/>
    <col min="9" max="9" width="10.77734375" customWidth="1"/>
    <col min="10" max="10" width="1.44140625" customWidth="1"/>
  </cols>
  <sheetData>
    <row r="1" spans="1:12" ht="25.8" customHeight="1" thickBot="1" x14ac:dyDescent="0.35">
      <c r="A1" s="330" t="s">
        <v>239</v>
      </c>
      <c r="B1" s="331"/>
      <c r="C1" s="331"/>
      <c r="D1" s="331"/>
      <c r="E1" s="331"/>
      <c r="F1" s="331"/>
      <c r="G1" s="331"/>
      <c r="H1" s="331"/>
      <c r="I1" s="331"/>
      <c r="J1" s="332"/>
    </row>
    <row r="2" spans="1:12" ht="4.2" customHeight="1" x14ac:dyDescent="0.3">
      <c r="A2" s="42"/>
      <c r="B2" s="43"/>
      <c r="C2" s="43"/>
      <c r="D2" s="43"/>
      <c r="E2" s="43"/>
      <c r="F2" s="43"/>
      <c r="G2" s="43"/>
      <c r="H2" s="43"/>
      <c r="I2" s="43"/>
      <c r="J2" s="44"/>
    </row>
    <row r="3" spans="1:12" ht="15" customHeight="1" x14ac:dyDescent="0.3">
      <c r="A3" s="333" t="s">
        <v>235</v>
      </c>
      <c r="B3" s="334"/>
      <c r="C3" s="327" t="str">
        <f>project_name</f>
        <v>Project Name</v>
      </c>
      <c r="D3" s="327"/>
      <c r="E3" s="327"/>
      <c r="F3" s="328" t="s">
        <v>240</v>
      </c>
      <c r="G3" s="329"/>
      <c r="H3" s="323" t="str">
        <f>'Project Data'!B10</f>
        <v>DELAYED</v>
      </c>
      <c r="I3" s="324"/>
      <c r="J3" s="41"/>
    </row>
    <row r="4" spans="1:12" ht="15" customHeight="1" x14ac:dyDescent="0.3">
      <c r="A4" s="333" t="s">
        <v>236</v>
      </c>
      <c r="B4" s="334"/>
      <c r="C4" s="327" t="str">
        <f>projectSponsor</f>
        <v>Name of Project Sponsor</v>
      </c>
      <c r="D4" s="327"/>
      <c r="E4" s="327"/>
      <c r="F4" s="50"/>
      <c r="G4" s="50"/>
      <c r="H4" s="325"/>
      <c r="I4" s="326"/>
      <c r="J4" s="41"/>
    </row>
    <row r="5" spans="1:12" ht="15" customHeight="1" x14ac:dyDescent="0.3">
      <c r="A5" s="333" t="s">
        <v>237</v>
      </c>
      <c r="B5" s="334"/>
      <c r="C5" s="327" t="str">
        <f>projManager</f>
        <v>Pedro Penduko</v>
      </c>
      <c r="D5" s="327"/>
      <c r="E5" s="327"/>
      <c r="F5" s="48"/>
      <c r="G5" s="49" t="s">
        <v>238</v>
      </c>
      <c r="H5" s="322">
        <v>44604</v>
      </c>
      <c r="I5" s="322"/>
      <c r="J5" s="41"/>
    </row>
    <row r="6" spans="1:12" ht="5.4" customHeight="1" x14ac:dyDescent="0.3">
      <c r="A6" s="45"/>
      <c r="B6" s="46"/>
      <c r="C6" s="46"/>
      <c r="D6" s="46"/>
      <c r="E6" s="46"/>
      <c r="F6" s="46"/>
      <c r="G6" s="46"/>
      <c r="H6" s="46"/>
      <c r="I6" s="46"/>
      <c r="J6" s="47"/>
    </row>
    <row r="7" spans="1:12" ht="3.6" customHeight="1" x14ac:dyDescent="0.3"/>
    <row r="8" spans="1:12" x14ac:dyDescent="0.3">
      <c r="A8" s="319" t="s">
        <v>242</v>
      </c>
      <c r="B8" s="320"/>
      <c r="C8" s="320"/>
      <c r="D8" s="320"/>
      <c r="E8" s="320"/>
      <c r="F8" s="320"/>
      <c r="G8" s="320"/>
      <c r="H8" s="320"/>
      <c r="I8" s="320"/>
      <c r="J8" s="321"/>
    </row>
    <row r="9" spans="1:12" outlineLevel="1" x14ac:dyDescent="0.3">
      <c r="A9" s="51"/>
      <c r="B9" s="51"/>
      <c r="C9" s="51"/>
      <c r="D9" s="51"/>
      <c r="E9" s="51"/>
      <c r="F9" s="51"/>
      <c r="G9" s="51"/>
      <c r="H9" s="51"/>
      <c r="I9" s="51"/>
      <c r="J9" s="51"/>
    </row>
    <row r="10" spans="1:12" outlineLevel="1" x14ac:dyDescent="0.3">
      <c r="A10" s="51"/>
      <c r="B10" s="51"/>
      <c r="C10" s="51"/>
      <c r="D10" s="51"/>
      <c r="E10" s="51"/>
      <c r="F10" s="51"/>
      <c r="G10" s="51"/>
      <c r="H10" s="51"/>
      <c r="I10" s="51"/>
      <c r="J10" s="51"/>
    </row>
    <row r="11" spans="1:12" outlineLevel="1" x14ac:dyDescent="0.3">
      <c r="A11" s="51"/>
      <c r="B11" s="51"/>
      <c r="C11" s="51"/>
      <c r="D11" s="51"/>
      <c r="E11" s="51"/>
      <c r="F11" s="51"/>
      <c r="G11" s="51"/>
      <c r="H11" s="51"/>
      <c r="I11" s="51"/>
      <c r="J11" s="51"/>
      <c r="L11" s="1"/>
    </row>
    <row r="12" spans="1:12" outlineLevel="1" x14ac:dyDescent="0.3">
      <c r="A12" s="51"/>
      <c r="B12" s="51"/>
      <c r="C12" s="51"/>
      <c r="D12" s="51"/>
      <c r="E12" s="51"/>
      <c r="F12" s="51"/>
      <c r="G12" s="51"/>
      <c r="H12" s="51"/>
      <c r="I12" s="51"/>
      <c r="J12" s="51"/>
    </row>
    <row r="13" spans="1:12" outlineLevel="1" x14ac:dyDescent="0.3">
      <c r="A13" s="51"/>
      <c r="B13" s="51"/>
      <c r="C13" s="51"/>
      <c r="D13" s="51"/>
      <c r="E13" s="51"/>
      <c r="F13" s="51"/>
      <c r="G13" s="51"/>
      <c r="H13" s="51"/>
      <c r="I13" s="51"/>
      <c r="J13" s="51"/>
    </row>
    <row r="14" spans="1:12" outlineLevel="1" x14ac:dyDescent="0.3">
      <c r="A14" s="51"/>
      <c r="B14" s="51"/>
      <c r="C14" s="51"/>
      <c r="D14" s="51"/>
      <c r="E14" s="51"/>
      <c r="F14" s="51"/>
      <c r="G14" s="51"/>
      <c r="H14" s="51"/>
      <c r="I14" s="51"/>
      <c r="J14" s="51"/>
    </row>
    <row r="15" spans="1:12" outlineLevel="1" x14ac:dyDescent="0.3">
      <c r="A15" s="51"/>
      <c r="B15" s="51"/>
      <c r="C15" s="51"/>
      <c r="D15" s="51"/>
      <c r="E15" s="51"/>
      <c r="F15" s="51"/>
      <c r="G15" s="51"/>
      <c r="H15" s="51"/>
      <c r="I15" s="51"/>
      <c r="J15" s="51"/>
    </row>
    <row r="16" spans="1:12" outlineLevel="1" x14ac:dyDescent="0.3">
      <c r="A16" s="51"/>
      <c r="B16" s="51"/>
      <c r="C16" s="51"/>
      <c r="D16" s="51"/>
      <c r="E16" s="51"/>
      <c r="F16" s="51"/>
      <c r="G16" s="51"/>
      <c r="H16" s="51"/>
      <c r="I16" s="51"/>
      <c r="J16" s="51"/>
    </row>
    <row r="17" spans="1:10" outlineLevel="1" x14ac:dyDescent="0.3">
      <c r="A17" s="51"/>
      <c r="B17" s="51"/>
      <c r="C17" s="51"/>
      <c r="D17" s="51"/>
      <c r="E17" s="51"/>
      <c r="F17" s="51"/>
      <c r="G17" s="51"/>
      <c r="H17" s="51"/>
      <c r="I17" s="51"/>
      <c r="J17" s="51"/>
    </row>
    <row r="18" spans="1:10" outlineLevel="1" x14ac:dyDescent="0.3">
      <c r="A18" s="51"/>
      <c r="B18" s="51"/>
      <c r="C18" s="51"/>
      <c r="D18" s="51"/>
      <c r="E18" s="51"/>
      <c r="F18" s="51"/>
      <c r="G18" s="51"/>
      <c r="H18" s="51"/>
      <c r="I18" s="51"/>
      <c r="J18" s="51"/>
    </row>
    <row r="19" spans="1:10" outlineLevel="1" x14ac:dyDescent="0.3">
      <c r="A19" s="51"/>
      <c r="B19" s="51"/>
      <c r="C19" s="51"/>
      <c r="D19" s="51"/>
      <c r="E19" s="51"/>
      <c r="F19" s="51"/>
      <c r="G19" s="51"/>
      <c r="H19" s="51"/>
      <c r="I19" s="51"/>
      <c r="J19" s="51"/>
    </row>
    <row r="20" spans="1:10" outlineLevel="1" x14ac:dyDescent="0.3">
      <c r="A20" s="51"/>
      <c r="B20" s="51"/>
      <c r="C20" s="51"/>
      <c r="D20" s="51"/>
      <c r="E20" s="51"/>
      <c r="F20" s="51"/>
      <c r="G20" s="51"/>
      <c r="H20" s="51"/>
      <c r="I20" s="51"/>
      <c r="J20" s="51"/>
    </row>
    <row r="21" spans="1:10" outlineLevel="1" x14ac:dyDescent="0.3">
      <c r="A21" s="51"/>
      <c r="B21" s="51"/>
      <c r="C21" s="51"/>
      <c r="D21" s="51"/>
      <c r="E21" s="51"/>
      <c r="F21" s="51"/>
      <c r="G21" s="51"/>
      <c r="H21" s="51"/>
      <c r="I21" s="51"/>
      <c r="J21" s="51"/>
    </row>
    <row r="22" spans="1:10" outlineLevel="1" x14ac:dyDescent="0.3">
      <c r="A22" s="51"/>
      <c r="B22" s="51"/>
      <c r="C22" s="51"/>
      <c r="D22" s="51"/>
      <c r="E22" s="51"/>
      <c r="F22" s="51"/>
      <c r="G22" s="51"/>
      <c r="H22" s="51"/>
      <c r="I22" s="51"/>
      <c r="J22" s="51"/>
    </row>
    <row r="23" spans="1:10" outlineLevel="1" x14ac:dyDescent="0.3">
      <c r="A23" s="51"/>
      <c r="B23" s="51"/>
      <c r="C23" s="51"/>
      <c r="D23" s="51"/>
      <c r="E23" s="51"/>
      <c r="F23" s="51"/>
      <c r="G23" s="51"/>
      <c r="H23" s="51"/>
      <c r="I23" s="51"/>
      <c r="J23" s="51"/>
    </row>
    <row r="24" spans="1:10" ht="3" customHeight="1" outlineLevel="1" x14ac:dyDescent="0.3">
      <c r="A24" s="51"/>
      <c r="B24" s="51"/>
      <c r="C24" s="51"/>
      <c r="D24" s="51"/>
      <c r="E24" s="51"/>
      <c r="F24" s="51"/>
      <c r="G24" s="51"/>
      <c r="H24" s="51"/>
      <c r="I24" s="51"/>
      <c r="J24" s="51"/>
    </row>
    <row r="25" spans="1:10" x14ac:dyDescent="0.3">
      <c r="A25" s="319" t="s">
        <v>275</v>
      </c>
      <c r="B25" s="320"/>
      <c r="C25" s="320"/>
      <c r="D25" s="320"/>
      <c r="E25" s="320"/>
      <c r="F25" s="320"/>
      <c r="G25" s="320"/>
      <c r="H25" s="320"/>
      <c r="I25" s="320"/>
      <c r="J25" s="321"/>
    </row>
  </sheetData>
  <mergeCells count="12">
    <mergeCell ref="A1:J1"/>
    <mergeCell ref="A3:B3"/>
    <mergeCell ref="A4:B4"/>
    <mergeCell ref="A5:B5"/>
    <mergeCell ref="A8:J8"/>
    <mergeCell ref="A25:J25"/>
    <mergeCell ref="H5:I5"/>
    <mergeCell ref="H3:I4"/>
    <mergeCell ref="C3:E3"/>
    <mergeCell ref="C4:E4"/>
    <mergeCell ref="C5:E5"/>
    <mergeCell ref="F3:G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C488B-FA7E-4E9C-AD43-484650ABBBAD}">
  <dimension ref="A1:V62"/>
  <sheetViews>
    <sheetView showGridLines="0" tabSelected="1" zoomScale="85" zoomScaleNormal="85" workbookViewId="0">
      <selection activeCell="K23" sqref="K23"/>
    </sheetView>
  </sheetViews>
  <sheetFormatPr defaultRowHeight="14.4" x14ac:dyDescent="0.3"/>
  <cols>
    <col min="3" max="3" width="12.5546875" customWidth="1"/>
    <col min="4" max="4" width="1.21875" customWidth="1"/>
    <col min="5" max="5" width="41.5546875" bestFit="1" customWidth="1"/>
    <col min="6" max="6" width="11.88671875" bestFit="1" customWidth="1"/>
    <col min="7" max="7" width="14.33203125" bestFit="1" customWidth="1"/>
    <col min="8" max="8" width="10" bestFit="1" customWidth="1"/>
    <col min="9" max="9" width="7.21875" customWidth="1"/>
    <col min="10" max="11" width="18.6640625" customWidth="1"/>
    <col min="12" max="12" width="14.5546875" bestFit="1" customWidth="1"/>
    <col min="13" max="13" width="23.77734375" customWidth="1"/>
    <col min="14" max="14" width="5" customWidth="1"/>
    <col min="15" max="15" width="8.44140625" bestFit="1" customWidth="1"/>
    <col min="16" max="16" width="4.44140625" customWidth="1"/>
    <col min="17" max="17" width="25.21875" bestFit="1" customWidth="1"/>
    <col min="18" max="18" width="24.21875" bestFit="1" customWidth="1"/>
    <col min="19" max="19" width="31.5546875" bestFit="1" customWidth="1"/>
    <col min="20" max="20" width="14.33203125" bestFit="1" customWidth="1"/>
    <col min="21" max="21" width="15.44140625" bestFit="1" customWidth="1"/>
    <col min="22" max="22" width="18.77734375" bestFit="1" customWidth="1"/>
    <col min="23" max="23" width="21.6640625" bestFit="1" customWidth="1"/>
    <col min="24" max="24" width="41.5546875" bestFit="1" customWidth="1"/>
    <col min="25" max="25" width="12.88671875" bestFit="1" customWidth="1"/>
    <col min="26" max="26" width="20.21875" bestFit="1" customWidth="1"/>
    <col min="27" max="27" width="13.88671875" bestFit="1" customWidth="1"/>
    <col min="28" max="28" width="16.77734375" bestFit="1" customWidth="1"/>
    <col min="29" max="29" width="13.6640625" bestFit="1" customWidth="1"/>
    <col min="30" max="30" width="15.21875" bestFit="1" customWidth="1"/>
    <col min="31" max="31" width="39.5546875" bestFit="1" customWidth="1"/>
    <col min="32" max="32" width="19.109375" bestFit="1" customWidth="1"/>
    <col min="33" max="33" width="12.33203125" bestFit="1" customWidth="1"/>
    <col min="34" max="34" width="31.6640625" bestFit="1" customWidth="1"/>
    <col min="35" max="35" width="19.109375" bestFit="1" customWidth="1"/>
    <col min="36" max="36" width="42" bestFit="1" customWidth="1"/>
    <col min="37" max="37" width="48.77734375" bestFit="1" customWidth="1"/>
    <col min="38" max="38" width="34.88671875" bestFit="1" customWidth="1"/>
    <col min="39" max="39" width="18.21875" bestFit="1" customWidth="1"/>
    <col min="40" max="40" width="33.33203125" bestFit="1" customWidth="1"/>
    <col min="41" max="41" width="35.77734375" bestFit="1" customWidth="1"/>
    <col min="42" max="42" width="7.6640625" bestFit="1" customWidth="1"/>
    <col min="43" max="43" width="23.6640625" bestFit="1" customWidth="1"/>
    <col min="44" max="44" width="5.77734375" bestFit="1" customWidth="1"/>
    <col min="45" max="45" width="11.88671875" bestFit="1" customWidth="1"/>
    <col min="46" max="46" width="7.5546875" bestFit="1" customWidth="1"/>
    <col min="47" max="47" width="13.33203125" bestFit="1" customWidth="1"/>
    <col min="48" max="48" width="20.21875" bestFit="1" customWidth="1"/>
    <col min="49" max="49" width="9.5546875" bestFit="1" customWidth="1"/>
    <col min="50" max="50" width="7" bestFit="1" customWidth="1"/>
    <col min="51" max="51" width="12.5546875" bestFit="1" customWidth="1"/>
    <col min="52" max="52" width="30.33203125" bestFit="1" customWidth="1"/>
    <col min="53" max="53" width="9.21875" bestFit="1" customWidth="1"/>
    <col min="54" max="54" width="26.109375" bestFit="1" customWidth="1"/>
    <col min="55" max="55" width="34.5546875" bestFit="1" customWidth="1"/>
    <col min="56" max="56" width="14.88671875" bestFit="1" customWidth="1"/>
    <col min="57" max="57" width="16.109375" bestFit="1" customWidth="1"/>
    <col min="58" max="58" width="24.6640625" bestFit="1" customWidth="1"/>
    <col min="59" max="59" width="47.109375" bestFit="1" customWidth="1"/>
    <col min="60" max="60" width="18.33203125" bestFit="1" customWidth="1"/>
    <col min="61" max="61" width="5.109375" bestFit="1" customWidth="1"/>
    <col min="62" max="62" width="15" bestFit="1" customWidth="1"/>
    <col min="63" max="63" width="13.6640625" bestFit="1" customWidth="1"/>
    <col min="64" max="64" width="19.44140625" bestFit="1" customWidth="1"/>
    <col min="65" max="65" width="15.5546875" bestFit="1" customWidth="1"/>
    <col min="66" max="66" width="4.44140625" bestFit="1" customWidth="1"/>
    <col min="67" max="67" width="12.44140625" bestFit="1" customWidth="1"/>
    <col min="68" max="68" width="26.6640625" bestFit="1" customWidth="1"/>
    <col min="69" max="69" width="31.88671875" bestFit="1" customWidth="1"/>
    <col min="70" max="70" width="31.33203125" bestFit="1" customWidth="1"/>
    <col min="71" max="71" width="14.109375" bestFit="1" customWidth="1"/>
    <col min="72" max="72" width="26.21875" bestFit="1" customWidth="1"/>
    <col min="73" max="73" width="9.44140625" bestFit="1" customWidth="1"/>
    <col min="74" max="74" width="21.88671875" bestFit="1" customWidth="1"/>
    <col min="75" max="75" width="27.88671875" bestFit="1" customWidth="1"/>
    <col min="76" max="76" width="31.88671875" bestFit="1" customWidth="1"/>
    <col min="77" max="77" width="29.77734375" bestFit="1" customWidth="1"/>
    <col min="78" max="78" width="13.44140625" bestFit="1" customWidth="1"/>
    <col min="79" max="79" width="7.6640625" bestFit="1" customWidth="1"/>
    <col min="80" max="80" width="21" bestFit="1" customWidth="1"/>
    <col min="81" max="81" width="23.88671875" bestFit="1" customWidth="1"/>
    <col min="82" max="82" width="10" bestFit="1" customWidth="1"/>
    <col min="83" max="83" width="8.44140625" bestFit="1" customWidth="1"/>
    <col min="84" max="84" width="13.21875" bestFit="1" customWidth="1"/>
    <col min="85" max="85" width="8.44140625" bestFit="1" customWidth="1"/>
    <col min="86" max="86" width="16.33203125" bestFit="1" customWidth="1"/>
    <col min="87" max="87" width="23.6640625" bestFit="1" customWidth="1"/>
    <col min="88" max="88" width="18.21875" bestFit="1" customWidth="1"/>
    <col min="89" max="89" width="7.77734375" bestFit="1" customWidth="1"/>
    <col min="90" max="90" width="36" bestFit="1" customWidth="1"/>
    <col min="91" max="91" width="38.21875" bestFit="1" customWidth="1"/>
    <col min="92" max="92" width="22.44140625" bestFit="1" customWidth="1"/>
    <col min="93" max="93" width="27.33203125" bestFit="1" customWidth="1"/>
    <col min="94" max="94" width="22.6640625" bestFit="1" customWidth="1"/>
    <col min="95" max="95" width="36.5546875" bestFit="1" customWidth="1"/>
    <col min="96" max="96" width="7" bestFit="1" customWidth="1"/>
    <col min="97" max="97" width="10.77734375" bestFit="1" customWidth="1"/>
    <col min="98" max="98" width="17.44140625" bestFit="1" customWidth="1"/>
    <col min="99" max="99" width="32.33203125" bestFit="1" customWidth="1"/>
    <col min="100" max="100" width="35.109375" bestFit="1" customWidth="1"/>
    <col min="101" max="101" width="13.6640625" bestFit="1" customWidth="1"/>
    <col min="102" max="102" width="14" bestFit="1" customWidth="1"/>
    <col min="103" max="104" width="28.109375" bestFit="1" customWidth="1"/>
    <col min="105" max="105" width="30.88671875" bestFit="1" customWidth="1"/>
    <col min="106" max="106" width="36.5546875" bestFit="1" customWidth="1"/>
    <col min="107" max="107" width="39.33203125" bestFit="1" customWidth="1"/>
    <col min="108" max="108" width="16.88671875" bestFit="1" customWidth="1"/>
    <col min="109" max="109" width="19.6640625" bestFit="1" customWidth="1"/>
    <col min="110" max="110" width="18.109375" bestFit="1" customWidth="1"/>
    <col min="111" max="111" width="20.88671875" bestFit="1" customWidth="1"/>
    <col min="112" max="112" width="26.6640625" bestFit="1" customWidth="1"/>
    <col min="113" max="113" width="29.5546875" bestFit="1" customWidth="1"/>
    <col min="114" max="114" width="49.109375" bestFit="1" customWidth="1"/>
    <col min="115" max="115" width="51.88671875" bestFit="1" customWidth="1"/>
    <col min="116" max="116" width="31.88671875" bestFit="1" customWidth="1"/>
    <col min="117" max="117" width="23.109375" bestFit="1" customWidth="1"/>
    <col min="118" max="119" width="26.6640625" bestFit="1" customWidth="1"/>
    <col min="120" max="120" width="9.77734375" bestFit="1" customWidth="1"/>
    <col min="121" max="121" width="26.6640625" bestFit="1" customWidth="1"/>
    <col min="122" max="122" width="19.77734375" bestFit="1" customWidth="1"/>
    <col min="123" max="124" width="31.88671875" bestFit="1" customWidth="1"/>
    <col min="125" max="125" width="18.44140625" bestFit="1" customWidth="1"/>
    <col min="126" max="126" width="21.44140625" bestFit="1" customWidth="1"/>
    <col min="127" max="127" width="24.21875" bestFit="1" customWidth="1"/>
    <col min="128" max="128" width="17.5546875" bestFit="1" customWidth="1"/>
    <col min="129" max="129" width="20.33203125" bestFit="1" customWidth="1"/>
    <col min="130" max="130" width="26.6640625" bestFit="1" customWidth="1"/>
    <col min="131" max="131" width="9.109375" bestFit="1" customWidth="1"/>
    <col min="132" max="132" width="14.44140625" bestFit="1" customWidth="1"/>
    <col min="133" max="133" width="17.33203125" bestFit="1" customWidth="1"/>
    <col min="134" max="134" width="28.6640625" bestFit="1" customWidth="1"/>
    <col min="135" max="135" width="31.44140625" bestFit="1" customWidth="1"/>
    <col min="136" max="136" width="33.88671875" bestFit="1" customWidth="1"/>
    <col min="137" max="137" width="36.6640625" bestFit="1" customWidth="1"/>
    <col min="138" max="138" width="39.5546875" bestFit="1" customWidth="1"/>
    <col min="139" max="139" width="36.109375" bestFit="1" customWidth="1"/>
    <col min="140" max="140" width="16.109375" bestFit="1" customWidth="1"/>
    <col min="141" max="141" width="18.88671875" bestFit="1" customWidth="1"/>
    <col min="142" max="142" width="28.21875" bestFit="1" customWidth="1"/>
    <col min="143" max="143" width="31" bestFit="1" customWidth="1"/>
    <col min="144" max="144" width="23.6640625" bestFit="1" customWidth="1"/>
    <col min="145" max="145" width="14.21875" bestFit="1" customWidth="1"/>
    <col min="146" max="146" width="25.21875" bestFit="1" customWidth="1"/>
    <col min="147" max="147" width="26.6640625" bestFit="1" customWidth="1"/>
    <col min="148" max="148" width="29.88671875" bestFit="1" customWidth="1"/>
    <col min="149" max="149" width="32.6640625" bestFit="1" customWidth="1"/>
    <col min="150" max="150" width="33.88671875" bestFit="1" customWidth="1"/>
    <col min="151" max="151" width="36.6640625" bestFit="1" customWidth="1"/>
    <col min="152" max="152" width="31.77734375" bestFit="1" customWidth="1"/>
    <col min="153" max="153" width="34.5546875" bestFit="1" customWidth="1"/>
    <col min="154" max="154" width="25.21875" bestFit="1" customWidth="1"/>
    <col min="155" max="155" width="18.21875" bestFit="1" customWidth="1"/>
    <col min="156" max="156" width="23.6640625" bestFit="1" customWidth="1"/>
    <col min="157" max="157" width="12.33203125" bestFit="1" customWidth="1"/>
    <col min="158" max="158" width="34.5546875" bestFit="1" customWidth="1"/>
    <col min="159" max="160" width="25.88671875" bestFit="1" customWidth="1"/>
    <col min="161" max="161" width="28.6640625" bestFit="1" customWidth="1"/>
    <col min="162" max="162" width="31.88671875" bestFit="1" customWidth="1"/>
    <col min="163" max="163" width="14.77734375" bestFit="1" customWidth="1"/>
    <col min="164" max="166" width="31.88671875" bestFit="1" customWidth="1"/>
    <col min="167" max="167" width="13.21875" bestFit="1" customWidth="1"/>
    <col min="168" max="168" width="15.21875" bestFit="1" customWidth="1"/>
    <col min="169" max="169" width="18" bestFit="1" customWidth="1"/>
    <col min="170" max="172" width="31.88671875" bestFit="1" customWidth="1"/>
    <col min="173" max="173" width="13.21875" bestFit="1" customWidth="1"/>
    <col min="174" max="174" width="31.88671875" bestFit="1" customWidth="1"/>
    <col min="175" max="175" width="21.109375" bestFit="1" customWidth="1"/>
    <col min="176" max="176" width="25.6640625" bestFit="1" customWidth="1"/>
    <col min="177" max="177" width="28.44140625" bestFit="1" customWidth="1"/>
    <col min="178" max="178" width="23.6640625" bestFit="1" customWidth="1"/>
    <col min="179" max="179" width="23" bestFit="1" customWidth="1"/>
    <col min="180" max="180" width="9.77734375" bestFit="1" customWidth="1"/>
    <col min="181" max="181" width="12.44140625" bestFit="1" customWidth="1"/>
    <col min="182" max="182" width="39.5546875" bestFit="1" customWidth="1"/>
    <col min="183" max="183" width="40.77734375" bestFit="1" customWidth="1"/>
    <col min="184" max="184" width="40.21875" bestFit="1" customWidth="1"/>
    <col min="185" max="185" width="43" bestFit="1" customWidth="1"/>
    <col min="186" max="186" width="39.5546875" bestFit="1" customWidth="1"/>
    <col min="187" max="187" width="27.21875" bestFit="1" customWidth="1"/>
    <col min="188" max="188" width="29.33203125" bestFit="1" customWidth="1"/>
    <col min="189" max="189" width="32.109375" bestFit="1" customWidth="1"/>
    <col min="190" max="190" width="24.6640625" bestFit="1" customWidth="1"/>
    <col min="191" max="191" width="27.44140625" bestFit="1" customWidth="1"/>
    <col min="192" max="192" width="38.5546875" bestFit="1" customWidth="1"/>
    <col min="193" max="193" width="41.33203125" bestFit="1" customWidth="1"/>
    <col min="194" max="194" width="9" bestFit="1" customWidth="1"/>
    <col min="195" max="195" width="11.6640625" bestFit="1" customWidth="1"/>
    <col min="196" max="196" width="10.77734375" bestFit="1" customWidth="1"/>
  </cols>
  <sheetData>
    <row r="1" spans="1:22" ht="33" customHeight="1" x14ac:dyDescent="0.3">
      <c r="A1" s="335" t="s">
        <v>283</v>
      </c>
      <c r="B1" s="336"/>
      <c r="C1" s="337"/>
      <c r="D1" s="290"/>
      <c r="E1" s="133" t="str">
        <f>UPPER(project_name)</f>
        <v>PROJECT NAME</v>
      </c>
      <c r="F1" s="134"/>
      <c r="G1" s="134"/>
      <c r="H1" s="134"/>
      <c r="I1" s="134"/>
      <c r="J1" s="134"/>
      <c r="K1" s="315"/>
      <c r="L1" s="315"/>
      <c r="M1" s="134"/>
      <c r="N1" s="341" t="str">
        <f ca="1">UPPER(TEXT(TODAY(),"dddd"))</f>
        <v>SUNDAY</v>
      </c>
      <c r="O1" s="341"/>
      <c r="P1" s="134"/>
      <c r="Q1" s="134"/>
      <c r="R1" s="134"/>
      <c r="S1" s="134"/>
      <c r="T1" s="134"/>
      <c r="U1" s="317"/>
      <c r="V1" s="135"/>
    </row>
    <row r="2" spans="1:22" ht="22.2" customHeight="1" thickBot="1" x14ac:dyDescent="0.35">
      <c r="A2" s="338"/>
      <c r="B2" s="339"/>
      <c r="C2" s="340"/>
      <c r="D2" s="291"/>
      <c r="E2" s="316" t="str">
        <f>UPPER(company_name)</f>
        <v>COMPANY NAME</v>
      </c>
      <c r="F2" s="136"/>
      <c r="G2" s="136"/>
      <c r="H2" s="136"/>
      <c r="I2" s="136"/>
      <c r="J2" s="136"/>
      <c r="K2" s="136"/>
      <c r="L2" s="136"/>
      <c r="M2" s="342">
        <f ca="1">TODAY()</f>
        <v>44605</v>
      </c>
      <c r="N2" s="342"/>
      <c r="O2" s="342"/>
      <c r="P2" s="136"/>
      <c r="Q2" s="136"/>
      <c r="R2" s="136"/>
      <c r="S2" s="136"/>
      <c r="T2" s="136"/>
      <c r="U2" s="137"/>
      <c r="V2" s="135"/>
    </row>
    <row r="3" spans="1:22" x14ac:dyDescent="0.3">
      <c r="A3" s="135"/>
      <c r="B3" s="135"/>
      <c r="C3" s="135"/>
      <c r="D3" s="135"/>
      <c r="E3" s="135"/>
      <c r="F3" s="135"/>
      <c r="G3" s="135"/>
      <c r="H3" s="135"/>
      <c r="I3" s="135"/>
      <c r="J3" s="135"/>
      <c r="K3" s="135"/>
      <c r="L3" s="135"/>
      <c r="M3" s="135"/>
      <c r="N3" s="135"/>
      <c r="O3" s="135"/>
      <c r="P3" s="135"/>
      <c r="Q3" s="135"/>
      <c r="R3" s="135"/>
      <c r="S3" s="135"/>
      <c r="T3" s="135"/>
      <c r="U3" s="135"/>
      <c r="V3" s="135"/>
    </row>
    <row r="4" spans="1:22" x14ac:dyDescent="0.3">
      <c r="A4" s="135"/>
      <c r="B4" s="135"/>
      <c r="C4" s="135"/>
      <c r="D4" s="135"/>
      <c r="E4" s="135"/>
      <c r="F4" s="135"/>
      <c r="G4" s="135"/>
      <c r="H4" s="135"/>
      <c r="I4" s="135"/>
      <c r="J4" s="135"/>
      <c r="K4" s="135"/>
      <c r="L4" s="135"/>
      <c r="M4" s="135"/>
      <c r="N4" s="135"/>
      <c r="O4" s="135"/>
      <c r="P4" s="135"/>
      <c r="Q4" s="135"/>
      <c r="R4" s="135"/>
      <c r="S4" s="135"/>
      <c r="T4" s="135"/>
      <c r="U4" s="135"/>
      <c r="V4" s="135"/>
    </row>
    <row r="5" spans="1:22" x14ac:dyDescent="0.3">
      <c r="A5" s="135"/>
      <c r="B5" s="135"/>
      <c r="C5" s="135"/>
      <c r="D5" s="135"/>
      <c r="E5" s="135"/>
      <c r="F5" s="135"/>
      <c r="G5" s="135"/>
      <c r="H5" s="135"/>
      <c r="I5" s="135"/>
      <c r="J5" s="135"/>
      <c r="K5" s="135"/>
      <c r="L5" s="135"/>
      <c r="M5" s="135"/>
      <c r="N5" s="135"/>
      <c r="O5" s="135"/>
      <c r="P5" s="135"/>
      <c r="Q5" s="135"/>
      <c r="R5" s="135"/>
      <c r="S5" s="135"/>
      <c r="T5" s="135"/>
      <c r="U5" s="135"/>
      <c r="V5" s="135"/>
    </row>
    <row r="6" spans="1:22" x14ac:dyDescent="0.3">
      <c r="A6" s="135"/>
      <c r="B6" s="135"/>
      <c r="C6" s="135"/>
      <c r="D6" s="135"/>
      <c r="E6" s="135"/>
      <c r="F6" s="135"/>
      <c r="G6" s="135"/>
      <c r="H6" s="135"/>
      <c r="I6" s="135"/>
      <c r="J6" s="135"/>
      <c r="K6" s="135"/>
      <c r="L6" s="135"/>
      <c r="M6" s="135"/>
      <c r="N6" s="135"/>
      <c r="O6" s="135"/>
      <c r="P6" s="135"/>
      <c r="Q6" s="135"/>
      <c r="R6" s="135"/>
      <c r="S6" s="135"/>
      <c r="T6" s="135"/>
      <c r="U6" s="135"/>
      <c r="V6" s="135"/>
    </row>
    <row r="7" spans="1:22" x14ac:dyDescent="0.3">
      <c r="A7" s="135"/>
      <c r="B7" s="135"/>
      <c r="C7" s="135"/>
      <c r="D7" s="135"/>
      <c r="E7" s="135"/>
      <c r="F7" s="135"/>
      <c r="G7" s="135"/>
      <c r="H7" s="135"/>
      <c r="I7" s="135"/>
      <c r="J7" s="135"/>
      <c r="K7" s="135"/>
      <c r="L7" s="135"/>
      <c r="M7" s="135"/>
      <c r="N7" s="135"/>
      <c r="O7" s="135"/>
      <c r="P7" s="135"/>
      <c r="Q7" s="135"/>
      <c r="R7" s="135"/>
      <c r="S7" s="135"/>
      <c r="T7" s="135"/>
      <c r="U7" s="135"/>
      <c r="V7" s="135"/>
    </row>
    <row r="8" spans="1:22" x14ac:dyDescent="0.3">
      <c r="A8" s="135"/>
      <c r="B8" s="135"/>
      <c r="C8" s="135"/>
      <c r="D8" s="135"/>
      <c r="E8" s="135"/>
      <c r="F8" s="135"/>
      <c r="G8" s="135"/>
      <c r="H8" s="135"/>
      <c r="I8" s="135"/>
      <c r="J8" s="135"/>
      <c r="K8" s="135"/>
      <c r="L8" s="135"/>
      <c r="M8" s="135"/>
      <c r="N8" s="135"/>
      <c r="O8" s="135"/>
      <c r="P8" s="135"/>
      <c r="Q8" s="135"/>
      <c r="R8" s="135"/>
      <c r="S8" s="135"/>
      <c r="T8" s="135"/>
      <c r="U8" s="135"/>
      <c r="V8" s="135"/>
    </row>
    <row r="9" spans="1:22" x14ac:dyDescent="0.3">
      <c r="A9" s="135"/>
      <c r="B9" s="135"/>
      <c r="C9" s="135"/>
      <c r="D9" s="135"/>
      <c r="E9" s="135"/>
      <c r="F9" s="135"/>
      <c r="G9" s="135"/>
      <c r="H9" s="135"/>
      <c r="I9" s="135"/>
      <c r="J9" s="135"/>
      <c r="K9" s="135"/>
      <c r="L9" s="135"/>
      <c r="M9" s="135"/>
      <c r="N9" s="135"/>
      <c r="O9" s="135"/>
      <c r="P9" s="135"/>
      <c r="Q9" s="135"/>
      <c r="R9" s="135"/>
      <c r="S9" s="135"/>
      <c r="T9" s="135"/>
      <c r="U9" s="135"/>
      <c r="V9" s="135"/>
    </row>
    <row r="10" spans="1:22" x14ac:dyDescent="0.3">
      <c r="A10" s="135"/>
      <c r="B10" s="135"/>
      <c r="C10" s="135"/>
      <c r="D10" s="135"/>
      <c r="E10" s="135"/>
      <c r="F10" s="135"/>
      <c r="G10" s="135"/>
      <c r="H10" s="135"/>
      <c r="I10" s="135"/>
      <c r="J10" s="135"/>
      <c r="K10" s="135"/>
      <c r="L10" s="135"/>
      <c r="M10" s="135"/>
      <c r="N10" s="135"/>
      <c r="O10" s="135"/>
      <c r="P10" s="135"/>
      <c r="Q10" s="135"/>
      <c r="R10" s="135"/>
      <c r="S10" s="135"/>
      <c r="T10" s="135"/>
      <c r="U10" s="135"/>
      <c r="V10" s="135"/>
    </row>
    <row r="11" spans="1:22" x14ac:dyDescent="0.3">
      <c r="A11" s="135"/>
      <c r="B11" s="135"/>
      <c r="C11" s="135"/>
      <c r="D11" s="135"/>
      <c r="E11" s="135"/>
      <c r="F11" s="135"/>
      <c r="G11" s="135"/>
      <c r="H11" s="135"/>
      <c r="I11" s="135"/>
      <c r="J11" s="135"/>
      <c r="K11" s="135"/>
      <c r="L11" s="135"/>
      <c r="M11" s="135"/>
      <c r="N11" s="135"/>
      <c r="O11" s="135"/>
      <c r="P11" s="135"/>
      <c r="Q11" s="135"/>
      <c r="R11" s="135"/>
      <c r="S11" s="135"/>
      <c r="T11" s="135"/>
      <c r="U11" s="135"/>
      <c r="V11" s="135"/>
    </row>
    <row r="12" spans="1:22" x14ac:dyDescent="0.3">
      <c r="A12" s="135"/>
      <c r="B12" s="135"/>
      <c r="C12" s="135"/>
      <c r="D12" s="135"/>
      <c r="E12" s="135"/>
      <c r="F12" s="135"/>
      <c r="G12" s="135"/>
      <c r="H12" s="135"/>
      <c r="I12" s="135"/>
      <c r="J12" s="135"/>
      <c r="K12" s="135"/>
      <c r="L12" s="135"/>
      <c r="M12" s="135"/>
      <c r="N12" s="135"/>
      <c r="O12" s="135"/>
      <c r="P12" s="135"/>
      <c r="Q12" s="135"/>
      <c r="R12" s="135"/>
      <c r="S12" s="135"/>
      <c r="T12" s="135"/>
      <c r="U12" s="135"/>
      <c r="V12" s="135"/>
    </row>
    <row r="13" spans="1:22" x14ac:dyDescent="0.3">
      <c r="A13" s="135"/>
      <c r="B13" s="135"/>
      <c r="C13" s="135"/>
      <c r="D13" s="135"/>
      <c r="E13" s="135"/>
      <c r="F13" s="135"/>
      <c r="G13" s="135"/>
      <c r="H13" s="135"/>
      <c r="I13" s="135"/>
      <c r="J13" s="135"/>
      <c r="K13" s="135"/>
      <c r="L13" s="135"/>
      <c r="M13" s="135"/>
      <c r="N13" s="135"/>
      <c r="O13" s="135"/>
      <c r="P13" s="135"/>
      <c r="Q13" s="135"/>
      <c r="R13" s="135"/>
      <c r="S13" s="135"/>
      <c r="T13" s="135"/>
      <c r="U13" s="135"/>
      <c r="V13" s="135"/>
    </row>
    <row r="14" spans="1:22" x14ac:dyDescent="0.3">
      <c r="A14" s="135"/>
      <c r="B14" s="135"/>
      <c r="C14" s="135"/>
      <c r="D14" s="135"/>
      <c r="E14" s="135"/>
      <c r="F14" s="135"/>
      <c r="G14" s="135"/>
      <c r="H14" s="135"/>
      <c r="I14" s="135"/>
      <c r="J14" s="135"/>
      <c r="K14" s="135"/>
      <c r="L14" s="135"/>
      <c r="M14" s="135"/>
      <c r="N14" s="135"/>
      <c r="O14" s="135"/>
      <c r="P14" s="135"/>
      <c r="Q14" s="135"/>
      <c r="R14" s="135"/>
      <c r="S14" s="135"/>
      <c r="T14" s="135"/>
      <c r="U14" s="135"/>
      <c r="V14" s="135"/>
    </row>
    <row r="15" spans="1:22" x14ac:dyDescent="0.3">
      <c r="A15" s="135"/>
      <c r="B15" s="135"/>
      <c r="C15" s="135"/>
      <c r="D15" s="135"/>
      <c r="E15" s="135"/>
      <c r="F15" s="135"/>
      <c r="G15" s="135"/>
      <c r="H15" s="135"/>
      <c r="I15" s="135"/>
      <c r="J15" s="135"/>
      <c r="K15" s="135"/>
      <c r="L15" s="135"/>
      <c r="M15" s="135"/>
      <c r="N15" s="135"/>
      <c r="O15" s="135"/>
      <c r="P15" s="135"/>
      <c r="Q15" s="135"/>
      <c r="R15" s="135"/>
      <c r="S15" s="135"/>
      <c r="T15" s="135"/>
      <c r="U15" s="135"/>
      <c r="V15" s="135"/>
    </row>
    <row r="16" spans="1:22" x14ac:dyDescent="0.3">
      <c r="A16" s="135"/>
      <c r="B16" s="135"/>
      <c r="C16" s="135"/>
      <c r="D16" s="135"/>
      <c r="E16" s="135"/>
      <c r="F16" s="135"/>
      <c r="G16" s="135"/>
      <c r="H16" s="135"/>
      <c r="I16" s="135"/>
      <c r="J16" s="135"/>
      <c r="K16" s="135"/>
      <c r="L16" s="135"/>
      <c r="M16" s="135"/>
      <c r="N16" s="135"/>
      <c r="O16" s="135"/>
      <c r="P16" s="135"/>
      <c r="Q16" s="135"/>
      <c r="R16" s="135"/>
      <c r="S16" s="135"/>
      <c r="T16" s="135"/>
      <c r="U16" s="135"/>
      <c r="V16" s="135"/>
    </row>
    <row r="17" spans="1:22" x14ac:dyDescent="0.3">
      <c r="A17" s="135"/>
      <c r="B17" s="135"/>
      <c r="C17" s="135"/>
      <c r="D17" s="135"/>
      <c r="E17" s="135"/>
      <c r="F17" s="135"/>
      <c r="G17" s="135"/>
      <c r="H17" s="135"/>
      <c r="I17" s="135"/>
      <c r="J17" s="135"/>
      <c r="K17" s="135"/>
      <c r="L17" s="135"/>
      <c r="M17" s="135"/>
      <c r="N17" s="135"/>
      <c r="O17" s="135"/>
      <c r="P17" s="135"/>
      <c r="Q17" s="135"/>
      <c r="R17" s="135"/>
      <c r="S17" s="135"/>
      <c r="T17" s="135"/>
      <c r="U17" s="135"/>
      <c r="V17" s="135"/>
    </row>
    <row r="18" spans="1:22" x14ac:dyDescent="0.3">
      <c r="A18" s="135"/>
      <c r="B18" s="135"/>
      <c r="C18" s="135"/>
      <c r="D18" s="135"/>
      <c r="E18" s="135"/>
      <c r="F18" s="135"/>
      <c r="G18" s="135"/>
      <c r="H18" s="135"/>
      <c r="I18" s="135"/>
      <c r="J18" s="135"/>
      <c r="K18" s="135"/>
      <c r="L18" s="135"/>
      <c r="M18" s="135"/>
      <c r="N18" s="135"/>
      <c r="O18" s="135"/>
      <c r="P18" s="135"/>
      <c r="Q18" s="135"/>
      <c r="R18" s="135"/>
      <c r="S18" s="135"/>
      <c r="T18" s="135"/>
      <c r="U18" s="135"/>
      <c r="V18" s="135"/>
    </row>
    <row r="19" spans="1:22" x14ac:dyDescent="0.3">
      <c r="A19" s="135"/>
      <c r="B19" s="135"/>
      <c r="C19" s="135"/>
      <c r="D19" s="135"/>
      <c r="E19" s="225"/>
      <c r="F19" s="135"/>
      <c r="G19" s="135"/>
      <c r="H19" s="135"/>
      <c r="I19" s="135"/>
      <c r="J19" s="135"/>
      <c r="K19" s="135"/>
      <c r="L19" s="135"/>
      <c r="M19" s="135"/>
      <c r="N19" s="135"/>
      <c r="O19" s="135"/>
      <c r="P19" s="135"/>
      <c r="Q19" s="135"/>
      <c r="R19" s="135"/>
      <c r="S19" s="135"/>
      <c r="T19" s="135"/>
      <c r="U19" s="135"/>
      <c r="V19" s="135"/>
    </row>
    <row r="20" spans="1:22" x14ac:dyDescent="0.3">
      <c r="A20" s="135"/>
      <c r="B20" s="135"/>
      <c r="C20" s="135"/>
      <c r="D20" s="135"/>
      <c r="E20" s="135"/>
      <c r="F20" s="135"/>
      <c r="G20" s="135"/>
      <c r="H20" s="135"/>
      <c r="I20" s="135"/>
      <c r="J20" s="135"/>
      <c r="K20" s="135"/>
      <c r="L20" s="135"/>
      <c r="M20" s="135"/>
      <c r="N20" s="135"/>
      <c r="O20" s="135"/>
      <c r="P20" s="135"/>
      <c r="Q20" s="135"/>
      <c r="R20" s="135"/>
      <c r="S20" s="135"/>
      <c r="T20" s="135"/>
      <c r="U20" s="135"/>
      <c r="V20" s="135"/>
    </row>
    <row r="21" spans="1:22" x14ac:dyDescent="0.3">
      <c r="A21" s="135"/>
      <c r="B21" s="135"/>
      <c r="C21" s="135"/>
      <c r="D21" s="135"/>
      <c r="E21" s="135"/>
      <c r="F21" s="135"/>
      <c r="G21" s="135"/>
      <c r="H21" s="135"/>
      <c r="I21" s="135"/>
      <c r="J21" s="135"/>
      <c r="K21" s="135"/>
      <c r="L21" s="135"/>
      <c r="M21" s="135"/>
      <c r="N21" s="135"/>
      <c r="O21" s="135"/>
      <c r="P21" s="135"/>
      <c r="Q21" s="135"/>
      <c r="R21" s="135"/>
      <c r="S21" s="135"/>
      <c r="T21" s="135"/>
      <c r="U21" s="135"/>
      <c r="V21" s="135"/>
    </row>
    <row r="22" spans="1:22" x14ac:dyDescent="0.3">
      <c r="A22" s="135"/>
      <c r="B22" s="135"/>
      <c r="C22" s="135"/>
      <c r="D22" s="135"/>
      <c r="E22" s="135"/>
      <c r="F22" s="135"/>
      <c r="G22" s="135"/>
      <c r="H22" s="135"/>
      <c r="I22" s="135"/>
      <c r="J22" s="135"/>
      <c r="K22" s="135"/>
      <c r="L22" s="135"/>
      <c r="M22" s="135"/>
      <c r="N22" s="135"/>
      <c r="O22" s="135"/>
      <c r="P22" s="135"/>
      <c r="Q22" s="135"/>
      <c r="R22" s="135"/>
      <c r="S22" s="135"/>
      <c r="T22" s="135"/>
      <c r="U22" s="135"/>
      <c r="V22" s="135"/>
    </row>
    <row r="23" spans="1:22" x14ac:dyDescent="0.3">
      <c r="A23" s="135"/>
      <c r="B23" s="135"/>
      <c r="C23" s="135"/>
      <c r="D23" s="135"/>
      <c r="E23" s="135"/>
      <c r="F23" s="135"/>
      <c r="G23" s="135"/>
      <c r="H23" s="135"/>
      <c r="I23" s="135"/>
      <c r="J23" s="135"/>
      <c r="K23" s="135"/>
      <c r="L23" s="135"/>
      <c r="M23" s="135"/>
      <c r="N23" s="135"/>
      <c r="O23" s="135"/>
      <c r="P23" s="135"/>
      <c r="Q23" s="135"/>
      <c r="R23" s="135"/>
      <c r="S23" s="135"/>
      <c r="T23" s="135"/>
      <c r="U23" s="135"/>
      <c r="V23" s="135"/>
    </row>
    <row r="24" spans="1:22" x14ac:dyDescent="0.3">
      <c r="A24" s="135"/>
      <c r="B24" s="135"/>
      <c r="C24" s="135"/>
      <c r="D24" s="135"/>
      <c r="E24" s="135"/>
      <c r="F24" s="135"/>
      <c r="G24" s="135"/>
      <c r="H24" s="135"/>
      <c r="I24" s="135"/>
      <c r="J24" s="135"/>
      <c r="K24" s="135"/>
      <c r="L24" s="135"/>
      <c r="M24" s="135"/>
      <c r="N24" s="135"/>
      <c r="O24" s="135"/>
      <c r="P24" s="135"/>
      <c r="Q24" s="135"/>
      <c r="R24" s="135"/>
      <c r="S24" s="135"/>
      <c r="T24" s="135"/>
      <c r="U24" s="135"/>
      <c r="V24" s="135"/>
    </row>
    <row r="25" spans="1:22" x14ac:dyDescent="0.3">
      <c r="A25" s="135"/>
      <c r="B25" s="135"/>
      <c r="C25" s="135"/>
      <c r="D25" s="135"/>
      <c r="E25" s="135"/>
      <c r="F25" s="135"/>
      <c r="G25" s="135"/>
      <c r="H25" s="135"/>
      <c r="I25" s="135"/>
      <c r="J25" s="135"/>
      <c r="K25" s="135"/>
      <c r="L25" s="135"/>
      <c r="M25" s="135"/>
      <c r="N25" s="135"/>
      <c r="O25" s="135"/>
      <c r="P25" s="135"/>
      <c r="Q25" s="135"/>
      <c r="R25" s="135"/>
      <c r="S25" s="135"/>
      <c r="T25" s="135"/>
      <c r="U25" s="135"/>
      <c r="V25" s="135"/>
    </row>
    <row r="26" spans="1:22" x14ac:dyDescent="0.3">
      <c r="A26" s="135"/>
      <c r="B26" s="135"/>
      <c r="C26" s="135"/>
      <c r="D26" s="135"/>
      <c r="E26" s="135"/>
      <c r="F26" s="135"/>
      <c r="G26" s="135"/>
      <c r="H26" s="135"/>
      <c r="I26" s="135"/>
      <c r="J26" s="135"/>
      <c r="K26" s="135"/>
      <c r="L26" s="135"/>
      <c r="M26" s="135"/>
      <c r="N26" s="135"/>
      <c r="O26" s="135"/>
      <c r="P26" s="135"/>
      <c r="Q26" s="135"/>
      <c r="R26" s="135"/>
      <c r="S26" s="135"/>
      <c r="T26" s="135"/>
      <c r="U26" s="135"/>
      <c r="V26" s="135"/>
    </row>
    <row r="27" spans="1:22" x14ac:dyDescent="0.3">
      <c r="A27" s="135"/>
      <c r="B27" s="135"/>
      <c r="C27" s="135"/>
      <c r="D27" s="135"/>
      <c r="E27" s="135"/>
      <c r="F27" s="135"/>
      <c r="G27" s="135"/>
      <c r="H27" s="135"/>
      <c r="I27" s="135"/>
      <c r="J27" s="135"/>
      <c r="K27" s="135"/>
      <c r="L27" s="135"/>
      <c r="M27" s="135"/>
      <c r="N27" s="135"/>
      <c r="O27" s="135"/>
      <c r="P27" s="135"/>
      <c r="Q27" s="135"/>
      <c r="R27" s="135"/>
      <c r="S27" s="135"/>
      <c r="T27" s="135"/>
      <c r="U27" s="135"/>
      <c r="V27" s="135"/>
    </row>
    <row r="28" spans="1:22" x14ac:dyDescent="0.3">
      <c r="A28" s="135"/>
      <c r="B28" s="135"/>
      <c r="C28" s="135"/>
      <c r="D28" s="135"/>
      <c r="E28" s="135"/>
      <c r="F28" s="135"/>
      <c r="G28" s="135"/>
      <c r="H28" s="135"/>
      <c r="I28" s="135"/>
      <c r="J28" s="135"/>
      <c r="K28" s="135"/>
      <c r="L28" s="135"/>
      <c r="M28" s="135"/>
      <c r="N28" s="135"/>
      <c r="O28" s="135"/>
      <c r="P28" s="135"/>
      <c r="Q28" s="135"/>
      <c r="R28" s="135"/>
      <c r="S28" s="135"/>
      <c r="T28" s="135"/>
      <c r="U28" s="135"/>
      <c r="V28" s="135"/>
    </row>
    <row r="29" spans="1:22" x14ac:dyDescent="0.3">
      <c r="A29" s="135"/>
      <c r="B29" s="135"/>
      <c r="C29" s="135"/>
      <c r="D29" s="135"/>
      <c r="E29" s="135"/>
      <c r="F29" s="135"/>
      <c r="G29" s="135"/>
      <c r="H29" s="135"/>
      <c r="I29" s="135"/>
      <c r="J29" s="135"/>
      <c r="K29" s="135"/>
      <c r="L29" s="135"/>
      <c r="M29" s="135"/>
      <c r="N29" s="135"/>
      <c r="O29" s="135"/>
      <c r="P29" s="135"/>
      <c r="Q29" s="135"/>
      <c r="R29" s="135"/>
      <c r="S29" s="135"/>
      <c r="T29" s="135"/>
      <c r="U29" s="135"/>
      <c r="V29" s="135"/>
    </row>
    <row r="30" spans="1:22" x14ac:dyDescent="0.3">
      <c r="A30" s="135"/>
      <c r="B30" s="135"/>
      <c r="C30" s="135"/>
      <c r="D30" s="135"/>
      <c r="E30" s="135"/>
      <c r="F30" s="135"/>
      <c r="G30" s="135"/>
      <c r="H30" s="135"/>
      <c r="I30" s="135"/>
      <c r="J30" s="135"/>
      <c r="K30" s="135"/>
      <c r="L30" s="135"/>
      <c r="M30" s="135"/>
      <c r="N30" s="135"/>
      <c r="O30" s="135"/>
      <c r="P30" s="135"/>
      <c r="Q30" s="135"/>
      <c r="R30" s="135"/>
      <c r="S30" s="135"/>
      <c r="T30" s="135"/>
      <c r="U30" s="135"/>
      <c r="V30" s="135"/>
    </row>
    <row r="31" spans="1:22" x14ac:dyDescent="0.3">
      <c r="A31" s="135"/>
      <c r="B31" s="135"/>
      <c r="C31" s="135"/>
      <c r="D31" s="135"/>
      <c r="E31" s="135"/>
      <c r="F31" s="135"/>
      <c r="G31" s="135"/>
      <c r="H31" s="135"/>
      <c r="I31" s="135"/>
      <c r="J31" s="135"/>
      <c r="K31" s="135"/>
      <c r="L31" s="135"/>
      <c r="M31" s="135"/>
      <c r="N31" s="135"/>
      <c r="O31" s="135"/>
      <c r="P31" s="135"/>
      <c r="Q31" s="135"/>
      <c r="R31" s="135"/>
      <c r="S31" s="135"/>
      <c r="T31" s="135"/>
      <c r="U31" s="135"/>
      <c r="V31" s="135"/>
    </row>
    <row r="32" spans="1:22" x14ac:dyDescent="0.3">
      <c r="A32" s="135"/>
      <c r="B32" s="135"/>
      <c r="C32" s="135"/>
      <c r="D32" s="135"/>
      <c r="E32" s="135"/>
      <c r="F32" s="135"/>
      <c r="G32" s="135"/>
      <c r="H32" s="135"/>
      <c r="I32" s="135"/>
      <c r="J32" s="135"/>
      <c r="K32" s="135"/>
      <c r="L32" s="135"/>
      <c r="M32" s="135"/>
      <c r="N32" s="135"/>
      <c r="O32" s="135"/>
      <c r="P32" s="135"/>
      <c r="Q32" s="135"/>
      <c r="R32" s="135"/>
      <c r="S32" s="135"/>
      <c r="T32" s="135"/>
      <c r="U32" s="135"/>
      <c r="V32" s="135"/>
    </row>
    <row r="33" spans="1:22" x14ac:dyDescent="0.3">
      <c r="A33" s="135"/>
      <c r="B33" s="135"/>
      <c r="C33" s="135"/>
      <c r="D33" s="135"/>
      <c r="E33" s="135"/>
      <c r="F33" s="135"/>
      <c r="G33" s="135"/>
      <c r="H33" s="135"/>
      <c r="I33" s="135"/>
      <c r="J33" s="135"/>
      <c r="K33" s="135"/>
      <c r="L33" s="135"/>
      <c r="M33" s="135"/>
      <c r="N33" s="135"/>
      <c r="O33" s="135"/>
      <c r="P33" s="135"/>
      <c r="Q33" s="135"/>
      <c r="R33" s="135"/>
      <c r="S33" s="135"/>
      <c r="T33" s="135"/>
      <c r="U33" s="135"/>
      <c r="V33" s="135"/>
    </row>
    <row r="34" spans="1:22" x14ac:dyDescent="0.3">
      <c r="A34" s="135"/>
      <c r="B34" s="135"/>
      <c r="C34" s="135"/>
      <c r="D34" s="135"/>
      <c r="E34" s="135"/>
      <c r="F34" s="135"/>
      <c r="G34" s="135"/>
      <c r="H34" s="135"/>
      <c r="I34" s="135"/>
      <c r="J34" s="135"/>
      <c r="K34" s="135"/>
      <c r="L34" s="135"/>
      <c r="M34" s="135"/>
      <c r="N34" s="135"/>
      <c r="O34" s="135"/>
      <c r="P34" s="135"/>
      <c r="Q34" s="135"/>
      <c r="R34" s="135"/>
      <c r="S34" s="135"/>
      <c r="T34" s="135"/>
      <c r="U34" s="135"/>
      <c r="V34" s="135"/>
    </row>
    <row r="35" spans="1:22" x14ac:dyDescent="0.3">
      <c r="A35" s="135"/>
      <c r="B35" s="135"/>
      <c r="C35" s="135"/>
      <c r="D35" s="135"/>
      <c r="E35" s="135"/>
      <c r="F35" s="135"/>
      <c r="G35" s="135"/>
      <c r="H35" s="135"/>
      <c r="I35" s="135"/>
      <c r="J35" s="135"/>
      <c r="K35" s="135"/>
      <c r="L35" s="135"/>
      <c r="M35" s="135"/>
      <c r="N35" s="135"/>
      <c r="O35" s="135"/>
      <c r="P35" s="135"/>
      <c r="Q35" s="135"/>
      <c r="R35" s="135"/>
      <c r="S35" s="135"/>
      <c r="T35" s="135"/>
      <c r="U35" s="135"/>
      <c r="V35" s="135"/>
    </row>
    <row r="36" spans="1:22" x14ac:dyDescent="0.3">
      <c r="A36" s="135"/>
      <c r="B36" s="135"/>
      <c r="C36" s="135"/>
      <c r="D36" s="135"/>
      <c r="E36" s="135"/>
      <c r="F36" s="135"/>
      <c r="G36" s="135"/>
      <c r="H36" s="135"/>
      <c r="I36" s="135"/>
      <c r="J36" s="135"/>
      <c r="K36" s="135"/>
      <c r="L36" s="135"/>
      <c r="M36" s="135"/>
      <c r="N36" s="135"/>
      <c r="O36" s="135"/>
      <c r="P36" s="135"/>
      <c r="Q36" s="135"/>
      <c r="R36" s="135"/>
      <c r="S36" s="135"/>
      <c r="T36" s="135"/>
      <c r="U36" s="135"/>
      <c r="V36" s="135"/>
    </row>
    <row r="37" spans="1:22" x14ac:dyDescent="0.3">
      <c r="A37" s="135"/>
      <c r="B37" s="135"/>
      <c r="C37" s="135"/>
      <c r="D37" s="135"/>
      <c r="E37" s="135"/>
      <c r="F37" s="135"/>
      <c r="G37" s="135"/>
      <c r="H37" s="135"/>
      <c r="I37" s="135"/>
      <c r="J37" s="135"/>
      <c r="K37" s="135"/>
      <c r="L37" s="135"/>
      <c r="M37" s="135"/>
      <c r="N37" s="135"/>
      <c r="O37" s="135"/>
      <c r="P37" s="135"/>
      <c r="Q37" s="135"/>
      <c r="R37" s="135"/>
      <c r="S37" s="135"/>
      <c r="T37" s="135"/>
      <c r="U37" s="135"/>
      <c r="V37" s="135"/>
    </row>
    <row r="38" spans="1:22" x14ac:dyDescent="0.3">
      <c r="A38" s="135"/>
      <c r="B38" s="135"/>
      <c r="C38" s="135"/>
      <c r="D38" s="135"/>
      <c r="E38" s="135"/>
      <c r="F38" s="135"/>
      <c r="G38" s="135"/>
      <c r="H38" s="135"/>
      <c r="I38" s="135"/>
      <c r="J38" s="135"/>
      <c r="K38" s="135"/>
      <c r="L38" s="135"/>
      <c r="M38" s="135"/>
      <c r="N38" s="135"/>
      <c r="O38" s="135"/>
      <c r="P38" s="135"/>
      <c r="Q38" s="135"/>
      <c r="R38" s="135"/>
      <c r="S38" s="135"/>
      <c r="T38" s="135"/>
      <c r="U38" s="135"/>
      <c r="V38" s="135"/>
    </row>
    <row r="39" spans="1:22" x14ac:dyDescent="0.3">
      <c r="A39" s="135"/>
      <c r="B39" s="135"/>
      <c r="C39" s="135"/>
      <c r="D39" s="135"/>
      <c r="E39" s="135"/>
      <c r="F39" s="135"/>
      <c r="G39" s="135"/>
      <c r="H39" s="135"/>
      <c r="I39" s="135"/>
      <c r="J39" s="135"/>
      <c r="K39" s="135"/>
      <c r="L39" s="135"/>
      <c r="M39" s="135"/>
      <c r="N39" s="135"/>
      <c r="O39" s="135"/>
      <c r="P39" s="135"/>
      <c r="Q39" s="135"/>
      <c r="R39" s="135"/>
      <c r="S39" s="135"/>
      <c r="T39" s="135"/>
      <c r="U39" s="135"/>
      <c r="V39" s="135"/>
    </row>
    <row r="40" spans="1:22" x14ac:dyDescent="0.3">
      <c r="A40" s="135"/>
      <c r="B40" s="135"/>
      <c r="C40" s="135"/>
      <c r="D40" s="135"/>
      <c r="E40" s="135"/>
      <c r="F40" s="135"/>
      <c r="G40" s="135"/>
      <c r="H40" s="135"/>
      <c r="I40" s="135"/>
      <c r="J40" s="135"/>
      <c r="K40" s="135"/>
      <c r="L40" s="135"/>
      <c r="M40" s="135"/>
      <c r="N40" s="135"/>
      <c r="O40" s="135"/>
      <c r="P40" s="135"/>
      <c r="Q40" s="135"/>
      <c r="R40" s="135"/>
      <c r="S40" s="135"/>
      <c r="T40" s="135"/>
      <c r="U40" s="135"/>
      <c r="V40" s="135"/>
    </row>
    <row r="41" spans="1:22" x14ac:dyDescent="0.3">
      <c r="A41" s="135"/>
      <c r="B41" s="135"/>
      <c r="C41" s="135"/>
      <c r="D41" s="135"/>
      <c r="E41" s="135"/>
      <c r="F41" s="135"/>
      <c r="G41" s="135"/>
      <c r="H41" s="135"/>
      <c r="I41" s="135"/>
      <c r="J41" s="135"/>
      <c r="K41" s="135"/>
      <c r="L41" s="135"/>
      <c r="M41" s="135"/>
      <c r="N41" s="135"/>
      <c r="O41" s="135"/>
      <c r="P41" s="135"/>
      <c r="Q41" s="135"/>
      <c r="R41" s="135"/>
      <c r="S41" s="135"/>
      <c r="T41" s="135"/>
      <c r="U41" s="135"/>
      <c r="V41" s="135"/>
    </row>
    <row r="42" spans="1:22" x14ac:dyDescent="0.3">
      <c r="A42" s="135"/>
      <c r="B42" s="135"/>
      <c r="C42" s="135"/>
      <c r="D42" s="135"/>
      <c r="E42" s="135"/>
      <c r="F42" s="135"/>
      <c r="G42" s="135"/>
      <c r="H42" s="135"/>
      <c r="I42" s="135"/>
      <c r="J42" s="135"/>
      <c r="K42" s="135"/>
      <c r="L42" s="135"/>
      <c r="M42" s="135"/>
      <c r="N42" s="135"/>
      <c r="O42" s="135"/>
      <c r="P42" s="135"/>
      <c r="Q42" s="135"/>
      <c r="R42" s="135"/>
      <c r="S42" s="135"/>
      <c r="T42" s="135"/>
      <c r="U42" s="135"/>
      <c r="V42" s="135"/>
    </row>
    <row r="43" spans="1:22" x14ac:dyDescent="0.3">
      <c r="A43" s="135"/>
      <c r="B43" s="135"/>
      <c r="C43" s="135"/>
      <c r="D43" s="135"/>
      <c r="E43" s="135"/>
      <c r="F43" s="135"/>
      <c r="G43" s="135"/>
      <c r="H43" s="135"/>
      <c r="I43" s="135"/>
      <c r="J43" s="135"/>
      <c r="K43" s="135"/>
      <c r="L43" s="135"/>
      <c r="M43" s="135"/>
      <c r="N43" s="135"/>
      <c r="O43" s="135"/>
      <c r="P43" s="135"/>
      <c r="Q43" s="135"/>
      <c r="R43" s="135"/>
      <c r="S43" s="135"/>
      <c r="T43" s="135"/>
      <c r="U43" s="135"/>
      <c r="V43" s="135"/>
    </row>
    <row r="44" spans="1:22" x14ac:dyDescent="0.3">
      <c r="A44" s="135"/>
      <c r="B44" s="135"/>
      <c r="C44" s="135"/>
      <c r="D44" s="135"/>
      <c r="E44" s="135"/>
      <c r="F44" s="135"/>
      <c r="G44" s="135"/>
      <c r="H44" s="135"/>
      <c r="I44" s="135"/>
      <c r="J44" s="135"/>
      <c r="K44" s="135"/>
      <c r="L44" s="135"/>
      <c r="M44" s="135"/>
      <c r="N44" s="135"/>
      <c r="O44" s="135"/>
      <c r="P44" s="135"/>
      <c r="Q44" s="135"/>
      <c r="R44" s="135"/>
      <c r="S44" s="135"/>
      <c r="T44" s="135"/>
      <c r="U44" s="135"/>
      <c r="V44" s="135"/>
    </row>
    <row r="45" spans="1:22" x14ac:dyDescent="0.3">
      <c r="A45" s="135"/>
      <c r="B45" s="135"/>
      <c r="C45" s="135"/>
      <c r="D45" s="135"/>
      <c r="E45" s="135"/>
      <c r="F45" s="135"/>
      <c r="G45" s="135"/>
      <c r="H45" s="135"/>
      <c r="I45" s="135"/>
      <c r="J45" s="135"/>
      <c r="K45" s="135"/>
      <c r="L45" s="135"/>
      <c r="M45" s="135"/>
      <c r="N45" s="135"/>
      <c r="O45" s="135"/>
      <c r="P45" s="135"/>
      <c r="Q45" s="135"/>
      <c r="R45" s="135"/>
      <c r="S45" s="135"/>
      <c r="T45" s="135"/>
      <c r="U45" s="135"/>
      <c r="V45" s="135"/>
    </row>
    <row r="46" spans="1:22" x14ac:dyDescent="0.3">
      <c r="A46" s="135"/>
      <c r="B46" s="135"/>
      <c r="C46" s="135"/>
      <c r="D46" s="135"/>
      <c r="E46" s="135"/>
      <c r="F46" s="135"/>
      <c r="G46" s="135"/>
      <c r="H46" s="135"/>
      <c r="I46" s="135"/>
      <c r="J46" s="135"/>
      <c r="K46" s="135"/>
      <c r="L46" s="135"/>
      <c r="M46" s="135"/>
      <c r="N46" s="135"/>
      <c r="O46" s="135"/>
      <c r="P46" s="135"/>
      <c r="Q46" s="135"/>
      <c r="R46" s="135"/>
      <c r="S46" s="135"/>
      <c r="T46" s="135"/>
      <c r="U46" s="135"/>
      <c r="V46" s="135"/>
    </row>
    <row r="47" spans="1:22" x14ac:dyDescent="0.3">
      <c r="A47" s="135"/>
      <c r="B47" s="135"/>
      <c r="C47" s="135"/>
      <c r="D47" s="135"/>
      <c r="E47" s="135"/>
      <c r="F47" s="135"/>
      <c r="G47" s="135"/>
      <c r="H47" s="135"/>
      <c r="I47" s="135"/>
      <c r="J47" s="135"/>
      <c r="K47" s="135"/>
      <c r="L47" s="135"/>
      <c r="M47" s="135"/>
      <c r="N47" s="135"/>
      <c r="O47" s="135"/>
      <c r="P47" s="135"/>
      <c r="Q47" s="135"/>
      <c r="R47" s="135"/>
      <c r="S47" s="135"/>
      <c r="T47" s="135"/>
      <c r="U47" s="135"/>
      <c r="V47" s="135"/>
    </row>
    <row r="48" spans="1:22" x14ac:dyDescent="0.3">
      <c r="A48" s="135"/>
      <c r="B48" s="135"/>
      <c r="C48" s="135"/>
      <c r="D48" s="135"/>
      <c r="E48" s="135"/>
      <c r="F48" s="135"/>
      <c r="G48" s="135"/>
      <c r="H48" s="135"/>
      <c r="I48" s="135"/>
      <c r="J48" s="135"/>
      <c r="K48" s="135"/>
      <c r="L48" s="135"/>
      <c r="M48" s="135"/>
      <c r="N48" s="135"/>
      <c r="O48" s="135"/>
      <c r="P48" s="135"/>
      <c r="Q48" s="135"/>
      <c r="R48" s="135"/>
      <c r="S48" s="135"/>
      <c r="T48" s="135"/>
      <c r="U48" s="135"/>
      <c r="V48" s="135"/>
    </row>
    <row r="49" spans="1:22" x14ac:dyDescent="0.3">
      <c r="A49" s="135"/>
      <c r="B49" s="135"/>
      <c r="C49" s="135"/>
      <c r="D49" s="135"/>
      <c r="E49" s="135"/>
      <c r="F49" s="135"/>
      <c r="G49" s="135"/>
      <c r="H49" s="135"/>
      <c r="I49" s="135"/>
      <c r="J49" s="135"/>
      <c r="K49" s="135"/>
      <c r="L49" s="135"/>
      <c r="M49" s="135"/>
      <c r="N49" s="135"/>
      <c r="O49" s="135"/>
      <c r="P49" s="135"/>
      <c r="Q49" s="135"/>
      <c r="R49" s="135"/>
      <c r="S49" s="135"/>
      <c r="T49" s="135"/>
      <c r="U49" s="135"/>
      <c r="V49" s="135"/>
    </row>
    <row r="50" spans="1:22" x14ac:dyDescent="0.3">
      <c r="A50" s="135"/>
      <c r="B50" s="135"/>
      <c r="C50" s="135"/>
      <c r="D50" s="135"/>
      <c r="E50" s="135"/>
      <c r="F50" s="135"/>
      <c r="G50" s="135"/>
      <c r="H50" s="135"/>
      <c r="I50" s="135"/>
      <c r="J50" s="135"/>
      <c r="K50" s="135"/>
      <c r="L50" s="135"/>
      <c r="M50" s="135"/>
      <c r="N50" s="135"/>
      <c r="O50" s="135"/>
      <c r="P50" s="135"/>
      <c r="Q50" s="135"/>
      <c r="R50" s="135"/>
      <c r="S50" s="135"/>
      <c r="T50" s="135"/>
      <c r="U50" s="135"/>
      <c r="V50" s="135"/>
    </row>
    <row r="51" spans="1:22" x14ac:dyDescent="0.3">
      <c r="A51" s="135"/>
      <c r="B51" s="135"/>
      <c r="C51" s="135"/>
      <c r="D51" s="135"/>
      <c r="E51" s="135"/>
      <c r="F51" s="135"/>
      <c r="G51" s="135"/>
      <c r="H51" s="135"/>
      <c r="I51" s="135"/>
      <c r="J51" s="135"/>
      <c r="K51" s="135"/>
      <c r="L51" s="135"/>
      <c r="M51" s="135"/>
      <c r="N51" s="135"/>
      <c r="O51" s="135"/>
      <c r="P51" s="135"/>
      <c r="Q51" s="135"/>
      <c r="R51" s="135"/>
      <c r="S51" s="135"/>
      <c r="T51" s="135"/>
      <c r="U51" s="135"/>
      <c r="V51" s="135"/>
    </row>
    <row r="52" spans="1:22" x14ac:dyDescent="0.3">
      <c r="A52" s="135"/>
      <c r="B52" s="135"/>
      <c r="C52" s="135"/>
      <c r="D52" s="135"/>
      <c r="E52" s="135"/>
      <c r="F52" s="135"/>
      <c r="G52" s="135"/>
      <c r="H52" s="135"/>
      <c r="I52" s="135"/>
      <c r="J52" s="135"/>
      <c r="K52" s="135"/>
      <c r="L52" s="135"/>
      <c r="M52" s="135"/>
      <c r="N52" s="135"/>
      <c r="O52" s="135"/>
      <c r="P52" s="135"/>
      <c r="Q52" s="135"/>
      <c r="R52" s="135"/>
      <c r="S52" s="135"/>
      <c r="T52" s="135"/>
      <c r="U52" s="135"/>
      <c r="V52" s="135"/>
    </row>
    <row r="53" spans="1:22" x14ac:dyDescent="0.3">
      <c r="A53" s="135"/>
      <c r="B53" s="135"/>
      <c r="C53" s="135"/>
      <c r="D53" s="135"/>
      <c r="E53" s="135"/>
      <c r="F53" s="135"/>
      <c r="G53" s="135"/>
      <c r="H53" s="135"/>
      <c r="I53" s="135"/>
      <c r="J53" s="135"/>
      <c r="K53" s="135"/>
      <c r="L53" s="135"/>
      <c r="M53" s="135"/>
      <c r="N53" s="135"/>
      <c r="O53" s="135"/>
      <c r="P53" s="135"/>
      <c r="Q53" s="135"/>
      <c r="R53" s="135"/>
      <c r="S53" s="135"/>
      <c r="T53" s="135"/>
      <c r="U53" s="135"/>
      <c r="V53" s="135"/>
    </row>
    <row r="54" spans="1:22" x14ac:dyDescent="0.3">
      <c r="A54" s="135"/>
      <c r="B54" s="135"/>
      <c r="C54" s="135"/>
      <c r="D54" s="135"/>
      <c r="E54" s="135"/>
      <c r="F54" s="135"/>
      <c r="G54" s="135"/>
      <c r="H54" s="135"/>
      <c r="I54" s="135"/>
      <c r="J54" s="135"/>
      <c r="K54" s="135"/>
      <c r="L54" s="135"/>
      <c r="M54" s="135"/>
      <c r="N54" s="135"/>
      <c r="O54" s="135"/>
      <c r="P54" s="135"/>
      <c r="Q54" s="135"/>
      <c r="R54" s="135"/>
      <c r="S54" s="135"/>
      <c r="T54" s="135"/>
      <c r="U54" s="135"/>
      <c r="V54" s="135"/>
    </row>
    <row r="55" spans="1:22" x14ac:dyDescent="0.3">
      <c r="A55" s="135"/>
      <c r="B55" s="135"/>
      <c r="C55" s="135"/>
      <c r="D55" s="135"/>
      <c r="E55" s="135"/>
      <c r="F55" s="135"/>
      <c r="G55" s="135"/>
      <c r="H55" s="135"/>
      <c r="I55" s="135"/>
      <c r="J55" s="135"/>
      <c r="K55" s="135"/>
      <c r="L55" s="135"/>
      <c r="M55" s="135"/>
      <c r="N55" s="135"/>
      <c r="O55" s="135"/>
      <c r="P55" s="135"/>
      <c r="Q55" s="135"/>
      <c r="R55" s="135"/>
      <c r="S55" s="135"/>
      <c r="T55" s="135"/>
      <c r="U55" s="135"/>
      <c r="V55" s="135"/>
    </row>
    <row r="56" spans="1:22" x14ac:dyDescent="0.3">
      <c r="A56" s="135"/>
      <c r="B56" s="135"/>
      <c r="C56" s="135"/>
      <c r="D56" s="135"/>
      <c r="E56" s="135"/>
      <c r="F56" s="135"/>
      <c r="G56" s="135"/>
      <c r="H56" s="135"/>
      <c r="I56" s="135"/>
      <c r="J56" s="135"/>
      <c r="K56" s="135"/>
      <c r="L56" s="135"/>
      <c r="M56" s="135"/>
      <c r="N56" s="135"/>
      <c r="O56" s="135"/>
      <c r="P56" s="135"/>
      <c r="Q56" s="135"/>
      <c r="R56" s="135"/>
      <c r="S56" s="135"/>
      <c r="T56" s="135"/>
      <c r="U56" s="135"/>
      <c r="V56" s="135"/>
    </row>
    <row r="57" spans="1:22" x14ac:dyDescent="0.3">
      <c r="A57" s="135"/>
      <c r="B57" s="135"/>
      <c r="C57" s="135"/>
      <c r="D57" s="135"/>
      <c r="E57" s="135"/>
      <c r="F57" s="135"/>
      <c r="G57" s="135"/>
      <c r="H57" s="135"/>
      <c r="I57" s="135"/>
      <c r="J57" s="135"/>
      <c r="K57" s="135"/>
      <c r="L57" s="135"/>
      <c r="M57" s="135"/>
      <c r="N57" s="135"/>
      <c r="O57" s="135"/>
      <c r="P57" s="135"/>
      <c r="Q57" s="135"/>
      <c r="R57" s="135"/>
      <c r="S57" s="135"/>
      <c r="T57" s="135"/>
      <c r="U57" s="135"/>
      <c r="V57" s="135"/>
    </row>
    <row r="58" spans="1:22" x14ac:dyDescent="0.3">
      <c r="A58" s="135"/>
      <c r="B58" s="135"/>
      <c r="C58" s="135"/>
      <c r="D58" s="135"/>
      <c r="E58" s="135"/>
      <c r="F58" s="135"/>
      <c r="G58" s="135"/>
      <c r="H58" s="135"/>
      <c r="I58" s="135"/>
      <c r="J58" s="135"/>
      <c r="K58" s="135"/>
      <c r="L58" s="135"/>
      <c r="M58" s="135"/>
      <c r="N58" s="135"/>
      <c r="O58" s="135"/>
      <c r="P58" s="135"/>
      <c r="Q58" s="135"/>
      <c r="R58" s="135"/>
      <c r="S58" s="135"/>
      <c r="T58" s="135"/>
      <c r="U58" s="135"/>
      <c r="V58" s="135"/>
    </row>
    <row r="59" spans="1:22" x14ac:dyDescent="0.3">
      <c r="A59" s="135"/>
      <c r="B59" s="135"/>
      <c r="C59" s="135"/>
      <c r="D59" s="135"/>
      <c r="E59" s="135"/>
      <c r="F59" s="135"/>
      <c r="G59" s="135"/>
      <c r="H59" s="135"/>
      <c r="I59" s="135"/>
      <c r="J59" s="135"/>
      <c r="K59" s="135"/>
      <c r="L59" s="135"/>
      <c r="M59" s="135"/>
      <c r="N59" s="135"/>
      <c r="O59" s="135"/>
      <c r="P59" s="135"/>
      <c r="Q59" s="135"/>
      <c r="R59" s="135"/>
      <c r="S59" s="135"/>
      <c r="T59" s="135"/>
      <c r="U59" s="135"/>
      <c r="V59" s="135"/>
    </row>
    <row r="60" spans="1:22" x14ac:dyDescent="0.3">
      <c r="A60" s="135"/>
      <c r="B60" s="135"/>
      <c r="C60" s="135"/>
      <c r="D60" s="135"/>
      <c r="E60" s="135"/>
      <c r="F60" s="135"/>
      <c r="G60" s="135"/>
      <c r="H60" s="135"/>
      <c r="I60" s="135"/>
      <c r="J60" s="135"/>
      <c r="K60" s="135"/>
      <c r="L60" s="135"/>
      <c r="M60" s="135"/>
      <c r="N60" s="135"/>
      <c r="O60" s="135"/>
      <c r="P60" s="135"/>
      <c r="Q60" s="135"/>
      <c r="R60" s="135"/>
      <c r="S60" s="135"/>
      <c r="T60" s="135"/>
      <c r="U60" s="135"/>
      <c r="V60" s="135"/>
    </row>
    <row r="61" spans="1:22" x14ac:dyDescent="0.3">
      <c r="A61" s="135"/>
      <c r="B61" s="135"/>
      <c r="C61" s="135"/>
      <c r="D61" s="135"/>
      <c r="E61" s="135"/>
      <c r="F61" s="135"/>
      <c r="G61" s="135"/>
      <c r="H61" s="135"/>
      <c r="I61" s="135"/>
      <c r="J61" s="135"/>
      <c r="K61" s="135"/>
      <c r="L61" s="135"/>
      <c r="M61" s="135"/>
      <c r="N61" s="135"/>
      <c r="O61" s="135"/>
      <c r="P61" s="135"/>
      <c r="Q61" s="135"/>
      <c r="R61" s="135"/>
      <c r="S61" s="135"/>
      <c r="T61" s="135"/>
      <c r="U61" s="135"/>
      <c r="V61" s="135"/>
    </row>
    <row r="62" spans="1:22" x14ac:dyDescent="0.3">
      <c r="A62" s="135"/>
      <c r="B62" s="135"/>
      <c r="C62" s="135"/>
      <c r="D62" s="135"/>
      <c r="E62" s="135"/>
      <c r="F62" s="135"/>
      <c r="G62" s="135"/>
      <c r="H62" s="135"/>
      <c r="I62" s="135"/>
      <c r="J62" s="135"/>
      <c r="K62" s="135"/>
      <c r="L62" s="135"/>
      <c r="M62" s="135"/>
      <c r="N62" s="135"/>
      <c r="O62" s="135"/>
      <c r="P62" s="135"/>
      <c r="Q62" s="135"/>
      <c r="R62" s="135"/>
      <c r="S62" s="135"/>
      <c r="T62" s="135"/>
      <c r="U62" s="135"/>
      <c r="V62" s="135"/>
    </row>
  </sheetData>
  <mergeCells count="3">
    <mergeCell ref="A1:C2"/>
    <mergeCell ref="N1:O1"/>
    <mergeCell ref="M2:O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72F31-24BC-4C16-AF1F-FB5CAA9DB1AE}">
  <sheetPr codeName="Sheet8">
    <pageSetUpPr fitToPage="1"/>
  </sheetPr>
  <dimension ref="A1:BT30"/>
  <sheetViews>
    <sheetView showGridLines="0" zoomScaleNormal="100" workbookViewId="0">
      <pane xSplit="3" ySplit="12" topLeftCell="D13" activePane="bottomRight" state="frozen"/>
      <selection pane="topRight" activeCell="D1" sqref="D1"/>
      <selection pane="bottomLeft" activeCell="A13" sqref="A13"/>
      <selection pane="bottomRight" activeCell="I14" sqref="I14:J15"/>
    </sheetView>
  </sheetViews>
  <sheetFormatPr defaultColWidth="9.109375" defaultRowHeight="13.2" outlineLevelRow="1" x14ac:dyDescent="0.25"/>
  <cols>
    <col min="1" max="1" width="0.5546875" style="148" customWidth="1"/>
    <col min="2" max="2" width="6.109375" style="148" customWidth="1"/>
    <col min="3" max="3" width="22.88671875" style="148" customWidth="1"/>
    <col min="4" max="4" width="16.109375" style="148" customWidth="1"/>
    <col min="5" max="5" width="11.109375" style="148" customWidth="1"/>
    <col min="6" max="6" width="10.77734375" style="148" customWidth="1"/>
    <col min="7" max="7" width="6.88671875" style="57" customWidth="1"/>
    <col min="8" max="8" width="13.77734375" style="165" customWidth="1"/>
    <col min="9" max="9" width="9.6640625" style="148" customWidth="1"/>
    <col min="10" max="10" width="6.77734375" style="57" customWidth="1"/>
    <col min="11" max="11" width="8.33203125" style="166" customWidth="1"/>
    <col min="12" max="12" width="7.21875" style="166" customWidth="1"/>
    <col min="13" max="13" width="12.44140625" style="167" customWidth="1"/>
    <col min="14" max="14" width="6.6640625" style="168" customWidth="1"/>
    <col min="15" max="15" width="9.77734375" style="66" hidden="1" customWidth="1"/>
    <col min="16" max="16" width="1" style="155" customWidth="1"/>
    <col min="17" max="72" width="2.44140625" style="148" customWidth="1"/>
    <col min="73" max="16384" width="9.109375" style="148"/>
  </cols>
  <sheetData>
    <row r="1" spans="1:72" ht="27" customHeight="1" x14ac:dyDescent="0.25">
      <c r="B1" s="343" t="s">
        <v>287</v>
      </c>
      <c r="C1" s="343"/>
      <c r="D1" s="346" t="s">
        <v>327</v>
      </c>
      <c r="E1" s="346"/>
      <c r="F1" s="346"/>
      <c r="G1" s="346"/>
      <c r="H1" s="346"/>
      <c r="I1" s="346"/>
      <c r="J1" s="346"/>
      <c r="K1" s="346"/>
      <c r="L1" s="346"/>
      <c r="M1" s="346"/>
      <c r="N1" s="346"/>
      <c r="O1" s="149"/>
      <c r="P1" s="150"/>
      <c r="Q1" s="52"/>
      <c r="R1" s="52"/>
      <c r="S1" s="52"/>
      <c r="T1" s="52"/>
      <c r="U1" s="52"/>
      <c r="V1" s="52"/>
      <c r="W1" s="52"/>
      <c r="X1" s="52"/>
      <c r="Y1" s="52"/>
      <c r="Z1" s="52"/>
      <c r="AA1" s="52"/>
      <c r="AB1" s="52"/>
      <c r="AC1" s="52"/>
      <c r="AD1" s="52"/>
      <c r="AE1" s="52"/>
      <c r="AF1" s="52"/>
      <c r="AG1" s="52"/>
      <c r="AH1" s="52"/>
      <c r="AI1" s="52"/>
      <c r="AJ1" s="52"/>
      <c r="AK1" s="52"/>
      <c r="AL1" s="151"/>
      <c r="AM1" s="151"/>
      <c r="AN1" s="151"/>
      <c r="AO1" s="151"/>
      <c r="AP1" s="151"/>
      <c r="AQ1" s="151"/>
      <c r="AR1" s="151"/>
      <c r="AS1" s="151"/>
      <c r="AT1" s="151"/>
      <c r="AU1" s="151"/>
      <c r="AV1" s="151"/>
      <c r="AW1" s="151"/>
      <c r="AX1" s="151"/>
      <c r="AY1" s="151"/>
      <c r="AZ1" s="151"/>
      <c r="BA1" s="151"/>
      <c r="BB1" s="151"/>
      <c r="BC1" s="151"/>
      <c r="BD1" s="151"/>
      <c r="BE1" s="151"/>
      <c r="BF1" s="151"/>
      <c r="BG1" s="151"/>
      <c r="BH1" s="151"/>
      <c r="BI1" s="151"/>
      <c r="BJ1" s="151"/>
      <c r="BK1" s="151"/>
      <c r="BL1" s="151"/>
      <c r="BM1" s="151"/>
      <c r="BN1" s="151"/>
      <c r="BO1" s="151"/>
      <c r="BP1" s="151"/>
      <c r="BQ1" s="151"/>
      <c r="BR1" s="151"/>
      <c r="BS1" s="151"/>
      <c r="BT1" s="152"/>
    </row>
    <row r="2" spans="1:72" ht="18.600000000000001" customHeight="1" x14ac:dyDescent="0.25">
      <c r="B2" s="343"/>
      <c r="C2" s="343"/>
      <c r="D2" s="347" t="s">
        <v>0</v>
      </c>
      <c r="E2" s="347"/>
      <c r="F2" s="347"/>
      <c r="G2" s="347"/>
      <c r="H2" s="347"/>
      <c r="I2" s="347"/>
      <c r="J2" s="347"/>
      <c r="K2" s="347"/>
      <c r="L2" s="347"/>
      <c r="M2" s="347"/>
      <c r="N2" s="153"/>
      <c r="O2" s="154"/>
      <c r="Q2" s="53"/>
      <c r="R2" s="53"/>
      <c r="S2" s="53"/>
      <c r="T2" s="53"/>
      <c r="U2" s="53"/>
      <c r="V2" s="53"/>
      <c r="W2" s="53"/>
      <c r="X2" s="53"/>
      <c r="Y2" s="53"/>
      <c r="Z2" s="53"/>
      <c r="AA2" s="53"/>
      <c r="AB2" s="53"/>
      <c r="AC2" s="53"/>
      <c r="AD2" s="53"/>
      <c r="AE2" s="53"/>
      <c r="AF2" s="53"/>
      <c r="AG2" s="53"/>
      <c r="AH2" s="53"/>
      <c r="AI2" s="53"/>
      <c r="AJ2" s="53"/>
      <c r="AK2" s="53"/>
      <c r="BT2" s="156"/>
    </row>
    <row r="3" spans="1:72" ht="18" x14ac:dyDescent="0.25">
      <c r="B3" s="157"/>
      <c r="D3" s="158"/>
      <c r="E3" s="158"/>
      <c r="F3" s="158"/>
      <c r="G3" s="158"/>
      <c r="H3" s="159"/>
      <c r="I3" s="158"/>
      <c r="J3" s="158"/>
      <c r="K3" s="160"/>
      <c r="L3" s="160"/>
      <c r="M3" s="158"/>
      <c r="N3" s="161"/>
      <c r="O3" s="65"/>
      <c r="AH3" s="53"/>
      <c r="AI3" s="53"/>
      <c r="AJ3" s="53"/>
      <c r="AK3" s="53"/>
      <c r="BT3" s="156"/>
    </row>
    <row r="4" spans="1:72" ht="16.8" customHeight="1" x14ac:dyDescent="0.3">
      <c r="B4" s="157"/>
      <c r="C4" s="162" t="s">
        <v>268</v>
      </c>
      <c r="D4" s="345">
        <v>44605</v>
      </c>
      <c r="E4" s="345"/>
      <c r="F4" s="345"/>
      <c r="G4" s="345"/>
      <c r="H4" s="345"/>
      <c r="I4" s="345"/>
      <c r="J4" s="158"/>
      <c r="K4" s="160"/>
      <c r="L4" s="160"/>
      <c r="M4" s="158"/>
      <c r="N4" s="161"/>
      <c r="O4" s="65"/>
      <c r="Q4" s="54"/>
      <c r="R4" s="54"/>
      <c r="S4" s="55" t="s">
        <v>272</v>
      </c>
      <c r="T4" s="55"/>
      <c r="U4" s="55"/>
      <c r="V4" s="55"/>
      <c r="W4" s="55"/>
      <c r="X4" s="55"/>
      <c r="Y4" s="55"/>
      <c r="AA4" s="56"/>
      <c r="AB4" s="56"/>
      <c r="AC4" s="55" t="s">
        <v>243</v>
      </c>
      <c r="AD4" s="55"/>
      <c r="AE4" s="55"/>
      <c r="AG4" s="88"/>
      <c r="AH4" s="89"/>
      <c r="AI4" s="55" t="s">
        <v>273</v>
      </c>
      <c r="AJ4" s="55"/>
      <c r="AK4" s="55"/>
      <c r="BT4" s="156"/>
    </row>
    <row r="5" spans="1:72" ht="16.8" customHeight="1" x14ac:dyDescent="0.3">
      <c r="B5" s="157"/>
      <c r="C5" s="162" t="s">
        <v>269</v>
      </c>
      <c r="D5" s="344" t="s">
        <v>286</v>
      </c>
      <c r="E5" s="344"/>
      <c r="F5" s="345"/>
      <c r="G5" s="345"/>
      <c r="H5" s="344"/>
      <c r="I5" s="344"/>
      <c r="J5" s="158"/>
      <c r="K5" s="160"/>
      <c r="L5" s="160"/>
      <c r="M5" s="158"/>
      <c r="N5" s="161"/>
      <c r="O5" s="65"/>
      <c r="AJ5" s="53"/>
      <c r="AK5" s="53"/>
      <c r="BT5" s="156"/>
    </row>
    <row r="6" spans="1:72" ht="16.8" customHeight="1" x14ac:dyDescent="0.3">
      <c r="B6" s="157"/>
      <c r="C6" s="162" t="s">
        <v>270</v>
      </c>
      <c r="D6" s="344" t="s">
        <v>285</v>
      </c>
      <c r="E6" s="344"/>
      <c r="F6" s="344"/>
      <c r="G6" s="344"/>
      <c r="H6" s="344"/>
      <c r="I6" s="344"/>
      <c r="J6" s="158"/>
      <c r="K6" s="160"/>
      <c r="L6" s="160"/>
      <c r="M6" s="158"/>
      <c r="N6" s="161"/>
      <c r="O6" s="65"/>
      <c r="Q6" s="351" t="s">
        <v>274</v>
      </c>
      <c r="R6" s="351"/>
      <c r="S6" s="351"/>
      <c r="T6" s="351"/>
      <c r="U6" s="351"/>
      <c r="V6" s="351"/>
      <c r="W6" s="352">
        <v>1</v>
      </c>
      <c r="X6" s="352"/>
      <c r="Y6" s="352"/>
      <c r="Z6" s="53"/>
      <c r="AA6" s="53"/>
      <c r="AB6" s="53"/>
      <c r="AC6" s="53"/>
      <c r="AD6" s="53"/>
      <c r="AE6" s="53"/>
      <c r="AF6" s="53"/>
      <c r="AG6" s="53"/>
      <c r="AH6" s="53"/>
      <c r="AI6" s="53"/>
      <c r="AJ6" s="53"/>
      <c r="AK6" s="53"/>
      <c r="BT6" s="156"/>
    </row>
    <row r="7" spans="1:72" ht="16.8" customHeight="1" x14ac:dyDescent="0.3">
      <c r="B7" s="157"/>
      <c r="C7" s="162" t="s">
        <v>271</v>
      </c>
      <c r="D7" s="344" t="s">
        <v>284</v>
      </c>
      <c r="E7" s="344"/>
      <c r="F7" s="344"/>
      <c r="G7" s="344"/>
      <c r="H7" s="344"/>
      <c r="I7" s="344"/>
      <c r="J7" s="158"/>
      <c r="K7" s="160"/>
      <c r="L7" s="160"/>
      <c r="M7" s="158"/>
      <c r="N7" s="161"/>
      <c r="O7" s="65"/>
      <c r="AH7" s="53"/>
      <c r="AI7" s="53"/>
      <c r="AJ7" s="53"/>
      <c r="AK7" s="53"/>
      <c r="BT7" s="156"/>
    </row>
    <row r="8" spans="1:72" ht="3.6" customHeight="1" x14ac:dyDescent="0.25">
      <c r="B8" s="157"/>
      <c r="C8" s="157"/>
      <c r="D8" s="158"/>
      <c r="E8" s="158"/>
      <c r="F8" s="158"/>
      <c r="G8" s="158"/>
      <c r="H8" s="159"/>
      <c r="I8" s="158"/>
      <c r="J8" s="158"/>
      <c r="K8" s="160"/>
      <c r="L8" s="160"/>
      <c r="M8" s="158"/>
      <c r="N8" s="161"/>
      <c r="O8" s="65"/>
      <c r="Q8" s="53"/>
      <c r="R8" s="53"/>
      <c r="S8" s="53"/>
      <c r="T8" s="53"/>
      <c r="U8" s="53"/>
      <c r="V8" s="53"/>
      <c r="W8" s="53"/>
      <c r="X8" s="53"/>
      <c r="Y8" s="53"/>
      <c r="Z8" s="53"/>
      <c r="AA8" s="53"/>
      <c r="AB8" s="53"/>
      <c r="AC8" s="53"/>
      <c r="AD8" s="53"/>
      <c r="AE8" s="53"/>
      <c r="AF8" s="53"/>
      <c r="AG8" s="53"/>
      <c r="AH8" s="53"/>
      <c r="AI8" s="53"/>
      <c r="AJ8" s="53"/>
      <c r="AK8" s="53"/>
      <c r="BT8" s="156"/>
    </row>
    <row r="9" spans="1:72" ht="23.4" customHeight="1" x14ac:dyDescent="0.3">
      <c r="A9" s="163"/>
      <c r="B9" s="164"/>
      <c r="G9" s="148"/>
      <c r="P9" s="169"/>
      <c r="Q9" s="350" t="str">
        <f>"Week "&amp;(Q11-($D$4-WEEKDAY($D$4,1)+2))/7+1</f>
        <v>Week 1</v>
      </c>
      <c r="R9" s="350"/>
      <c r="S9" s="350"/>
      <c r="T9" s="350"/>
      <c r="U9" s="350"/>
      <c r="V9" s="350"/>
      <c r="W9" s="350"/>
      <c r="X9" s="350" t="str">
        <f>"Week "&amp;(X11-($D$4-WEEKDAY($D$4,1)+2))/7+1</f>
        <v>Week 2</v>
      </c>
      <c r="Y9" s="350"/>
      <c r="Z9" s="350"/>
      <c r="AA9" s="350"/>
      <c r="AB9" s="350"/>
      <c r="AC9" s="350"/>
      <c r="AD9" s="350"/>
      <c r="AE9" s="350" t="str">
        <f>"Week "&amp;(AE11-($D$4-WEEKDAY($D$4,1)+2))/7+1</f>
        <v>Week 3</v>
      </c>
      <c r="AF9" s="350"/>
      <c r="AG9" s="350"/>
      <c r="AH9" s="350"/>
      <c r="AI9" s="350"/>
      <c r="AJ9" s="350"/>
      <c r="AK9" s="350"/>
      <c r="AL9" s="350" t="str">
        <f>"Week "&amp;(AL11-($D$4-WEEKDAY($D$4,1)+2))/7+1</f>
        <v>Week 4</v>
      </c>
      <c r="AM9" s="350"/>
      <c r="AN9" s="350"/>
      <c r="AO9" s="350"/>
      <c r="AP9" s="350"/>
      <c r="AQ9" s="350"/>
      <c r="AR9" s="350"/>
      <c r="AS9" s="350" t="str">
        <f>"Week "&amp;(AS11-($D$4-WEEKDAY($D$4,1)+2))/7+1</f>
        <v>Week 5</v>
      </c>
      <c r="AT9" s="350"/>
      <c r="AU9" s="350"/>
      <c r="AV9" s="350"/>
      <c r="AW9" s="350"/>
      <c r="AX9" s="350"/>
      <c r="AY9" s="350"/>
      <c r="AZ9" s="350" t="str">
        <f>"Week "&amp;(AZ11-($D$4-WEEKDAY($D$4,1)+2))/7+1</f>
        <v>Week 6</v>
      </c>
      <c r="BA9" s="350"/>
      <c r="BB9" s="350"/>
      <c r="BC9" s="350"/>
      <c r="BD9" s="350"/>
      <c r="BE9" s="350"/>
      <c r="BF9" s="350"/>
      <c r="BG9" s="350" t="str">
        <f>"Week "&amp;(BG11-($D$4-WEEKDAY($D$4,1)+2))/7+1</f>
        <v>Week 7</v>
      </c>
      <c r="BH9" s="350"/>
      <c r="BI9" s="350"/>
      <c r="BJ9" s="350"/>
      <c r="BK9" s="350"/>
      <c r="BL9" s="350"/>
      <c r="BM9" s="350"/>
      <c r="BN9" s="350" t="str">
        <f>"Week "&amp;(BN11-($D$4-WEEKDAY($D$4,1)+2))/7+1</f>
        <v>Week 8</v>
      </c>
      <c r="BO9" s="350"/>
      <c r="BP9" s="350"/>
      <c r="BQ9" s="350"/>
      <c r="BR9" s="350"/>
      <c r="BS9" s="350"/>
      <c r="BT9" s="353"/>
    </row>
    <row r="10" spans="1:72" ht="19.8" customHeight="1" x14ac:dyDescent="0.3">
      <c r="A10" s="163"/>
      <c r="B10" s="164"/>
      <c r="G10" s="148"/>
      <c r="J10" s="58"/>
      <c r="K10" s="170"/>
      <c r="L10" s="170"/>
      <c r="M10" s="171"/>
      <c r="N10" s="172"/>
      <c r="O10" s="67"/>
      <c r="P10" s="169"/>
      <c r="Q10" s="348">
        <f>Q11</f>
        <v>44606</v>
      </c>
      <c r="R10" s="348"/>
      <c r="S10" s="348"/>
      <c r="T10" s="348"/>
      <c r="U10" s="348"/>
      <c r="V10" s="348"/>
      <c r="W10" s="348"/>
      <c r="X10" s="348">
        <f>X11</f>
        <v>44613</v>
      </c>
      <c r="Y10" s="348"/>
      <c r="Z10" s="348"/>
      <c r="AA10" s="348"/>
      <c r="AB10" s="348"/>
      <c r="AC10" s="348"/>
      <c r="AD10" s="348"/>
      <c r="AE10" s="348">
        <f>AE11</f>
        <v>44620</v>
      </c>
      <c r="AF10" s="348"/>
      <c r="AG10" s="348"/>
      <c r="AH10" s="348"/>
      <c r="AI10" s="348"/>
      <c r="AJ10" s="348"/>
      <c r="AK10" s="348"/>
      <c r="AL10" s="348">
        <f>AL11</f>
        <v>44627</v>
      </c>
      <c r="AM10" s="348"/>
      <c r="AN10" s="348"/>
      <c r="AO10" s="348"/>
      <c r="AP10" s="348"/>
      <c r="AQ10" s="348"/>
      <c r="AR10" s="348"/>
      <c r="AS10" s="348">
        <f>AS11</f>
        <v>44634</v>
      </c>
      <c r="AT10" s="348"/>
      <c r="AU10" s="348"/>
      <c r="AV10" s="348"/>
      <c r="AW10" s="348"/>
      <c r="AX10" s="348"/>
      <c r="AY10" s="348"/>
      <c r="AZ10" s="348">
        <f>AZ11</f>
        <v>44641</v>
      </c>
      <c r="BA10" s="348"/>
      <c r="BB10" s="348"/>
      <c r="BC10" s="348"/>
      <c r="BD10" s="348"/>
      <c r="BE10" s="348"/>
      <c r="BF10" s="348"/>
      <c r="BG10" s="348">
        <f>BG11</f>
        <v>44648</v>
      </c>
      <c r="BH10" s="348"/>
      <c r="BI10" s="348"/>
      <c r="BJ10" s="348"/>
      <c r="BK10" s="348"/>
      <c r="BL10" s="348"/>
      <c r="BM10" s="348"/>
      <c r="BN10" s="348">
        <f>BN11</f>
        <v>44655</v>
      </c>
      <c r="BO10" s="348"/>
      <c r="BP10" s="348"/>
      <c r="BQ10" s="348"/>
      <c r="BR10" s="348"/>
      <c r="BS10" s="348"/>
      <c r="BT10" s="349"/>
    </row>
    <row r="11" spans="1:72" ht="14.4" thickBot="1" x14ac:dyDescent="0.35">
      <c r="A11" s="163"/>
      <c r="B11" s="173"/>
      <c r="C11" s="174"/>
      <c r="D11" s="174"/>
      <c r="E11" s="174"/>
      <c r="F11" s="174"/>
      <c r="G11" s="59"/>
      <c r="H11" s="175"/>
      <c r="I11" s="174"/>
      <c r="J11" s="59"/>
      <c r="K11" s="176"/>
      <c r="L11" s="176"/>
      <c r="M11" s="177"/>
      <c r="N11" s="178"/>
      <c r="O11" s="67"/>
      <c r="P11" s="169"/>
      <c r="Q11" s="60">
        <f>D4-WEEKDAY(D4,1)+2+7*(W6-1)</f>
        <v>44606</v>
      </c>
      <c r="R11" s="60">
        <f t="shared" ref="R11:BT11" si="0">Q11+1</f>
        <v>44607</v>
      </c>
      <c r="S11" s="60">
        <f t="shared" si="0"/>
        <v>44608</v>
      </c>
      <c r="T11" s="60">
        <f t="shared" si="0"/>
        <v>44609</v>
      </c>
      <c r="U11" s="60">
        <f t="shared" si="0"/>
        <v>44610</v>
      </c>
      <c r="V11" s="60">
        <f t="shared" si="0"/>
        <v>44611</v>
      </c>
      <c r="W11" s="60">
        <f t="shared" si="0"/>
        <v>44612</v>
      </c>
      <c r="X11" s="60">
        <f t="shared" si="0"/>
        <v>44613</v>
      </c>
      <c r="Y11" s="60">
        <f t="shared" si="0"/>
        <v>44614</v>
      </c>
      <c r="Z11" s="60">
        <f t="shared" si="0"/>
        <v>44615</v>
      </c>
      <c r="AA11" s="60">
        <f t="shared" si="0"/>
        <v>44616</v>
      </c>
      <c r="AB11" s="60">
        <f t="shared" si="0"/>
        <v>44617</v>
      </c>
      <c r="AC11" s="60">
        <f t="shared" si="0"/>
        <v>44618</v>
      </c>
      <c r="AD11" s="60">
        <f t="shared" si="0"/>
        <v>44619</v>
      </c>
      <c r="AE11" s="60">
        <f t="shared" si="0"/>
        <v>44620</v>
      </c>
      <c r="AF11" s="60">
        <f t="shared" si="0"/>
        <v>44621</v>
      </c>
      <c r="AG11" s="60">
        <f t="shared" si="0"/>
        <v>44622</v>
      </c>
      <c r="AH11" s="60">
        <f t="shared" si="0"/>
        <v>44623</v>
      </c>
      <c r="AI11" s="60">
        <f t="shared" si="0"/>
        <v>44624</v>
      </c>
      <c r="AJ11" s="60">
        <f t="shared" si="0"/>
        <v>44625</v>
      </c>
      <c r="AK11" s="60">
        <f t="shared" si="0"/>
        <v>44626</v>
      </c>
      <c r="AL11" s="60">
        <f t="shared" si="0"/>
        <v>44627</v>
      </c>
      <c r="AM11" s="60">
        <f t="shared" si="0"/>
        <v>44628</v>
      </c>
      <c r="AN11" s="60">
        <f t="shared" si="0"/>
        <v>44629</v>
      </c>
      <c r="AO11" s="60">
        <f t="shared" si="0"/>
        <v>44630</v>
      </c>
      <c r="AP11" s="60">
        <f t="shared" si="0"/>
        <v>44631</v>
      </c>
      <c r="AQ11" s="60">
        <f t="shared" si="0"/>
        <v>44632</v>
      </c>
      <c r="AR11" s="60">
        <f t="shared" si="0"/>
        <v>44633</v>
      </c>
      <c r="AS11" s="60">
        <f t="shared" si="0"/>
        <v>44634</v>
      </c>
      <c r="AT11" s="60">
        <f t="shared" si="0"/>
        <v>44635</v>
      </c>
      <c r="AU11" s="60">
        <f t="shared" si="0"/>
        <v>44636</v>
      </c>
      <c r="AV11" s="60">
        <f t="shared" si="0"/>
        <v>44637</v>
      </c>
      <c r="AW11" s="60">
        <f t="shared" si="0"/>
        <v>44638</v>
      </c>
      <c r="AX11" s="60">
        <f t="shared" si="0"/>
        <v>44639</v>
      </c>
      <c r="AY11" s="60">
        <f t="shared" si="0"/>
        <v>44640</v>
      </c>
      <c r="AZ11" s="60">
        <f t="shared" si="0"/>
        <v>44641</v>
      </c>
      <c r="BA11" s="60">
        <f t="shared" si="0"/>
        <v>44642</v>
      </c>
      <c r="BB11" s="60">
        <f t="shared" si="0"/>
        <v>44643</v>
      </c>
      <c r="BC11" s="60">
        <f t="shared" si="0"/>
        <v>44644</v>
      </c>
      <c r="BD11" s="60">
        <f t="shared" si="0"/>
        <v>44645</v>
      </c>
      <c r="BE11" s="60">
        <f t="shared" si="0"/>
        <v>44646</v>
      </c>
      <c r="BF11" s="60">
        <f t="shared" si="0"/>
        <v>44647</v>
      </c>
      <c r="BG11" s="60">
        <f t="shared" si="0"/>
        <v>44648</v>
      </c>
      <c r="BH11" s="60">
        <f t="shared" si="0"/>
        <v>44649</v>
      </c>
      <c r="BI11" s="60">
        <f t="shared" si="0"/>
        <v>44650</v>
      </c>
      <c r="BJ11" s="60">
        <f t="shared" si="0"/>
        <v>44651</v>
      </c>
      <c r="BK11" s="60">
        <f t="shared" si="0"/>
        <v>44652</v>
      </c>
      <c r="BL11" s="60">
        <f t="shared" si="0"/>
        <v>44653</v>
      </c>
      <c r="BM11" s="60">
        <f t="shared" si="0"/>
        <v>44654</v>
      </c>
      <c r="BN11" s="60">
        <f t="shared" si="0"/>
        <v>44655</v>
      </c>
      <c r="BO11" s="60">
        <f t="shared" si="0"/>
        <v>44656</v>
      </c>
      <c r="BP11" s="60">
        <f t="shared" si="0"/>
        <v>44657</v>
      </c>
      <c r="BQ11" s="60">
        <f t="shared" si="0"/>
        <v>44658</v>
      </c>
      <c r="BR11" s="60">
        <f t="shared" si="0"/>
        <v>44659</v>
      </c>
      <c r="BS11" s="60">
        <f t="shared" si="0"/>
        <v>44660</v>
      </c>
      <c r="BT11" s="61">
        <f t="shared" si="0"/>
        <v>44661</v>
      </c>
    </row>
    <row r="12" spans="1:72" s="179" customFormat="1" ht="22.2" customHeight="1" thickBot="1" x14ac:dyDescent="0.35">
      <c r="B12" s="180" t="s">
        <v>45</v>
      </c>
      <c r="C12" s="181" t="s">
        <v>46</v>
      </c>
      <c r="D12" s="181" t="s">
        <v>47</v>
      </c>
      <c r="E12" s="181" t="s">
        <v>48</v>
      </c>
      <c r="F12" s="182" t="s">
        <v>244</v>
      </c>
      <c r="G12" s="182" t="s">
        <v>264</v>
      </c>
      <c r="H12" s="183" t="s">
        <v>245</v>
      </c>
      <c r="I12" s="184" t="s">
        <v>246</v>
      </c>
      <c r="J12" s="185" t="s">
        <v>265</v>
      </c>
      <c r="K12" s="186" t="s">
        <v>247</v>
      </c>
      <c r="L12" s="187" t="s">
        <v>53</v>
      </c>
      <c r="M12" s="188" t="s">
        <v>6</v>
      </c>
      <c r="N12" s="189" t="s">
        <v>52</v>
      </c>
      <c r="O12" s="190" t="s">
        <v>266</v>
      </c>
      <c r="P12" s="191"/>
      <c r="Q12" s="82" t="str">
        <f t="shared" ref="Q12:BT12" si="1">CHOOSE(WEEKDAY(Q11,1),"S","M","T","W","T","F","S")</f>
        <v>M</v>
      </c>
      <c r="R12" s="82" t="str">
        <f t="shared" si="1"/>
        <v>T</v>
      </c>
      <c r="S12" s="82" t="str">
        <f t="shared" si="1"/>
        <v>W</v>
      </c>
      <c r="T12" s="82" t="str">
        <f t="shared" si="1"/>
        <v>T</v>
      </c>
      <c r="U12" s="82" t="str">
        <f t="shared" si="1"/>
        <v>F</v>
      </c>
      <c r="V12" s="82" t="str">
        <f t="shared" si="1"/>
        <v>S</v>
      </c>
      <c r="W12" s="82" t="str">
        <f t="shared" si="1"/>
        <v>S</v>
      </c>
      <c r="X12" s="82" t="str">
        <f t="shared" si="1"/>
        <v>M</v>
      </c>
      <c r="Y12" s="82" t="str">
        <f t="shared" si="1"/>
        <v>T</v>
      </c>
      <c r="Z12" s="82" t="str">
        <f t="shared" si="1"/>
        <v>W</v>
      </c>
      <c r="AA12" s="82" t="str">
        <f t="shared" si="1"/>
        <v>T</v>
      </c>
      <c r="AB12" s="82" t="str">
        <f t="shared" si="1"/>
        <v>F</v>
      </c>
      <c r="AC12" s="82" t="str">
        <f t="shared" si="1"/>
        <v>S</v>
      </c>
      <c r="AD12" s="82" t="str">
        <f t="shared" si="1"/>
        <v>S</v>
      </c>
      <c r="AE12" s="82" t="str">
        <f t="shared" si="1"/>
        <v>M</v>
      </c>
      <c r="AF12" s="82" t="str">
        <f t="shared" si="1"/>
        <v>T</v>
      </c>
      <c r="AG12" s="82" t="str">
        <f t="shared" si="1"/>
        <v>W</v>
      </c>
      <c r="AH12" s="82" t="str">
        <f t="shared" si="1"/>
        <v>T</v>
      </c>
      <c r="AI12" s="82" t="str">
        <f t="shared" si="1"/>
        <v>F</v>
      </c>
      <c r="AJ12" s="82" t="str">
        <f t="shared" si="1"/>
        <v>S</v>
      </c>
      <c r="AK12" s="82" t="str">
        <f t="shared" si="1"/>
        <v>S</v>
      </c>
      <c r="AL12" s="82" t="str">
        <f t="shared" si="1"/>
        <v>M</v>
      </c>
      <c r="AM12" s="82" t="str">
        <f t="shared" si="1"/>
        <v>T</v>
      </c>
      <c r="AN12" s="82" t="str">
        <f t="shared" si="1"/>
        <v>W</v>
      </c>
      <c r="AO12" s="82" t="str">
        <f t="shared" si="1"/>
        <v>T</v>
      </c>
      <c r="AP12" s="82" t="str">
        <f t="shared" si="1"/>
        <v>F</v>
      </c>
      <c r="AQ12" s="82" t="str">
        <f t="shared" si="1"/>
        <v>S</v>
      </c>
      <c r="AR12" s="82" t="str">
        <f t="shared" si="1"/>
        <v>S</v>
      </c>
      <c r="AS12" s="82" t="str">
        <f t="shared" si="1"/>
        <v>M</v>
      </c>
      <c r="AT12" s="82" t="str">
        <f t="shared" si="1"/>
        <v>T</v>
      </c>
      <c r="AU12" s="82" t="str">
        <f t="shared" si="1"/>
        <v>W</v>
      </c>
      <c r="AV12" s="82" t="str">
        <f t="shared" si="1"/>
        <v>T</v>
      </c>
      <c r="AW12" s="82" t="str">
        <f t="shared" si="1"/>
        <v>F</v>
      </c>
      <c r="AX12" s="82" t="str">
        <f t="shared" si="1"/>
        <v>S</v>
      </c>
      <c r="AY12" s="82" t="str">
        <f t="shared" si="1"/>
        <v>S</v>
      </c>
      <c r="AZ12" s="82" t="str">
        <f t="shared" si="1"/>
        <v>M</v>
      </c>
      <c r="BA12" s="82" t="str">
        <f t="shared" si="1"/>
        <v>T</v>
      </c>
      <c r="BB12" s="82" t="str">
        <f t="shared" si="1"/>
        <v>W</v>
      </c>
      <c r="BC12" s="82" t="str">
        <f t="shared" si="1"/>
        <v>T</v>
      </c>
      <c r="BD12" s="82" t="str">
        <f t="shared" si="1"/>
        <v>F</v>
      </c>
      <c r="BE12" s="82" t="str">
        <f t="shared" si="1"/>
        <v>S</v>
      </c>
      <c r="BF12" s="82" t="str">
        <f t="shared" si="1"/>
        <v>S</v>
      </c>
      <c r="BG12" s="82" t="str">
        <f t="shared" si="1"/>
        <v>M</v>
      </c>
      <c r="BH12" s="82" t="str">
        <f t="shared" si="1"/>
        <v>T</v>
      </c>
      <c r="BI12" s="82" t="str">
        <f t="shared" si="1"/>
        <v>W</v>
      </c>
      <c r="BJ12" s="82" t="str">
        <f t="shared" si="1"/>
        <v>T</v>
      </c>
      <c r="BK12" s="82" t="str">
        <f t="shared" si="1"/>
        <v>F</v>
      </c>
      <c r="BL12" s="82" t="str">
        <f t="shared" si="1"/>
        <v>S</v>
      </c>
      <c r="BM12" s="82" t="str">
        <f t="shared" si="1"/>
        <v>S</v>
      </c>
      <c r="BN12" s="82" t="str">
        <f t="shared" si="1"/>
        <v>M</v>
      </c>
      <c r="BO12" s="82" t="str">
        <f t="shared" si="1"/>
        <v>T</v>
      </c>
      <c r="BP12" s="82" t="str">
        <f t="shared" si="1"/>
        <v>W</v>
      </c>
      <c r="BQ12" s="82" t="str">
        <f t="shared" si="1"/>
        <v>T</v>
      </c>
      <c r="BR12" s="82" t="str">
        <f t="shared" si="1"/>
        <v>F</v>
      </c>
      <c r="BS12" s="82" t="str">
        <f t="shared" si="1"/>
        <v>S</v>
      </c>
      <c r="BT12" s="83" t="str">
        <f t="shared" si="1"/>
        <v>S</v>
      </c>
    </row>
    <row r="13" spans="1:72" x14ac:dyDescent="0.25">
      <c r="B13" s="192">
        <v>1</v>
      </c>
      <c r="C13" s="228" t="s">
        <v>250</v>
      </c>
      <c r="D13" s="229"/>
      <c r="E13" s="230"/>
      <c r="F13" s="254">
        <v>44604</v>
      </c>
      <c r="G13" s="255">
        <v>5</v>
      </c>
      <c r="H13" s="138">
        <f>IF(AND(phaseTable[[#This Row],[PLANNED START]]&gt;0,phaseTable[[#This Row],[PLANNED DAYS]]&gt;0),phaseTable[[#This Row],[PLANNED START]]+phaseTable[[#This Row],[PLANNED DAYS]],"")</f>
        <v>44609</v>
      </c>
      <c r="I13" s="268"/>
      <c r="J13" s="269"/>
      <c r="K13" s="193" t="str">
        <f>IF(AND(phaseTable[[#This Row],[ACTUAL START]]&gt;0,phaseTable[[#This Row],[ACTUAL DAYS]]&gt;0),phaseTable[[#This Row],[ACTUAL START]]+phaseTable[[#This Row],[ACTUAL DAYS]],"")</f>
        <v/>
      </c>
      <c r="L13" s="194"/>
      <c r="M13" s="276" t="s">
        <v>12</v>
      </c>
      <c r="N13" s="277">
        <v>100</v>
      </c>
      <c r="O13" s="195">
        <f>LEN(phaseTable[WBS])-LEN(SUBSTITUTE(phaseTable[WBS],".",""))+2</f>
        <v>2</v>
      </c>
      <c r="P13" s="196"/>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5"/>
    </row>
    <row r="14" spans="1:72" outlineLevel="1" x14ac:dyDescent="0.25">
      <c r="B14" s="197">
        <v>1.1000000000000001</v>
      </c>
      <c r="C14" s="231" t="s">
        <v>255</v>
      </c>
      <c r="D14" s="232"/>
      <c r="E14" s="233"/>
      <c r="F14" s="256"/>
      <c r="G14" s="257"/>
      <c r="H14" s="139" t="str">
        <f>IF(AND(phaseTable[[#This Row],[PLANNED START]]&gt;0,phaseTable[[#This Row],[PLANNED DAYS]]&gt;0),phaseTable[[#This Row],[PLANNED START]]+phaseTable[[#This Row],[PLANNED DAYS]],"")</f>
        <v/>
      </c>
      <c r="I14" s="270"/>
      <c r="J14" s="257"/>
      <c r="K14" s="139" t="str">
        <f>IF(AND(phaseTable[[#This Row],[ACTUAL START]]&gt;0,phaseTable[[#This Row],[ACTUAL DAYS]]&gt;0),phaseTable[[#This Row],[ACTUAL START]]+phaseTable[[#This Row],[ACTUAL DAYS]],"")</f>
        <v/>
      </c>
      <c r="L14" s="140"/>
      <c r="M14" s="278" t="s">
        <v>12</v>
      </c>
      <c r="N14" s="279"/>
      <c r="O14" s="198">
        <f>LEN(phaseTable[WBS])-LEN(SUBSTITUTE(phaseTable[WBS],".",""))+2</f>
        <v>3</v>
      </c>
      <c r="P14" s="199"/>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c r="BA14" s="86"/>
      <c r="BB14" s="86"/>
      <c r="BC14" s="86"/>
      <c r="BD14" s="86"/>
      <c r="BE14" s="86"/>
      <c r="BF14" s="86"/>
      <c r="BG14" s="86"/>
      <c r="BH14" s="86"/>
      <c r="BI14" s="86"/>
      <c r="BJ14" s="86"/>
      <c r="BK14" s="86"/>
      <c r="BL14" s="86"/>
      <c r="BM14" s="86"/>
      <c r="BN14" s="86"/>
      <c r="BO14" s="86"/>
      <c r="BP14" s="86"/>
      <c r="BQ14" s="86"/>
      <c r="BR14" s="86"/>
      <c r="BS14" s="86"/>
      <c r="BT14" s="87"/>
    </row>
    <row r="15" spans="1:72" outlineLevel="1" x14ac:dyDescent="0.25">
      <c r="B15" s="197">
        <v>1.2</v>
      </c>
      <c r="C15" s="231" t="s">
        <v>256</v>
      </c>
      <c r="D15" s="232"/>
      <c r="E15" s="233"/>
      <c r="F15" s="256"/>
      <c r="G15" s="257"/>
      <c r="H15" s="139" t="str">
        <f>IF(AND(phaseTable[[#This Row],[PLANNED START]]&gt;0,phaseTable[[#This Row],[PLANNED DAYS]]&gt;0),phaseTable[[#This Row],[PLANNED START]]+phaseTable[[#This Row],[PLANNED DAYS]],"")</f>
        <v/>
      </c>
      <c r="I15" s="270"/>
      <c r="J15" s="257"/>
      <c r="K15" s="139" t="str">
        <f>IF(AND(phaseTable[[#This Row],[ACTUAL START]]&gt;0,phaseTable[[#This Row],[ACTUAL DAYS]]&gt;0),phaseTable[[#This Row],[ACTUAL START]]+phaseTable[[#This Row],[ACTUAL DAYS]],"")</f>
        <v/>
      </c>
      <c r="L15" s="140"/>
      <c r="M15" s="278" t="s">
        <v>12</v>
      </c>
      <c r="N15" s="279"/>
      <c r="O15" s="198">
        <f>LEN(phaseTable[WBS])-LEN(SUBSTITUTE(phaseTable[WBS],".",""))+2</f>
        <v>3</v>
      </c>
      <c r="P15" s="199"/>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c r="BQ15" s="86"/>
      <c r="BR15" s="86"/>
      <c r="BS15" s="86"/>
      <c r="BT15" s="87"/>
    </row>
    <row r="16" spans="1:72" x14ac:dyDescent="0.25">
      <c r="B16" s="200">
        <v>2</v>
      </c>
      <c r="C16" s="234" t="s">
        <v>251</v>
      </c>
      <c r="D16" s="235"/>
      <c r="E16" s="236"/>
      <c r="F16" s="258"/>
      <c r="G16" s="259"/>
      <c r="H16" s="141" t="str">
        <f>IF(AND(phaseTable[[#This Row],[PLANNED START]]&gt;0,phaseTable[[#This Row],[PLANNED DAYS]]&gt;0),phaseTable[[#This Row],[PLANNED START]]+phaseTable[[#This Row],[PLANNED DAYS]],"")</f>
        <v/>
      </c>
      <c r="I16" s="271"/>
      <c r="J16" s="259"/>
      <c r="K16" s="141" t="str">
        <f>IF(AND(phaseTable[[#This Row],[ACTUAL START]]&gt;0,phaseTable[[#This Row],[ACTUAL DAYS]]&gt;0),phaseTable[[#This Row],[ACTUAL START]]+phaseTable[[#This Row],[ACTUAL DAYS]],"")</f>
        <v/>
      </c>
      <c r="L16" s="142"/>
      <c r="M16" s="280" t="s">
        <v>12</v>
      </c>
      <c r="N16" s="281">
        <v>100</v>
      </c>
      <c r="O16" s="198">
        <f>LEN(phaseTable[WBS])-LEN(SUBSTITUTE(phaseTable[WBS],".",""))+2</f>
        <v>2</v>
      </c>
      <c r="P16" s="199"/>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86"/>
      <c r="AW16" s="86"/>
      <c r="AX16" s="86"/>
      <c r="AY16" s="86"/>
      <c r="AZ16" s="86"/>
      <c r="BA16" s="86"/>
      <c r="BB16" s="86"/>
      <c r="BC16" s="86"/>
      <c r="BD16" s="86"/>
      <c r="BE16" s="86"/>
      <c r="BF16" s="86"/>
      <c r="BG16" s="86"/>
      <c r="BH16" s="86"/>
      <c r="BI16" s="86"/>
      <c r="BJ16" s="86"/>
      <c r="BK16" s="86"/>
      <c r="BL16" s="86"/>
      <c r="BM16" s="86"/>
      <c r="BN16" s="86"/>
      <c r="BO16" s="86"/>
      <c r="BP16" s="86"/>
      <c r="BQ16" s="86"/>
      <c r="BR16" s="86"/>
      <c r="BS16" s="86"/>
      <c r="BT16" s="87"/>
    </row>
    <row r="17" spans="1:72" outlineLevel="1" x14ac:dyDescent="0.25">
      <c r="B17" s="197">
        <v>2.1</v>
      </c>
      <c r="C17" s="231" t="s">
        <v>257</v>
      </c>
      <c r="D17" s="232"/>
      <c r="E17" s="233"/>
      <c r="F17" s="256"/>
      <c r="G17" s="257"/>
      <c r="H17" s="139" t="str">
        <f>IF(AND(phaseTable[[#This Row],[PLANNED START]]&gt;0,phaseTable[[#This Row],[PLANNED DAYS]]&gt;0),phaseTable[[#This Row],[PLANNED START]]+phaseTable[[#This Row],[PLANNED DAYS]],"")</f>
        <v/>
      </c>
      <c r="I17" s="270"/>
      <c r="J17" s="257"/>
      <c r="K17" s="139" t="str">
        <f>IF(AND(phaseTable[[#This Row],[ACTUAL START]]&gt;0,phaseTable[[#This Row],[ACTUAL DAYS]]&gt;0),phaseTable[[#This Row],[ACTUAL START]]+phaseTable[[#This Row],[ACTUAL DAYS]],"")</f>
        <v/>
      </c>
      <c r="L17" s="140"/>
      <c r="M17" s="278" t="s">
        <v>12</v>
      </c>
      <c r="N17" s="279"/>
      <c r="O17" s="198">
        <f>LEN(phaseTable[WBS])-LEN(SUBSTITUTE(phaseTable[WBS],".",""))+2</f>
        <v>3</v>
      </c>
      <c r="P17" s="199"/>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c r="BQ17" s="86"/>
      <c r="BR17" s="86"/>
      <c r="BS17" s="86"/>
      <c r="BT17" s="87"/>
    </row>
    <row r="18" spans="1:72" outlineLevel="1" x14ac:dyDescent="0.25">
      <c r="B18" s="197">
        <v>2.2000000000000002</v>
      </c>
      <c r="C18" s="231" t="s">
        <v>258</v>
      </c>
      <c r="D18" s="232"/>
      <c r="E18" s="233"/>
      <c r="F18" s="256"/>
      <c r="G18" s="257"/>
      <c r="H18" s="139" t="str">
        <f>IF(AND(phaseTable[[#This Row],[PLANNED START]]&gt;0,phaseTable[[#This Row],[PLANNED DAYS]]&gt;0),phaseTable[[#This Row],[PLANNED START]]+phaseTable[[#This Row],[PLANNED DAYS]],"")</f>
        <v/>
      </c>
      <c r="I18" s="270"/>
      <c r="J18" s="257"/>
      <c r="K18" s="139" t="str">
        <f>IF(AND(phaseTable[[#This Row],[ACTUAL START]]&gt;0,phaseTable[[#This Row],[ACTUAL DAYS]]&gt;0),phaseTable[[#This Row],[ACTUAL START]]+phaseTable[[#This Row],[ACTUAL DAYS]],"")</f>
        <v/>
      </c>
      <c r="L18" s="140"/>
      <c r="M18" s="278" t="s">
        <v>12</v>
      </c>
      <c r="N18" s="279"/>
      <c r="O18" s="198">
        <f>LEN(phaseTable[WBS])-LEN(SUBSTITUTE(phaseTable[WBS],".",""))+2</f>
        <v>3</v>
      </c>
      <c r="P18" s="199"/>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86"/>
      <c r="AW18" s="86"/>
      <c r="AX18" s="86"/>
      <c r="AY18" s="86"/>
      <c r="AZ18" s="86"/>
      <c r="BA18" s="86"/>
      <c r="BB18" s="86"/>
      <c r="BC18" s="86"/>
      <c r="BD18" s="86"/>
      <c r="BE18" s="86"/>
      <c r="BF18" s="86"/>
      <c r="BG18" s="86"/>
      <c r="BH18" s="86"/>
      <c r="BI18" s="86"/>
      <c r="BJ18" s="86"/>
      <c r="BK18" s="86"/>
      <c r="BL18" s="86"/>
      <c r="BM18" s="86"/>
      <c r="BN18" s="86"/>
      <c r="BO18" s="86"/>
      <c r="BP18" s="86"/>
      <c r="BQ18" s="86"/>
      <c r="BR18" s="86"/>
      <c r="BS18" s="86"/>
      <c r="BT18" s="87"/>
    </row>
    <row r="19" spans="1:72" outlineLevel="1" x14ac:dyDescent="0.25">
      <c r="B19" s="201" t="s">
        <v>248</v>
      </c>
      <c r="C19" s="237" t="s">
        <v>259</v>
      </c>
      <c r="D19" s="238"/>
      <c r="E19" s="239"/>
      <c r="F19" s="260"/>
      <c r="G19" s="261"/>
      <c r="H19" s="143" t="str">
        <f>IF(AND(phaseTable[[#This Row],[PLANNED START]]&gt;0,phaseTable[[#This Row],[PLANNED DAYS]]&gt;0),phaseTable[[#This Row],[PLANNED START]]+phaseTable[[#This Row],[PLANNED DAYS]],"")</f>
        <v/>
      </c>
      <c r="I19" s="272"/>
      <c r="J19" s="261"/>
      <c r="K19" s="143" t="str">
        <f>IF(AND(phaseTable[[#This Row],[ACTUAL START]]&gt;0,phaseTable[[#This Row],[ACTUAL DAYS]]&gt;0),phaseTable[[#This Row],[ACTUAL START]]+phaseTable[[#This Row],[ACTUAL DAYS]],"")</f>
        <v/>
      </c>
      <c r="L19" s="144"/>
      <c r="M19" s="282" t="s">
        <v>11</v>
      </c>
      <c r="N19" s="283"/>
      <c r="O19" s="198">
        <f>LEN(phaseTable[WBS])-LEN(SUBSTITUTE(phaseTable[WBS],".",""))+2</f>
        <v>4</v>
      </c>
      <c r="P19" s="199"/>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86"/>
      <c r="AW19" s="86"/>
      <c r="AX19" s="86"/>
      <c r="AY19" s="86"/>
      <c r="AZ19" s="86"/>
      <c r="BA19" s="86"/>
      <c r="BB19" s="86"/>
      <c r="BC19" s="86"/>
      <c r="BD19" s="86"/>
      <c r="BE19" s="86"/>
      <c r="BF19" s="86"/>
      <c r="BG19" s="86"/>
      <c r="BH19" s="86"/>
      <c r="BI19" s="86"/>
      <c r="BJ19" s="86"/>
      <c r="BK19" s="86"/>
      <c r="BL19" s="86"/>
      <c r="BM19" s="86"/>
      <c r="BN19" s="86"/>
      <c r="BO19" s="86"/>
      <c r="BP19" s="86"/>
      <c r="BQ19" s="86"/>
      <c r="BR19" s="86"/>
      <c r="BS19" s="86"/>
      <c r="BT19" s="87"/>
    </row>
    <row r="20" spans="1:72" outlineLevel="1" x14ac:dyDescent="0.25">
      <c r="B20" s="201" t="s">
        <v>249</v>
      </c>
      <c r="C20" s="237" t="s">
        <v>260</v>
      </c>
      <c r="D20" s="238"/>
      <c r="E20" s="239"/>
      <c r="F20" s="260"/>
      <c r="G20" s="261"/>
      <c r="H20" s="143" t="str">
        <f>IF(AND(phaseTable[[#This Row],[PLANNED START]]&gt;0,phaseTable[[#This Row],[PLANNED DAYS]]&gt;0),phaseTable[[#This Row],[PLANNED START]]+phaseTable[[#This Row],[PLANNED DAYS]],"")</f>
        <v/>
      </c>
      <c r="I20" s="272"/>
      <c r="J20" s="261"/>
      <c r="K20" s="143" t="str">
        <f>IF(AND(phaseTable[[#This Row],[ACTUAL START]]&gt;0,phaseTable[[#This Row],[ACTUAL DAYS]]&gt;0),phaseTable[[#This Row],[ACTUAL START]]+phaseTable[[#This Row],[ACTUAL DAYS]],"")</f>
        <v/>
      </c>
      <c r="L20" s="144"/>
      <c r="M20" s="282" t="s">
        <v>9</v>
      </c>
      <c r="N20" s="283"/>
      <c r="O20" s="198">
        <f>LEN(phaseTable[WBS])-LEN(SUBSTITUTE(phaseTable[WBS],".",""))+2</f>
        <v>4</v>
      </c>
      <c r="P20" s="199"/>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6"/>
      <c r="BL20" s="86"/>
      <c r="BM20" s="86"/>
      <c r="BN20" s="86"/>
      <c r="BO20" s="86"/>
      <c r="BP20" s="86"/>
      <c r="BQ20" s="86"/>
      <c r="BR20" s="86"/>
      <c r="BS20" s="86"/>
      <c r="BT20" s="87"/>
    </row>
    <row r="21" spans="1:72" x14ac:dyDescent="0.25">
      <c r="B21" s="202">
        <v>3</v>
      </c>
      <c r="C21" s="240" t="s">
        <v>252</v>
      </c>
      <c r="D21" s="241"/>
      <c r="E21" s="236"/>
      <c r="F21" s="258"/>
      <c r="G21" s="259"/>
      <c r="H21" s="141" t="str">
        <f>IF(AND(phaseTable[[#This Row],[PLANNED START]]&gt;0,phaseTable[[#This Row],[PLANNED DAYS]]&gt;0),phaseTable[[#This Row],[PLANNED START]]+phaseTable[[#This Row],[PLANNED DAYS]],"")</f>
        <v/>
      </c>
      <c r="I21" s="271"/>
      <c r="J21" s="259"/>
      <c r="K21" s="141" t="str">
        <f>IF(AND(phaseTable[[#This Row],[ACTUAL START]]&gt;0,phaseTable[[#This Row],[ACTUAL DAYS]]&gt;0),phaseTable[[#This Row],[ACTUAL START]]+phaseTable[[#This Row],[ACTUAL DAYS]],"")</f>
        <v/>
      </c>
      <c r="L21" s="142"/>
      <c r="M21" s="280" t="s">
        <v>9</v>
      </c>
      <c r="N21" s="281">
        <v>40</v>
      </c>
      <c r="O21" s="198">
        <f>LEN(phaseTable[WBS])-LEN(SUBSTITUTE(phaseTable[WBS],".",""))+2</f>
        <v>2</v>
      </c>
      <c r="P21" s="199"/>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7"/>
    </row>
    <row r="22" spans="1:72" outlineLevel="1" x14ac:dyDescent="0.25">
      <c r="B22" s="197">
        <v>3.1</v>
      </c>
      <c r="C22" s="231" t="s">
        <v>261</v>
      </c>
      <c r="D22" s="232"/>
      <c r="E22" s="233"/>
      <c r="F22" s="256"/>
      <c r="G22" s="257"/>
      <c r="H22" s="139" t="str">
        <f>IF(AND(phaseTable[[#This Row],[PLANNED START]]&gt;0,phaseTable[[#This Row],[PLANNED DAYS]]&gt;0),phaseTable[[#This Row],[PLANNED START]]+phaseTable[[#This Row],[PLANNED DAYS]],"")</f>
        <v/>
      </c>
      <c r="I22" s="270"/>
      <c r="J22" s="257"/>
      <c r="K22" s="139" t="str">
        <f>IF(AND(phaseTable[[#This Row],[ACTUAL START]]&gt;0,phaseTable[[#This Row],[ACTUAL DAYS]]&gt;0),phaseTable[[#This Row],[ACTUAL START]]+phaseTable[[#This Row],[ACTUAL DAYS]],"")</f>
        <v/>
      </c>
      <c r="L22" s="140"/>
      <c r="M22" s="278" t="s">
        <v>11</v>
      </c>
      <c r="N22" s="279">
        <v>40</v>
      </c>
      <c r="O22" s="198">
        <f>LEN(phaseTable[WBS])-LEN(SUBSTITUTE(phaseTable[WBS],".",""))+2</f>
        <v>3</v>
      </c>
      <c r="P22" s="199"/>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7"/>
    </row>
    <row r="23" spans="1:72" outlineLevel="1" x14ac:dyDescent="0.25">
      <c r="B23" s="201" t="s">
        <v>162</v>
      </c>
      <c r="C23" s="237" t="s">
        <v>267</v>
      </c>
      <c r="D23" s="238"/>
      <c r="E23" s="239"/>
      <c r="F23" s="260"/>
      <c r="G23" s="261"/>
      <c r="H23" s="143" t="str">
        <f>IF(AND(phaseTable[[#This Row],[PLANNED START]]&gt;0,phaseTable[[#This Row],[PLANNED DAYS]]&gt;0),phaseTable[[#This Row],[PLANNED START]]+phaseTable[[#This Row],[PLANNED DAYS]],"")</f>
        <v/>
      </c>
      <c r="I23" s="272"/>
      <c r="J23" s="261"/>
      <c r="K23" s="143" t="str">
        <f>IF(AND(phaseTable[[#This Row],[ACTUAL START]]&gt;0,phaseTable[[#This Row],[ACTUAL DAYS]]&gt;0),phaseTable[[#This Row],[ACTUAL START]]+phaseTable[[#This Row],[ACTUAL DAYS]],"")</f>
        <v/>
      </c>
      <c r="L23" s="144"/>
      <c r="M23" s="282" t="s">
        <v>9</v>
      </c>
      <c r="N23" s="283">
        <v>40</v>
      </c>
      <c r="O23" s="198">
        <f>LEN(phaseTable[WBS])-LEN(SUBSTITUTE(phaseTable[WBS],".",""))+2</f>
        <v>4</v>
      </c>
      <c r="P23" s="199"/>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7"/>
    </row>
    <row r="24" spans="1:72" s="203" customFormat="1" ht="18" x14ac:dyDescent="0.3">
      <c r="B24" s="62">
        <v>4</v>
      </c>
      <c r="C24" s="242" t="s">
        <v>253</v>
      </c>
      <c r="D24" s="243"/>
      <c r="E24" s="244"/>
      <c r="F24" s="262"/>
      <c r="G24" s="263"/>
      <c r="H24" s="145" t="str">
        <f>IF(AND(phaseTable[[#This Row],[PLANNED START]]&gt;0,phaseTable[[#This Row],[PLANNED DAYS]]&gt;0),phaseTable[[#This Row],[PLANNED START]]+phaseTable[[#This Row],[PLANNED DAYS]],"")</f>
        <v/>
      </c>
      <c r="I24" s="273"/>
      <c r="J24" s="263"/>
      <c r="K24" s="145" t="str">
        <f>IF(AND(phaseTable[[#This Row],[ACTUAL START]]&gt;0,phaseTable[[#This Row],[ACTUAL DAYS]]&gt;0),phaseTable[[#This Row],[ACTUAL START]]+phaseTable[[#This Row],[ACTUAL DAYS]],"")</f>
        <v/>
      </c>
      <c r="L24" s="146"/>
      <c r="M24" s="284" t="s">
        <v>10</v>
      </c>
      <c r="N24" s="285">
        <v>10</v>
      </c>
      <c r="O24" s="204">
        <f>LEN(phaseTable[WBS])-LEN(SUBSTITUTE(phaseTable[WBS],".",""))+2</f>
        <v>2</v>
      </c>
      <c r="P24" s="205"/>
      <c r="Q24" s="206"/>
      <c r="R24" s="206"/>
      <c r="S24" s="206"/>
      <c r="T24" s="206"/>
      <c r="U24" s="206"/>
      <c r="V24" s="206"/>
      <c r="W24" s="206"/>
      <c r="X24" s="206"/>
      <c r="Y24" s="206"/>
      <c r="Z24" s="206"/>
      <c r="AA24" s="206"/>
      <c r="AB24" s="206"/>
      <c r="AC24" s="206"/>
      <c r="AD24" s="206"/>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206"/>
      <c r="BF24" s="206"/>
      <c r="BG24" s="206"/>
      <c r="BH24" s="206"/>
      <c r="BI24" s="206"/>
      <c r="BJ24" s="206"/>
      <c r="BK24" s="206"/>
      <c r="BL24" s="206"/>
      <c r="BM24" s="206"/>
      <c r="BN24" s="206"/>
      <c r="BO24" s="206"/>
      <c r="BP24" s="206"/>
      <c r="BQ24" s="206"/>
      <c r="BR24" s="206"/>
      <c r="BS24" s="206"/>
      <c r="BT24" s="207"/>
    </row>
    <row r="25" spans="1:72" s="203" customFormat="1" ht="18.600000000000001" thickBot="1" x14ac:dyDescent="0.35">
      <c r="B25" s="64">
        <v>5</v>
      </c>
      <c r="C25" s="245" t="s">
        <v>254</v>
      </c>
      <c r="D25" s="246"/>
      <c r="E25" s="247"/>
      <c r="F25" s="262"/>
      <c r="G25" s="263"/>
      <c r="H25" s="145" t="str">
        <f>IF(AND(phaseTable[[#This Row],[PLANNED START]]&gt;0,phaseTable[[#This Row],[PLANNED DAYS]]&gt;0),phaseTable[[#This Row],[PLANNED START]]+phaseTable[[#This Row],[PLANNED DAYS]],"")</f>
        <v/>
      </c>
      <c r="I25" s="273"/>
      <c r="J25" s="263"/>
      <c r="K25" s="145" t="str">
        <f>IF(AND(phaseTable[[#This Row],[ACTUAL START]]&gt;0,phaseTable[[#This Row],[ACTUAL DAYS]]&gt;0),phaseTable[[#This Row],[ACTUAL START]]+phaseTable[[#This Row],[ACTUAL DAYS]],"")</f>
        <v/>
      </c>
      <c r="L25" s="208"/>
      <c r="M25" s="286" t="s">
        <v>9</v>
      </c>
      <c r="N25" s="287">
        <v>0</v>
      </c>
      <c r="O25" s="204">
        <f>LEN(phaseTable[WBS])-LEN(SUBSTITUTE(phaseTable[WBS],".",""))+2</f>
        <v>2</v>
      </c>
      <c r="P25" s="205"/>
      <c r="Q25" s="206"/>
      <c r="R25" s="206"/>
      <c r="S25" s="206"/>
      <c r="T25" s="206"/>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206"/>
      <c r="BF25" s="206"/>
      <c r="BG25" s="206"/>
      <c r="BH25" s="206"/>
      <c r="BI25" s="206"/>
      <c r="BJ25" s="206"/>
      <c r="BK25" s="206"/>
      <c r="BL25" s="206"/>
      <c r="BM25" s="206"/>
      <c r="BN25" s="206"/>
      <c r="BO25" s="206"/>
      <c r="BP25" s="206"/>
      <c r="BQ25" s="206"/>
      <c r="BR25" s="206"/>
      <c r="BS25" s="206"/>
      <c r="BT25" s="207"/>
    </row>
    <row r="26" spans="1:72" s="203" customFormat="1" ht="13.2" customHeight="1" outlineLevel="1" x14ac:dyDescent="0.3">
      <c r="B26" s="68">
        <v>5.0999999999999996</v>
      </c>
      <c r="C26" s="248" t="s">
        <v>262</v>
      </c>
      <c r="D26" s="249"/>
      <c r="E26" s="250"/>
      <c r="F26" s="264"/>
      <c r="G26" s="265"/>
      <c r="H26" s="209" t="str">
        <f>IF(AND(phaseTable[[#This Row],[PLANNED START]]&gt;0,phaseTable[[#This Row],[PLANNED DAYS]]&gt;0),phaseTable[[#This Row],[PLANNED START]]+phaseTable[[#This Row],[PLANNED DAYS]],"")</f>
        <v/>
      </c>
      <c r="I26" s="274"/>
      <c r="J26" s="265"/>
      <c r="K26" s="209" t="str">
        <f>IF(AND(phaseTable[[#This Row],[ACTUAL START]]&gt;0,phaseTable[[#This Row],[ACTUAL DAYS]]&gt;0),phaseTable[[#This Row],[ACTUAL START]]+phaseTable[[#This Row],[ACTUAL DAYS]],"")</f>
        <v/>
      </c>
      <c r="L26" s="210"/>
      <c r="M26" s="250" t="s">
        <v>9</v>
      </c>
      <c r="N26" s="288">
        <v>0</v>
      </c>
      <c r="O26" s="211">
        <f>LEN(phaseTable[WBS])-LEN(SUBSTITUTE(phaseTable[WBS],".",""))+2</f>
        <v>3</v>
      </c>
      <c r="P26" s="205"/>
      <c r="Q26" s="206"/>
      <c r="R26" s="206"/>
      <c r="S26" s="206"/>
      <c r="T26" s="206"/>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206"/>
      <c r="BF26" s="206"/>
      <c r="BG26" s="206"/>
      <c r="BH26" s="206"/>
      <c r="BI26" s="206"/>
      <c r="BJ26" s="206"/>
      <c r="BK26" s="206"/>
      <c r="BL26" s="206"/>
      <c r="BM26" s="206"/>
      <c r="BN26" s="206"/>
      <c r="BO26" s="206"/>
      <c r="BP26" s="206"/>
      <c r="BQ26" s="206"/>
      <c r="BR26" s="206"/>
      <c r="BS26" s="206"/>
      <c r="BT26" s="207"/>
    </row>
    <row r="27" spans="1:72" s="203" customFormat="1" ht="12" customHeight="1" outlineLevel="1" thickBot="1" x14ac:dyDescent="0.3">
      <c r="B27" s="69">
        <v>5.2</v>
      </c>
      <c r="C27" s="251" t="s">
        <v>263</v>
      </c>
      <c r="D27" s="252"/>
      <c r="E27" s="253"/>
      <c r="F27" s="266"/>
      <c r="G27" s="267"/>
      <c r="H27" s="212" t="str">
        <f>IF(AND(phaseTable[[#This Row],[PLANNED START]]&gt;0,phaseTable[[#This Row],[PLANNED DAYS]]&gt;0),phaseTable[[#This Row],[PLANNED START]]+phaseTable[[#This Row],[PLANNED DAYS]],"")</f>
        <v/>
      </c>
      <c r="I27" s="275"/>
      <c r="J27" s="267"/>
      <c r="K27" s="212" t="str">
        <f>IF(AND(phaseTable[[#This Row],[ACTUAL START]]&gt;0,phaseTable[[#This Row],[ACTUAL DAYS]]&gt;0),phaseTable[[#This Row],[ACTUAL START]]+phaseTable[[#This Row],[ACTUAL DAYS]],"")</f>
        <v/>
      </c>
      <c r="L27" s="213"/>
      <c r="M27" s="253" t="s">
        <v>9</v>
      </c>
      <c r="N27" s="289">
        <v>0</v>
      </c>
      <c r="O27" s="214">
        <f>LEN(phaseTable[WBS])-LEN(SUBSTITUTE(phaseTable[WBS],".",""))+2</f>
        <v>3</v>
      </c>
      <c r="P27" s="205"/>
      <c r="Q27" s="206"/>
      <c r="R27" s="206"/>
      <c r="S27" s="206"/>
      <c r="T27" s="206"/>
      <c r="U27" s="206"/>
      <c r="V27" s="206"/>
      <c r="W27" s="206"/>
      <c r="X27" s="206"/>
      <c r="Y27" s="163"/>
      <c r="Z27" s="215"/>
      <c r="AA27" s="215"/>
      <c r="AB27" s="163"/>
      <c r="AC27" s="215"/>
      <c r="AD27" s="163"/>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206"/>
      <c r="BF27" s="206"/>
      <c r="BG27" s="206"/>
      <c r="BH27" s="206"/>
      <c r="BI27" s="206"/>
      <c r="BJ27" s="206"/>
      <c r="BK27" s="206"/>
      <c r="BL27" s="206"/>
      <c r="BM27" s="206"/>
      <c r="BN27" s="206"/>
      <c r="BO27" s="206"/>
      <c r="BP27" s="206"/>
      <c r="BQ27" s="206"/>
      <c r="BR27" s="206"/>
      <c r="BS27" s="206"/>
      <c r="BT27" s="207"/>
    </row>
    <row r="28" spans="1:72" x14ac:dyDescent="0.25">
      <c r="A28" s="163"/>
      <c r="B28" s="218"/>
      <c r="C28" s="218"/>
      <c r="D28" s="218"/>
      <c r="E28" s="218"/>
      <c r="F28" s="219"/>
      <c r="G28" s="147"/>
      <c r="H28" s="220"/>
      <c r="I28" s="221"/>
      <c r="J28" s="147"/>
      <c r="K28" s="222"/>
      <c r="L28" s="216"/>
      <c r="M28" s="223"/>
      <c r="N28" s="224"/>
      <c r="O28" s="217" t="e">
        <f>LEN(phaseTable[WBS])-LEN(SUBSTITUTE(phaseTable[WBS],".",""))+2</f>
        <v>#VALUE!</v>
      </c>
    </row>
    <row r="29" spans="1:72" x14ac:dyDescent="0.25">
      <c r="A29" s="163"/>
      <c r="B29" s="218"/>
      <c r="C29" s="218"/>
      <c r="D29" s="218"/>
      <c r="E29" s="218"/>
      <c r="F29" s="219"/>
      <c r="G29" s="147"/>
      <c r="H29" s="220"/>
      <c r="I29" s="221"/>
      <c r="J29" s="147"/>
      <c r="K29" s="222"/>
      <c r="L29" s="216"/>
      <c r="M29" s="223"/>
      <c r="N29" s="224"/>
      <c r="O29" s="217" t="e">
        <f>LEN(phaseTable[WBS])-LEN(SUBSTITUTE(phaseTable[WBS],".",""))+2</f>
        <v>#VALUE!</v>
      </c>
    </row>
    <row r="30" spans="1:72" x14ac:dyDescent="0.25">
      <c r="A30" s="163"/>
      <c r="B30" s="218"/>
      <c r="C30" s="218"/>
      <c r="D30" s="218"/>
      <c r="E30" s="218"/>
      <c r="F30" s="219"/>
      <c r="G30" s="147"/>
      <c r="H30" s="220"/>
      <c r="I30" s="221"/>
      <c r="J30" s="147"/>
      <c r="K30" s="222"/>
      <c r="L30" s="216"/>
      <c r="M30" s="223"/>
      <c r="N30" s="224"/>
      <c r="O30" s="217" t="e">
        <f>LEN(phaseTable[WBS])-LEN(SUBSTITUTE(phaseTable[WBS],".",""))+2</f>
        <v>#VALUE!</v>
      </c>
    </row>
  </sheetData>
  <sheetProtection sheet="1" formatColumns="0" formatRows="0" selectLockedCells="1" autoFilter="0" pivotTables="0"/>
  <protectedRanges>
    <protectedRange sqref="M24:M25" name="Milestones"/>
    <protectedRange sqref="B1:B8 W6 D3:D8 H4 F4" name="Header"/>
    <protectedRange sqref="M26:N27 I24:I27 C24:F27 N24:N25" name="Planning"/>
    <protectedRange sqref="D1:D2" name="Header_1"/>
  </protectedRanges>
  <mergeCells count="25">
    <mergeCell ref="Q9:W9"/>
    <mergeCell ref="Q6:V6"/>
    <mergeCell ref="W6:Y6"/>
    <mergeCell ref="BN9:BT9"/>
    <mergeCell ref="D7:I7"/>
    <mergeCell ref="Q10:W10"/>
    <mergeCell ref="X10:AD10"/>
    <mergeCell ref="AE10:AK10"/>
    <mergeCell ref="AL10:AR10"/>
    <mergeCell ref="AS10:AY10"/>
    <mergeCell ref="AZ10:BF10"/>
    <mergeCell ref="BG10:BM10"/>
    <mergeCell ref="BN10:BT10"/>
    <mergeCell ref="X9:AD9"/>
    <mergeCell ref="AE9:AK9"/>
    <mergeCell ref="AL9:AR9"/>
    <mergeCell ref="AS9:AY9"/>
    <mergeCell ref="AZ9:BF9"/>
    <mergeCell ref="BG9:BM9"/>
    <mergeCell ref="B1:C2"/>
    <mergeCell ref="D5:I5"/>
    <mergeCell ref="D6:I6"/>
    <mergeCell ref="D4:I4"/>
    <mergeCell ref="D1:N1"/>
    <mergeCell ref="D2:M2"/>
  </mergeCells>
  <conditionalFormatting sqref="Q11:BT12">
    <cfRule type="expression" dxfId="69" priority="31">
      <formula>Q$11=TODAY()</formula>
    </cfRule>
  </conditionalFormatting>
  <conditionalFormatting sqref="Q24:BT26 Q27:X27 Z27:AA27 AE27:BT27 AC27">
    <cfRule type="expression" dxfId="68" priority="32">
      <formula>AND($I24&lt;=Q$11,ROUNDDOWN(($J24-$I24+1)*$N24,0)+$I24-1&gt;=Q$11)</formula>
    </cfRule>
    <cfRule type="expression" dxfId="67" priority="33">
      <formula>AND(NOT(ISBLANK($I24)),$I24&lt;=Q$11,$J24&gt;=Q$11)</formula>
    </cfRule>
  </conditionalFormatting>
  <conditionalFormatting sqref="Q13:BT1000">
    <cfRule type="expression" dxfId="66" priority="17">
      <formula>AND(Q$11=TODAY(),$B13&lt;&gt;"")</formula>
    </cfRule>
  </conditionalFormatting>
  <conditionalFormatting sqref="Q14:BS1000">
    <cfRule type="expression" dxfId="65" priority="3">
      <formula>AND($B13&lt;&gt;"",$B14&lt;&gt;"")</formula>
    </cfRule>
  </conditionalFormatting>
  <conditionalFormatting sqref="Q13:BS1000">
    <cfRule type="expression" dxfId="64" priority="2">
      <formula>AND($B14="",$B13&lt;&gt;"")</formula>
    </cfRule>
  </conditionalFormatting>
  <conditionalFormatting sqref="Q29:BS999">
    <cfRule type="expression" dxfId="63" priority="42">
      <formula>$B28&lt;&gt;""</formula>
    </cfRule>
  </conditionalFormatting>
  <conditionalFormatting sqref="Y27 AB27 AD27">
    <cfRule type="expression" dxfId="62" priority="46">
      <formula>$B27&lt;&gt;""</formula>
    </cfRule>
  </conditionalFormatting>
  <conditionalFormatting sqref="Q28:BS28">
    <cfRule type="expression" dxfId="61" priority="49">
      <formula>#REF!&lt;&gt;""</formula>
    </cfRule>
  </conditionalFormatting>
  <conditionalFormatting sqref="Q27:X27 Z27:AA27 AE27:BS27 AC27">
    <cfRule type="expression" dxfId="60" priority="50">
      <formula>AND(#REF!="",B27&lt;&gt;"")</formula>
    </cfRule>
  </conditionalFormatting>
  <conditionalFormatting sqref="Q27:BS27">
    <cfRule type="expression" dxfId="59" priority="54">
      <formula>#REF!=""</formula>
    </cfRule>
  </conditionalFormatting>
  <conditionalFormatting sqref="Y27 AB27 AD27">
    <cfRule type="expression" dxfId="58" priority="55">
      <formula>AND($B28="",#REF!&lt;&gt;"")</formula>
    </cfRule>
  </conditionalFormatting>
  <conditionalFormatting sqref="Q13:BT27">
    <cfRule type="expression" dxfId="57" priority="1">
      <formula>AND(Q11&gt;$F13,Q11&lt;$H13,$F13&lt;&gt;"",$H13&lt;&gt;"")</formula>
    </cfRule>
  </conditionalFormatting>
  <dataValidations count="1">
    <dataValidation allowBlank="1" showInputMessage="1" promptTitle="Display Week" prompt="Enter the week number to display first in the Gantt Chart. The weeks are numbered starting from the week containing the Project Start Date." sqref="W6" xr:uid="{4A7A2FDE-6A00-4032-A0B4-3350A9CCA3D4}"/>
  </dataValidations>
  <pageMargins left="0.25" right="0.25" top="0.5" bottom="0.5" header="0.5" footer="0.25"/>
  <pageSetup scale="41"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21" r:id="rId4" name="Scroll Bar 1">
              <controlPr defaultSize="0" print="0" autoPict="0">
                <anchor moveWithCells="1">
                  <from>
                    <xdr:col>16</xdr:col>
                    <xdr:colOff>0</xdr:colOff>
                    <xdr:row>6</xdr:row>
                    <xdr:rowOff>68580</xdr:rowOff>
                  </from>
                  <to>
                    <xdr:col>35</xdr:col>
                    <xdr:colOff>38100</xdr:colOff>
                    <xdr:row>7</xdr:row>
                    <xdr:rowOff>38100</xdr:rowOff>
                  </to>
                </anchor>
              </controlPr>
            </control>
          </mc:Choice>
        </mc:AlternateContent>
        <mc:AlternateContent xmlns:mc="http://schemas.openxmlformats.org/markup-compatibility/2006">
          <mc:Choice Requires="x14">
            <control shapeId="5122" r:id="rId5" name="Button 2">
              <controlPr defaultSize="0" print="0" autoFill="0" autoPict="0">
                <anchor moveWithCells="1" sizeWithCells="1">
                  <from>
                    <xdr:col>1</xdr:col>
                    <xdr:colOff>30480</xdr:colOff>
                    <xdr:row>9</xdr:row>
                    <xdr:rowOff>121920</xdr:rowOff>
                  </from>
                  <to>
                    <xdr:col>2</xdr:col>
                    <xdr:colOff>358140</xdr:colOff>
                    <xdr:row>10</xdr:row>
                    <xdr:rowOff>121920</xdr:rowOff>
                  </to>
                </anchor>
              </controlPr>
            </control>
          </mc:Choice>
        </mc:AlternateContent>
        <mc:AlternateContent xmlns:mc="http://schemas.openxmlformats.org/markup-compatibility/2006">
          <mc:Choice Requires="x14">
            <control shapeId="5123" r:id="rId6" name="Button 3">
              <controlPr defaultSize="0" print="0" autoFill="0" autoPict="0">
                <anchor moveWithCells="1" sizeWithCells="1">
                  <from>
                    <xdr:col>2</xdr:col>
                    <xdr:colOff>403860</xdr:colOff>
                    <xdr:row>9</xdr:row>
                    <xdr:rowOff>114300</xdr:rowOff>
                  </from>
                  <to>
                    <xdr:col>2</xdr:col>
                    <xdr:colOff>1287780</xdr:colOff>
                    <xdr:row>10</xdr:row>
                    <xdr:rowOff>121920</xdr:rowOff>
                  </to>
                </anchor>
              </controlPr>
            </control>
          </mc:Choice>
        </mc:AlternateContent>
      </controls>
    </mc:Choice>
  </mc:AlternateContent>
  <tableParts count="1">
    <tablePart r:id="rId7"/>
  </tableParts>
  <extLst>
    <ext xmlns:x14="http://schemas.microsoft.com/office/spreadsheetml/2009/9/main" uri="{CCE6A557-97BC-4b89-ADB6-D9C93CAAB3DF}">
      <x14:dataValidations xmlns:xm="http://schemas.microsoft.com/office/excel/2006/main" count="1">
        <x14:dataValidation type="list" showInputMessage="1" showErrorMessage="1" xr:uid="{5E522F0C-CBC4-4519-BEFC-7D0BC07508B3}">
          <x14:formula1>
            <xm:f>'Project Data'!$V$4:$V$7</xm:f>
          </x14:formula1>
          <xm:sqref>M13:M27</xm:sqref>
        </x14:dataValidation>
      </x14:dataValidations>
    </ext>
    <ext xmlns:x15="http://schemas.microsoft.com/office/spreadsheetml/2010/11/main" uri="{3A4CF648-6AED-40f4-86FF-DC5316D8AED3}">
      <x14:slicerList xmlns:x14="http://schemas.microsoft.com/office/spreadsheetml/2009/9/main">
        <x14:slicer r:id="rId8"/>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6D6C5C-D761-4BC6-8B1C-B1DFA3182B6D}">
  <sheetPr codeName="Sheet2"/>
  <dimension ref="A1:BC102"/>
  <sheetViews>
    <sheetView topLeftCell="B1" zoomScale="70" zoomScaleNormal="70" workbookViewId="0">
      <selection activeCell="F13" sqref="F13"/>
    </sheetView>
  </sheetViews>
  <sheetFormatPr defaultRowHeight="14.4" x14ac:dyDescent="0.3"/>
  <cols>
    <col min="1" max="1" width="22" customWidth="1"/>
    <col min="2" max="2" width="40.88671875" customWidth="1"/>
    <col min="3" max="3" width="0.88671875" style="36" customWidth="1"/>
    <col min="4" max="4" width="7.88671875" style="32" customWidth="1"/>
    <col min="5" max="5" width="32.21875" style="34" customWidth="1"/>
    <col min="6" max="6" width="23.33203125" style="90" customWidth="1"/>
    <col min="7" max="7" width="19.6640625" style="28" customWidth="1"/>
    <col min="8" max="8" width="16.109375" style="28" customWidth="1"/>
    <col min="9" max="10" width="16.6640625" style="30" customWidth="1"/>
    <col min="11" max="12" width="16.6640625" style="28" customWidth="1"/>
    <col min="13" max="13" width="6.77734375" style="90" customWidth="1"/>
    <col min="14" max="14" width="16.6640625" style="28" customWidth="1"/>
    <col min="15" max="15" width="18.44140625" style="28" customWidth="1"/>
    <col min="16" max="16" width="1.88671875" customWidth="1"/>
    <col min="17" max="17" width="22.88671875" customWidth="1"/>
    <col min="18" max="18" width="6.44140625" customWidth="1"/>
    <col min="19" max="19" width="13.6640625" style="38" customWidth="1"/>
    <col min="20" max="20" width="8.77734375" customWidth="1"/>
    <col min="21" max="21" width="1.5546875" customWidth="1"/>
    <col min="22" max="22" width="15" customWidth="1"/>
    <col min="23" max="23" width="15.6640625" customWidth="1"/>
    <col min="24" max="24" width="11.88671875" customWidth="1"/>
    <col min="25" max="25" width="10.88671875" customWidth="1"/>
    <col min="26" max="26" width="12.109375" customWidth="1"/>
    <col min="27" max="34" width="8.88671875" customWidth="1"/>
    <col min="35" max="35" width="3.88671875" customWidth="1"/>
    <col min="36" max="36" width="17.5546875" customWidth="1"/>
    <col min="37" max="37" width="12.6640625" customWidth="1"/>
    <col min="38" max="38" width="13.77734375" customWidth="1"/>
    <col min="39" max="39" width="14.21875" customWidth="1"/>
    <col min="40" max="40" width="8.88671875" customWidth="1"/>
    <col min="41" max="41" width="28.109375" customWidth="1"/>
    <col min="42" max="42" width="14" customWidth="1"/>
    <col min="43" max="43" width="1.6640625" customWidth="1"/>
    <col min="44" max="44" width="33.33203125" customWidth="1"/>
    <col min="45" max="45" width="17.77734375" customWidth="1"/>
    <col min="46" max="46" width="20" customWidth="1"/>
    <col min="47" max="47" width="29.5546875" customWidth="1"/>
    <col min="49" max="49" width="10.6640625" customWidth="1"/>
    <col min="50" max="50" width="1.88671875" customWidth="1"/>
    <col min="51" max="51" width="27.109375" customWidth="1"/>
    <col min="52" max="52" width="17.109375" customWidth="1"/>
    <col min="53" max="53" width="20.33203125" customWidth="1"/>
  </cols>
  <sheetData>
    <row r="1" spans="1:55" ht="14.4" customHeight="1" x14ac:dyDescent="0.3">
      <c r="A1" s="1" t="s">
        <v>4</v>
      </c>
      <c r="D1" s="29" t="s">
        <v>45</v>
      </c>
      <c r="E1" s="35" t="s">
        <v>46</v>
      </c>
      <c r="F1" s="92" t="s">
        <v>277</v>
      </c>
      <c r="G1" s="35" t="s">
        <v>278</v>
      </c>
      <c r="H1" s="35" t="s">
        <v>279</v>
      </c>
      <c r="I1" s="35" t="s">
        <v>280</v>
      </c>
      <c r="J1" s="35" t="s">
        <v>281</v>
      </c>
      <c r="K1" s="29" t="s">
        <v>47</v>
      </c>
      <c r="L1" s="29" t="s">
        <v>48</v>
      </c>
      <c r="M1" s="29" t="s">
        <v>234</v>
      </c>
      <c r="N1" s="31" t="s">
        <v>49</v>
      </c>
      <c r="O1" s="31" t="s">
        <v>50</v>
      </c>
      <c r="P1" s="29" t="s">
        <v>51</v>
      </c>
      <c r="Q1" s="29" t="s">
        <v>6</v>
      </c>
      <c r="R1" s="91" t="s">
        <v>276</v>
      </c>
      <c r="S1" s="106" t="s">
        <v>52</v>
      </c>
      <c r="T1" s="29" t="s">
        <v>53</v>
      </c>
      <c r="Y1" s="102"/>
      <c r="AC1" s="102"/>
      <c r="AN1" s="102"/>
      <c r="AO1" s="103" t="s">
        <v>3</v>
      </c>
      <c r="AR1" s="104" t="s">
        <v>32</v>
      </c>
      <c r="AS1" s="104"/>
      <c r="AT1" s="104"/>
      <c r="AU1" s="104"/>
      <c r="AV1" s="104"/>
      <c r="AX1" s="104"/>
      <c r="AY1" s="104"/>
    </row>
    <row r="2" spans="1:55" ht="43.2" customHeight="1" x14ac:dyDescent="0.3">
      <c r="A2" t="s">
        <v>0</v>
      </c>
      <c r="B2" t="s">
        <v>0</v>
      </c>
      <c r="D2" s="32">
        <v>1</v>
      </c>
      <c r="E2" s="34" t="s">
        <v>54</v>
      </c>
      <c r="F2" s="93" t="str">
        <f ca="1">IF(TaskTable[[#This Row],[WBS Level]]=2,TaskTable[[#This Row],[PHASE]],OFFSET(TaskTable[[#This Row],[MAIN PHASE]],-1,0))</f>
        <v>Project Kick-off</v>
      </c>
      <c r="G2" s="34" t="str">
        <f ca="1">IF(TaskTable[[#This Row],[WBS Level]]=3,TaskTable[[#This Row],[PHASE]],IF(TaskTable[[#This Row],[WBS Level]]&lt;3,"NONE",OFFSET(TaskTable[[#This Row],[SP-1]],-1,0)))</f>
        <v>NONE</v>
      </c>
      <c r="H2" s="34" t="str">
        <f ca="1">IF(TaskTable[[#This Row],[WBS Level]]=4,TaskTable[[#This Row],[PHASE]],IF(TaskTable[[#This Row],[WBS Level]]&lt;4,"NONE",OFFSET(TaskTable[[#This Row],[SP-2]],-1,0)))</f>
        <v>NONE</v>
      </c>
      <c r="I2" s="34" t="str">
        <f ca="1">IF(TaskTable[[#This Row],[WBS Level]]=5,TaskTable[[#This Row],[PHASE]],IF(TaskTable[[#This Row],[WBS Level]]&lt;5,"NONE",OFFSET(TaskTable[[#This Row],[SP-3]],-1,0)))</f>
        <v>NONE</v>
      </c>
      <c r="J2" s="34" t="str">
        <f ca="1">IF(TaskTable[[#This Row],[WBS Level]]=6,TaskTable[[#This Row],[PHASE]],IF(TaskTable[[#This Row],[WBS Level]]&lt;6,"NONE",OFFSET(TaskTable[[#This Row],[SP-4]],-1,0)))</f>
        <v>NONE</v>
      </c>
      <c r="K2" s="28" t="s">
        <v>55</v>
      </c>
      <c r="M2" s="28">
        <f>LEN(TaskTable[WBS])-LEN(SUBSTITUTE(TaskTable[WBS],".",""))+2</f>
        <v>2</v>
      </c>
      <c r="N2" s="30">
        <v>43915</v>
      </c>
      <c r="O2" s="30">
        <v>43919</v>
      </c>
      <c r="P2" s="28">
        <v>5</v>
      </c>
      <c r="Q2" s="28" t="s">
        <v>10</v>
      </c>
      <c r="R2" s="90" t="str">
        <f>IF(TaskTable[[#This Row],[STATUS]]="COMPLETE",1,"")</f>
        <v/>
      </c>
      <c r="S2" s="105">
        <v>1</v>
      </c>
      <c r="T2" s="28">
        <v>3</v>
      </c>
      <c r="V2" s="94" t="s">
        <v>5</v>
      </c>
      <c r="W2" s="95"/>
      <c r="X2" s="96"/>
      <c r="Z2" s="97" t="s">
        <v>14</v>
      </c>
      <c r="AA2" s="98"/>
      <c r="AB2" s="98"/>
      <c r="AD2" s="99" t="s">
        <v>18</v>
      </c>
      <c r="AE2" s="100"/>
      <c r="AF2" s="100"/>
      <c r="AG2" s="100"/>
      <c r="AH2" s="100"/>
      <c r="AI2" s="100"/>
      <c r="AJ2" s="100"/>
      <c r="AK2" s="100"/>
      <c r="AL2" s="100"/>
      <c r="AM2" s="101"/>
      <c r="AO2" s="20" t="s">
        <v>9</v>
      </c>
      <c r="AR2" s="354" t="s">
        <v>39</v>
      </c>
      <c r="AS2" s="354" t="s">
        <v>43</v>
      </c>
      <c r="AT2" s="354" t="s">
        <v>42</v>
      </c>
      <c r="AU2" s="363" t="s">
        <v>44</v>
      </c>
      <c r="AV2" s="354" t="s">
        <v>328</v>
      </c>
      <c r="AW2" s="63" t="s">
        <v>234</v>
      </c>
      <c r="AX2" s="63"/>
      <c r="AY2" s="314" t="s">
        <v>46</v>
      </c>
      <c r="AZ2" s="28" t="s">
        <v>49</v>
      </c>
      <c r="BA2" s="28" t="s">
        <v>50</v>
      </c>
      <c r="BB2" s="318" t="s">
        <v>329</v>
      </c>
      <c r="BC2" s="34" t="s">
        <v>330</v>
      </c>
    </row>
    <row r="3" spans="1:55" ht="23.4" customHeight="1" x14ac:dyDescent="0.3">
      <c r="A3" t="s">
        <v>1</v>
      </c>
      <c r="B3" t="s">
        <v>289</v>
      </c>
      <c r="D3" s="32">
        <v>2</v>
      </c>
      <c r="E3" s="34" t="s">
        <v>56</v>
      </c>
      <c r="F3" s="93" t="str">
        <f ca="1">IF(TaskTable[[#This Row],[WBS Level]]=2,TaskTable[[#This Row],[PHASE]],OFFSET(TaskTable[[#This Row],[MAIN PHASE]],-1,0))</f>
        <v>Data Sanitation and training content creation</v>
      </c>
      <c r="G3" s="34" t="str">
        <f ca="1">IF(TaskTable[[#This Row],[WBS Level]]=3,TaskTable[[#This Row],[PHASE]],IF(TaskTable[[#This Row],[WBS Level]]&lt;3,"NONE",OFFSET(TaskTable[[#This Row],[SP-1]],-1,0)))</f>
        <v>NONE</v>
      </c>
      <c r="H3" s="34" t="str">
        <f ca="1">IF(TaskTable[[#This Row],[WBS Level]]=4,TaskTable[[#This Row],[PHASE]],IF(TaskTable[[#This Row],[WBS Level]]&lt;4,"NONE",OFFSET(TaskTable[[#This Row],[SP-2]],-1,0)))</f>
        <v>NONE</v>
      </c>
      <c r="I3" s="34" t="str">
        <f ca="1">IF(TaskTable[[#This Row],[WBS Level]]=5,TaskTable[[#This Row],[PHASE]],IF(TaskTable[[#This Row],[WBS Level]]&lt;5,"NONE",OFFSET(TaskTable[[#This Row],[SP-3]],-1,0)))</f>
        <v>NONE</v>
      </c>
      <c r="J3" s="34" t="str">
        <f ca="1">IF(TaskTable[[#This Row],[WBS Level]]=6,TaskTable[[#This Row],[PHASE]],IF(TaskTable[[#This Row],[WBS Level]]&lt;6,"NONE",OFFSET(TaskTable[[#This Row],[SP-4]],-1,0)))</f>
        <v>NONE</v>
      </c>
      <c r="K3" s="28" t="s">
        <v>57</v>
      </c>
      <c r="M3" s="28">
        <f>LEN(TaskTable[WBS])-LEN(SUBSTITUTE(TaskTable[WBS],".",""))+2</f>
        <v>2</v>
      </c>
      <c r="N3" s="30">
        <v>43934</v>
      </c>
      <c r="O3" s="30">
        <v>43963</v>
      </c>
      <c r="P3" s="28">
        <v>22</v>
      </c>
      <c r="Q3" s="28" t="s">
        <v>12</v>
      </c>
      <c r="R3" s="90">
        <f>IF(TaskTable[[#This Row],[STATUS]]="COMPLETE",1,"")</f>
        <v>1</v>
      </c>
      <c r="S3" s="105">
        <v>1</v>
      </c>
      <c r="T3" s="28">
        <v>22</v>
      </c>
      <c r="V3" s="2" t="s">
        <v>6</v>
      </c>
      <c r="W3" s="3" t="s">
        <v>7</v>
      </c>
      <c r="X3" s="3" t="s">
        <v>8</v>
      </c>
      <c r="Z3" s="12" t="s">
        <v>15</v>
      </c>
      <c r="AA3" s="13" t="s">
        <v>16</v>
      </c>
      <c r="AB3" s="13" t="s">
        <v>17</v>
      </c>
      <c r="AD3" s="70" t="s">
        <v>19</v>
      </c>
      <c r="AE3" s="72" t="s">
        <v>20</v>
      </c>
      <c r="AF3" s="73"/>
      <c r="AG3" s="74"/>
      <c r="AH3" s="75" t="s">
        <v>21</v>
      </c>
      <c r="AI3" s="76"/>
      <c r="AJ3" s="77"/>
      <c r="AK3" s="75" t="s">
        <v>22</v>
      </c>
      <c r="AL3" s="76"/>
      <c r="AM3" s="78"/>
      <c r="AO3" s="8" t="s">
        <v>29</v>
      </c>
      <c r="AR3" s="354"/>
      <c r="AS3" s="354"/>
      <c r="AT3" s="354"/>
      <c r="AU3" s="363"/>
      <c r="AV3" s="354"/>
      <c r="AW3" s="63">
        <v>2</v>
      </c>
      <c r="AX3" s="63"/>
      <c r="AY3" s="34" t="s">
        <v>54</v>
      </c>
      <c r="AZ3" s="30">
        <v>43915</v>
      </c>
      <c r="BA3" s="30">
        <v>43919</v>
      </c>
      <c r="BB3">
        <f>B6-AZ3</f>
        <v>690</v>
      </c>
    </row>
    <row r="4" spans="1:55" ht="28.8" customHeight="1" x14ac:dyDescent="0.3">
      <c r="A4" t="s">
        <v>2</v>
      </c>
      <c r="B4" t="s">
        <v>290</v>
      </c>
      <c r="D4" s="33">
        <v>2.1</v>
      </c>
      <c r="E4" s="34" t="s">
        <v>58</v>
      </c>
      <c r="F4" s="93" t="str">
        <f ca="1">IF(TaskTable[[#This Row],[WBS Level]]=2,TaskTable[[#This Row],[PHASE]],OFFSET(TaskTable[[#This Row],[MAIN PHASE]],-1,0))</f>
        <v>Data Sanitation and training content creation</v>
      </c>
      <c r="G4" s="34" t="str">
        <f ca="1">IF(TaskTable[[#This Row],[WBS Level]]=3,TaskTable[[#This Row],[PHASE]],IF(TaskTable[[#This Row],[WBS Level]]&lt;3,"NONE",OFFSET(TaskTable[[#This Row],[SP-1]],-1,0)))</f>
        <v>Data Extraction</v>
      </c>
      <c r="H4" s="34" t="str">
        <f ca="1">IF(TaskTable[[#This Row],[WBS Level]]=4,TaskTable[[#This Row],[PHASE]],IF(TaskTable[[#This Row],[WBS Level]]&lt;4,"NONE",OFFSET(TaskTable[[#This Row],[SP-2]],-1,0)))</f>
        <v>NONE</v>
      </c>
      <c r="I4" s="34" t="str">
        <f ca="1">IF(TaskTable[[#This Row],[WBS Level]]=5,TaskTable[[#This Row],[PHASE]],IF(TaskTable[[#This Row],[WBS Level]]&lt;5,"NONE",OFFSET(TaskTable[[#This Row],[SP-3]],-1,0)))</f>
        <v>NONE</v>
      </c>
      <c r="J4" s="34" t="str">
        <f ca="1">IF(TaskTable[[#This Row],[WBS Level]]=6,TaskTable[[#This Row],[PHASE]],IF(TaskTable[[#This Row],[WBS Level]]&lt;6,"NONE",OFFSET(TaskTable[[#This Row],[SP-4]],-1,0)))</f>
        <v>NONE</v>
      </c>
      <c r="K4" s="28" t="s">
        <v>59</v>
      </c>
      <c r="M4" s="28">
        <f>LEN(TaskTable[WBS])-LEN(SUBSTITUTE(TaskTable[WBS],".",""))+2</f>
        <v>3</v>
      </c>
      <c r="N4" s="30">
        <v>43934</v>
      </c>
      <c r="O4" s="30">
        <v>43938</v>
      </c>
      <c r="P4" s="28">
        <v>5</v>
      </c>
      <c r="Q4" s="28" t="s">
        <v>12</v>
      </c>
      <c r="R4" s="90">
        <f>IF(TaskTable[[#This Row],[STATUS]]="COMPLETE",1,"")</f>
        <v>1</v>
      </c>
      <c r="S4" s="105">
        <v>1</v>
      </c>
      <c r="T4" s="28">
        <v>5</v>
      </c>
      <c r="V4" s="4" t="s">
        <v>9</v>
      </c>
      <c r="W4" s="40">
        <v>4</v>
      </c>
      <c r="X4" s="5">
        <f>notStarted_Cnt/totalTasks_Cnt</f>
        <v>9.5238095238095233E-2</v>
      </c>
      <c r="Z4" s="14">
        <v>5000</v>
      </c>
      <c r="AA4" s="15">
        <v>1000</v>
      </c>
      <c r="AB4" s="15">
        <f>(Z4-AA4)</f>
        <v>4000</v>
      </c>
      <c r="AD4" s="71"/>
      <c r="AE4" s="16" t="s">
        <v>23</v>
      </c>
      <c r="AF4" s="16" t="s">
        <v>24</v>
      </c>
      <c r="AG4" s="16" t="s">
        <v>25</v>
      </c>
      <c r="AH4" s="16" t="s">
        <v>23</v>
      </c>
      <c r="AI4" s="16" t="s">
        <v>24</v>
      </c>
      <c r="AJ4" s="16" t="s">
        <v>25</v>
      </c>
      <c r="AK4" s="16" t="s">
        <v>26</v>
      </c>
      <c r="AL4" s="16" t="s">
        <v>10</v>
      </c>
      <c r="AM4" s="17" t="s">
        <v>27</v>
      </c>
      <c r="AO4" s="21" t="s">
        <v>30</v>
      </c>
      <c r="AR4" t="s">
        <v>33</v>
      </c>
      <c r="AS4" t="s">
        <v>23</v>
      </c>
      <c r="AT4" t="s">
        <v>40</v>
      </c>
      <c r="AY4" s="34" t="s">
        <v>56</v>
      </c>
      <c r="AZ4" s="30">
        <v>43934</v>
      </c>
      <c r="BA4" s="30">
        <v>43963</v>
      </c>
    </row>
    <row r="5" spans="1:55" ht="28.8" x14ac:dyDescent="0.3">
      <c r="A5" t="s">
        <v>231</v>
      </c>
      <c r="D5" s="32" t="s">
        <v>156</v>
      </c>
      <c r="E5" s="34" t="s">
        <v>60</v>
      </c>
      <c r="F5" s="93" t="str">
        <f ca="1">IF(TaskTable[[#This Row],[WBS Level]]=2,TaskTable[[#This Row],[PHASE]],OFFSET(TaskTable[[#This Row],[MAIN PHASE]],-1,0))</f>
        <v>Data Sanitation and training content creation</v>
      </c>
      <c r="G5" s="34" t="str">
        <f ca="1">IF(TaskTable[[#This Row],[WBS Level]]=3,TaskTable[[#This Row],[PHASE]],IF(TaskTable[[#This Row],[WBS Level]]&lt;3,"NONE",OFFSET(TaskTable[[#This Row],[SP-1]],-1,0)))</f>
        <v>Data Extraction</v>
      </c>
      <c r="H5" s="34" t="str">
        <f ca="1">IF(TaskTable[[#This Row],[WBS Level]]=4,TaskTable[[#This Row],[PHASE]],IF(TaskTable[[#This Row],[WBS Level]]&lt;4,"NONE",OFFSET(TaskTable[[#This Row],[SP-2]],-1,0)))</f>
        <v>Data Clean-up</v>
      </c>
      <c r="I5" s="34" t="str">
        <f ca="1">IF(TaskTable[[#This Row],[WBS Level]]=5,TaskTable[[#This Row],[PHASE]],IF(TaskTable[[#This Row],[WBS Level]]&lt;5,"NONE",OFFSET(TaskTable[[#This Row],[SP-3]],-1,0)))</f>
        <v>NONE</v>
      </c>
      <c r="J5" s="34" t="str">
        <f ca="1">IF(TaskTable[[#This Row],[WBS Level]]=6,TaskTable[[#This Row],[PHASE]],IF(TaskTable[[#This Row],[WBS Level]]&lt;6,"NONE",OFFSET(TaskTable[[#This Row],[SP-4]],-1,0)))</f>
        <v>NONE</v>
      </c>
      <c r="K5" s="28" t="s">
        <v>61</v>
      </c>
      <c r="M5" s="28">
        <f>LEN(TaskTable[WBS])-LEN(SUBSTITUTE(TaskTable[WBS],".",""))+2</f>
        <v>4</v>
      </c>
      <c r="N5" s="30">
        <v>43938</v>
      </c>
      <c r="O5" s="30">
        <v>43958</v>
      </c>
      <c r="P5" s="28">
        <v>21</v>
      </c>
      <c r="Q5" s="28" t="s">
        <v>12</v>
      </c>
      <c r="R5" s="90">
        <f>IF(TaskTable[[#This Row],[STATUS]]="COMPLETE",1,"")</f>
        <v>1</v>
      </c>
      <c r="S5" s="105">
        <v>1</v>
      </c>
      <c r="T5" s="28">
        <v>15</v>
      </c>
      <c r="V5" s="6" t="s">
        <v>10</v>
      </c>
      <c r="W5" s="40">
        <v>8</v>
      </c>
      <c r="X5" s="5">
        <f>inProgress_Cnt/totalTasks_Cnt</f>
        <v>0.19047619047619047</v>
      </c>
      <c r="AA5" s="38">
        <f>AA4/Z4</f>
        <v>0.2</v>
      </c>
      <c r="AB5" s="38">
        <f>AB4/Z4</f>
        <v>0.8</v>
      </c>
      <c r="AD5" s="18" t="s">
        <v>28</v>
      </c>
      <c r="AE5" s="19">
        <v>2</v>
      </c>
      <c r="AF5" s="19">
        <v>0</v>
      </c>
      <c r="AG5" s="19">
        <v>0</v>
      </c>
      <c r="AH5" s="19">
        <v>150</v>
      </c>
      <c r="AI5" s="19">
        <v>62</v>
      </c>
      <c r="AJ5" s="19">
        <v>22</v>
      </c>
      <c r="AK5" s="19">
        <v>8</v>
      </c>
      <c r="AL5" s="19">
        <v>9</v>
      </c>
      <c r="AM5" s="19">
        <v>238</v>
      </c>
      <c r="AO5" s="7" t="s">
        <v>31</v>
      </c>
      <c r="AR5" t="s">
        <v>34</v>
      </c>
      <c r="AS5" t="s">
        <v>24</v>
      </c>
      <c r="AT5" t="s">
        <v>41</v>
      </c>
      <c r="AY5" s="34" t="s">
        <v>67</v>
      </c>
      <c r="AZ5" s="30">
        <v>43929</v>
      </c>
      <c r="BA5" s="30">
        <v>43959</v>
      </c>
    </row>
    <row r="6" spans="1:55" ht="28.8" x14ac:dyDescent="0.3">
      <c r="A6" t="s">
        <v>230</v>
      </c>
      <c r="B6" s="226">
        <f>projectStart</f>
        <v>44605</v>
      </c>
      <c r="D6" s="32" t="s">
        <v>157</v>
      </c>
      <c r="E6" s="34" t="s">
        <v>62</v>
      </c>
      <c r="F6" s="93" t="str">
        <f ca="1">IF(TaskTable[[#This Row],[WBS Level]]=2,TaskTable[[#This Row],[PHASE]],OFFSET(TaskTable[[#This Row],[MAIN PHASE]],-1,0))</f>
        <v>Data Sanitation and training content creation</v>
      </c>
      <c r="G6" s="34" t="str">
        <f ca="1">IF(TaskTable[[#This Row],[WBS Level]]=3,TaskTable[[#This Row],[PHASE]],IF(TaskTable[[#This Row],[WBS Level]]&lt;3,"NONE",OFFSET(TaskTable[[#This Row],[SP-1]],-1,0)))</f>
        <v>Data Extraction</v>
      </c>
      <c r="H6" s="34" t="str">
        <f ca="1">IF(TaskTable[[#This Row],[WBS Level]]=4,TaskTable[[#This Row],[PHASE]],IF(TaskTable[[#This Row],[WBS Level]]&lt;4,"NONE",OFFSET(TaskTable[[#This Row],[SP-2]],-1,0)))</f>
        <v>Product Update in JDA and My Suki</v>
      </c>
      <c r="I6" s="34" t="str">
        <f ca="1">IF(TaskTable[[#This Row],[WBS Level]]=5,TaskTable[[#This Row],[PHASE]],IF(TaskTable[[#This Row],[WBS Level]]&lt;5,"NONE",OFFSET(TaskTable[[#This Row],[SP-3]],-1,0)))</f>
        <v>NONE</v>
      </c>
      <c r="J6" s="34" t="str">
        <f ca="1">IF(TaskTable[[#This Row],[WBS Level]]=6,TaskTable[[#This Row],[PHASE]],IF(TaskTable[[#This Row],[WBS Level]]&lt;6,"NONE",OFFSET(TaskTable[[#This Row],[SP-4]],-1,0)))</f>
        <v>NONE</v>
      </c>
      <c r="K6" s="28" t="s">
        <v>61</v>
      </c>
      <c r="M6" s="28">
        <f>LEN(TaskTable[WBS])-LEN(SUBSTITUTE(TaskTable[WBS],".",""))+2</f>
        <v>4</v>
      </c>
      <c r="N6" s="30">
        <v>43938</v>
      </c>
      <c r="O6" s="30">
        <v>43941</v>
      </c>
      <c r="P6" s="28">
        <v>4</v>
      </c>
      <c r="Q6" s="28" t="s">
        <v>12</v>
      </c>
      <c r="R6" s="90">
        <f>IF(TaskTable[[#This Row],[STATUS]]="COMPLETE",1,"")</f>
        <v>1</v>
      </c>
      <c r="S6" s="105">
        <v>1</v>
      </c>
      <c r="T6" s="28">
        <v>2</v>
      </c>
      <c r="V6" s="7" t="s">
        <v>11</v>
      </c>
      <c r="W6" s="40">
        <v>10</v>
      </c>
      <c r="X6" s="5">
        <f>overdue_Cnt/totalTasks_Cnt</f>
        <v>0.23809523809523808</v>
      </c>
      <c r="AR6" t="s">
        <v>35</v>
      </c>
      <c r="AS6" t="s">
        <v>25</v>
      </c>
      <c r="AT6" t="s">
        <v>27</v>
      </c>
      <c r="AY6" s="34" t="s">
        <v>78</v>
      </c>
      <c r="AZ6" s="30">
        <v>43952</v>
      </c>
      <c r="BA6" s="30">
        <v>43962</v>
      </c>
    </row>
    <row r="7" spans="1:55" ht="14.4" customHeight="1" x14ac:dyDescent="0.3">
      <c r="A7" t="s">
        <v>231</v>
      </c>
      <c r="B7" s="226">
        <v>44605</v>
      </c>
      <c r="D7" s="32" t="s">
        <v>158</v>
      </c>
      <c r="E7" s="34" t="s">
        <v>63</v>
      </c>
      <c r="F7" s="93" t="str">
        <f ca="1">IF(TaskTable[[#This Row],[WBS Level]]=2,TaskTable[[#This Row],[PHASE]],OFFSET(TaskTable[[#This Row],[MAIN PHASE]],-1,0))</f>
        <v>Data Sanitation and training content creation</v>
      </c>
      <c r="G7" s="34" t="str">
        <f ca="1">IF(TaskTable[[#This Row],[WBS Level]]=3,TaskTable[[#This Row],[PHASE]],IF(TaskTable[[#This Row],[WBS Level]]&lt;3,"NONE",OFFSET(TaskTable[[#This Row],[SP-1]],-1,0)))</f>
        <v>Data Extraction</v>
      </c>
      <c r="H7" s="34" t="str">
        <f ca="1">IF(TaskTable[[#This Row],[WBS Level]]=4,TaskTable[[#This Row],[PHASE]],IF(TaskTable[[#This Row],[WBS Level]]&lt;4,"NONE",OFFSET(TaskTable[[#This Row],[SP-2]],-1,0)))</f>
        <v>Data Clean-up Sign-off</v>
      </c>
      <c r="I7" s="34" t="str">
        <f ca="1">IF(TaskTable[[#This Row],[WBS Level]]=5,TaskTable[[#This Row],[PHASE]],IF(TaskTable[[#This Row],[WBS Level]]&lt;5,"NONE",OFFSET(TaskTable[[#This Row],[SP-3]],-1,0)))</f>
        <v>NONE</v>
      </c>
      <c r="J7" s="34" t="str">
        <f ca="1">IF(TaskTable[[#This Row],[WBS Level]]=6,TaskTable[[#This Row],[PHASE]],IF(TaskTable[[#This Row],[WBS Level]]&lt;6,"NONE",OFFSET(TaskTable[[#This Row],[SP-4]],-1,0)))</f>
        <v>NONE</v>
      </c>
      <c r="M7" s="28">
        <f>LEN(TaskTable[WBS])-LEN(SUBSTITUTE(TaskTable[WBS],".",""))+2</f>
        <v>4</v>
      </c>
      <c r="N7" s="30">
        <v>43958</v>
      </c>
      <c r="O7" s="30">
        <v>43958</v>
      </c>
      <c r="P7" s="28">
        <v>1</v>
      </c>
      <c r="Q7" s="28"/>
      <c r="R7" s="90" t="str">
        <f>IF(TaskTable[[#This Row],[STATUS]]="COMPLETE",1,"")</f>
        <v/>
      </c>
      <c r="S7" s="105">
        <v>0</v>
      </c>
      <c r="T7" s="28">
        <v>1</v>
      </c>
      <c r="V7" s="8" t="s">
        <v>12</v>
      </c>
      <c r="W7" s="40">
        <v>20</v>
      </c>
      <c r="X7" s="5">
        <f>complete_Cnt/totalTasks_Cnt</f>
        <v>0.47619047619047616</v>
      </c>
      <c r="AD7" s="361" t="s">
        <v>18</v>
      </c>
      <c r="AE7" s="362"/>
      <c r="AF7" s="362"/>
      <c r="AG7" s="362"/>
      <c r="AH7" s="22"/>
      <c r="AI7" s="22"/>
      <c r="AJ7" s="22"/>
      <c r="AK7" s="22"/>
      <c r="AL7" s="22"/>
      <c r="AM7" s="23"/>
      <c r="AR7" t="s">
        <v>36</v>
      </c>
      <c r="AY7" s="34" t="s">
        <v>83</v>
      </c>
      <c r="AZ7" s="30">
        <v>43958</v>
      </c>
      <c r="BA7" s="30">
        <v>43963</v>
      </c>
    </row>
    <row r="8" spans="1:55" ht="43.2" x14ac:dyDescent="0.3">
      <c r="A8" t="s">
        <v>232</v>
      </c>
      <c r="D8" s="32" t="s">
        <v>159</v>
      </c>
      <c r="E8" s="34" t="s">
        <v>64</v>
      </c>
      <c r="F8" s="93" t="str">
        <f ca="1">IF(TaskTable[[#This Row],[WBS Level]]=2,TaskTable[[#This Row],[PHASE]],OFFSET(TaskTable[[#This Row],[MAIN PHASE]],-1,0))</f>
        <v>Data Sanitation and training content creation</v>
      </c>
      <c r="G8" s="34" t="str">
        <f ca="1">IF(TaskTable[[#This Row],[WBS Level]]=3,TaskTable[[#This Row],[PHASE]],IF(TaskTable[[#This Row],[WBS Level]]&lt;3,"NONE",OFFSET(TaskTable[[#This Row],[SP-1]],-1,0)))</f>
        <v>Data Extraction</v>
      </c>
      <c r="H8" s="34" t="str">
        <f ca="1">IF(TaskTable[[#This Row],[WBS Level]]=4,TaskTable[[#This Row],[PHASE]],IF(TaskTable[[#This Row],[WBS Level]]&lt;4,"NONE",OFFSET(TaskTable[[#This Row],[SP-2]],-1,0)))</f>
        <v>Training Content Creation - Store Operation</v>
      </c>
      <c r="I8" s="34" t="str">
        <f ca="1">IF(TaskTable[[#This Row],[WBS Level]]=5,TaskTable[[#This Row],[PHASE]],IF(TaskTable[[#This Row],[WBS Level]]&lt;5,"NONE",OFFSET(TaskTable[[#This Row],[SP-3]],-1,0)))</f>
        <v>NONE</v>
      </c>
      <c r="J8" s="34" t="str">
        <f ca="1">IF(TaskTable[[#This Row],[WBS Level]]=6,TaskTable[[#This Row],[PHASE]],IF(TaskTable[[#This Row],[WBS Level]]&lt;6,"NONE",OFFSET(TaskTable[[#This Row],[SP-4]],-1,0)))</f>
        <v>NONE</v>
      </c>
      <c r="K8" s="28" t="s">
        <v>59</v>
      </c>
      <c r="M8" s="28">
        <f>LEN(TaskTable[WBS])-LEN(SUBSTITUTE(TaskTable[WBS],".",""))+2</f>
        <v>4</v>
      </c>
      <c r="N8" s="30">
        <v>43941</v>
      </c>
      <c r="O8" s="30">
        <v>43963</v>
      </c>
      <c r="P8" s="28">
        <v>23</v>
      </c>
      <c r="Q8" s="28" t="s">
        <v>12</v>
      </c>
      <c r="R8" s="90">
        <f>IF(TaskTable[[#This Row],[STATUS]]="COMPLETE",1,"")</f>
        <v>1</v>
      </c>
      <c r="S8" s="105">
        <v>1</v>
      </c>
      <c r="T8" s="28">
        <v>17</v>
      </c>
      <c r="V8" s="9" t="s">
        <v>13</v>
      </c>
      <c r="W8" s="10">
        <f>SUM(W4:W7)</f>
        <v>42</v>
      </c>
      <c r="X8" s="11">
        <f>SUM(X4:X7)</f>
        <v>0.99999999999999989</v>
      </c>
      <c r="AD8" s="355" t="s">
        <v>19</v>
      </c>
      <c r="AE8" s="357" t="s">
        <v>23</v>
      </c>
      <c r="AF8" s="359" t="s">
        <v>24</v>
      </c>
      <c r="AG8" s="359" t="s">
        <v>25</v>
      </c>
      <c r="AR8" t="s">
        <v>37</v>
      </c>
      <c r="AY8" s="34" t="s">
        <v>87</v>
      </c>
      <c r="AZ8" s="30">
        <v>43938</v>
      </c>
      <c r="BA8" s="30">
        <v>43964</v>
      </c>
    </row>
    <row r="9" spans="1:55" ht="43.2" x14ac:dyDescent="0.3">
      <c r="A9" t="s">
        <v>233</v>
      </c>
      <c r="B9" s="37">
        <f ca="1">TODAY()</f>
        <v>44605</v>
      </c>
      <c r="D9" s="32" t="s">
        <v>160</v>
      </c>
      <c r="E9" s="34" t="s">
        <v>65</v>
      </c>
      <c r="F9" s="93" t="str">
        <f ca="1">IF(TaskTable[[#This Row],[WBS Level]]=2,TaskTable[[#This Row],[PHASE]],OFFSET(TaskTable[[#This Row],[MAIN PHASE]],-1,0))</f>
        <v>Data Sanitation and training content creation</v>
      </c>
      <c r="G9" s="34" t="str">
        <f ca="1">IF(TaskTable[[#This Row],[WBS Level]]=3,TaskTable[[#This Row],[PHASE]],IF(TaskTable[[#This Row],[WBS Level]]&lt;3,"NONE",OFFSET(TaskTable[[#This Row],[SP-1]],-1,0)))</f>
        <v>Data Extraction</v>
      </c>
      <c r="H9" s="34" t="str">
        <f ca="1">IF(TaskTable[[#This Row],[WBS Level]]=4,TaskTable[[#This Row],[PHASE]],IF(TaskTable[[#This Row],[WBS Level]]&lt;4,"NONE",OFFSET(TaskTable[[#This Row],[SP-2]],-1,0)))</f>
        <v>Training Content Creation - For Customer</v>
      </c>
      <c r="I9" s="34" t="str">
        <f ca="1">IF(TaskTable[[#This Row],[WBS Level]]=5,TaskTable[[#This Row],[PHASE]],IF(TaskTable[[#This Row],[WBS Level]]&lt;5,"NONE",OFFSET(TaskTable[[#This Row],[SP-3]],-1,0)))</f>
        <v>NONE</v>
      </c>
      <c r="J9" s="34" t="str">
        <f ca="1">IF(TaskTable[[#This Row],[WBS Level]]=6,TaskTable[[#This Row],[PHASE]],IF(TaskTable[[#This Row],[WBS Level]]&lt;6,"NONE",OFFSET(TaskTable[[#This Row],[SP-4]],-1,0)))</f>
        <v>NONE</v>
      </c>
      <c r="K9" s="28" t="s">
        <v>59</v>
      </c>
      <c r="M9" s="28">
        <f>LEN(TaskTable[WBS])-LEN(SUBSTITUTE(TaskTable[WBS],".",""))+2</f>
        <v>4</v>
      </c>
      <c r="N9" s="30">
        <v>43941</v>
      </c>
      <c r="O9" s="30">
        <v>43963</v>
      </c>
      <c r="P9" s="28">
        <v>23</v>
      </c>
      <c r="Q9" s="28" t="s">
        <v>12</v>
      </c>
      <c r="R9" s="90">
        <f>IF(TaskTable[[#This Row],[STATUS]]="COMPLETE",1,"")</f>
        <v>1</v>
      </c>
      <c r="S9" s="105">
        <v>1</v>
      </c>
      <c r="T9" s="28">
        <v>17</v>
      </c>
      <c r="X9" s="39">
        <f>1-X7</f>
        <v>0.52380952380952384</v>
      </c>
      <c r="AD9" s="356"/>
      <c r="AE9" s="358"/>
      <c r="AF9" s="360"/>
      <c r="AG9" s="360"/>
      <c r="AH9" s="1" t="s">
        <v>326</v>
      </c>
      <c r="AR9" t="s">
        <v>38</v>
      </c>
      <c r="AY9" s="34" t="s">
        <v>100</v>
      </c>
      <c r="AZ9" s="30">
        <v>43962</v>
      </c>
      <c r="BA9" s="30">
        <v>43966</v>
      </c>
    </row>
    <row r="10" spans="1:55" ht="28.8" x14ac:dyDescent="0.3">
      <c r="A10" t="s">
        <v>241</v>
      </c>
      <c r="B10" t="s">
        <v>31</v>
      </c>
      <c r="D10" s="32" t="s">
        <v>161</v>
      </c>
      <c r="E10" s="34" t="s">
        <v>66</v>
      </c>
      <c r="F10" s="93" t="str">
        <f ca="1">IF(TaskTable[[#This Row],[WBS Level]]=2,TaskTable[[#This Row],[PHASE]],OFFSET(TaskTable[[#This Row],[MAIN PHASE]],-1,0))</f>
        <v>Data Sanitation and training content creation</v>
      </c>
      <c r="G10" s="34" t="str">
        <f ca="1">IF(TaskTable[[#This Row],[WBS Level]]=3,TaskTable[[#This Row],[PHASE]],IF(TaskTable[[#This Row],[WBS Level]]&lt;3,"NONE",OFFSET(TaskTable[[#This Row],[SP-1]],-1,0)))</f>
        <v>Data Extraction</v>
      </c>
      <c r="H10" s="34" t="str">
        <f ca="1">IF(TaskTable[[#This Row],[WBS Level]]=4,TaskTable[[#This Row],[PHASE]],IF(TaskTable[[#This Row],[WBS Level]]&lt;4,"NONE",OFFSET(TaskTable[[#This Row],[SP-2]],-1,0)))</f>
        <v>Training Content Sign-off</v>
      </c>
      <c r="I10" s="34" t="str">
        <f ca="1">IF(TaskTable[[#This Row],[WBS Level]]=5,TaskTable[[#This Row],[PHASE]],IF(TaskTable[[#This Row],[WBS Level]]&lt;5,"NONE",OFFSET(TaskTable[[#This Row],[SP-3]],-1,0)))</f>
        <v>NONE</v>
      </c>
      <c r="J10" s="34" t="str">
        <f ca="1">IF(TaskTable[[#This Row],[WBS Level]]=6,TaskTable[[#This Row],[PHASE]],IF(TaskTable[[#This Row],[WBS Level]]&lt;6,"NONE",OFFSET(TaskTable[[#This Row],[SP-4]],-1,0)))</f>
        <v>NONE</v>
      </c>
      <c r="M10" s="28">
        <f>LEN(TaskTable[WBS])-LEN(SUBSTITUTE(TaskTable[WBS],".",""))+2</f>
        <v>4</v>
      </c>
      <c r="N10" s="30">
        <v>43963</v>
      </c>
      <c r="O10" s="30">
        <v>43963</v>
      </c>
      <c r="P10" s="28">
        <v>1</v>
      </c>
      <c r="Q10" s="28"/>
      <c r="R10" s="90" t="str">
        <f>IF(TaskTable[[#This Row],[STATUS]]="COMPLETE",1,"")</f>
        <v/>
      </c>
      <c r="S10" s="105">
        <v>0</v>
      </c>
      <c r="T10" s="28">
        <v>1</v>
      </c>
      <c r="V10" s="79"/>
      <c r="W10" s="79"/>
      <c r="X10" s="1"/>
      <c r="AD10" s="24" t="s">
        <v>20</v>
      </c>
      <c r="AE10" s="19">
        <v>2</v>
      </c>
      <c r="AF10" s="19">
        <v>5</v>
      </c>
      <c r="AG10" s="19">
        <v>8</v>
      </c>
      <c r="AH10">
        <f>SUM(AE10:AG10)</f>
        <v>15</v>
      </c>
      <c r="AY10" s="34" t="s">
        <v>109</v>
      </c>
      <c r="AZ10" s="30">
        <v>43962</v>
      </c>
      <c r="BA10" s="30">
        <v>43966</v>
      </c>
    </row>
    <row r="11" spans="1:55" x14ac:dyDescent="0.3">
      <c r="A11" t="s">
        <v>282</v>
      </c>
      <c r="B11" t="str">
        <f>company_name</f>
        <v>COMPANY NAME</v>
      </c>
      <c r="D11" s="32">
        <v>3</v>
      </c>
      <c r="E11" s="34" t="s">
        <v>67</v>
      </c>
      <c r="F11" s="93" t="str">
        <f ca="1">IF(TaskTable[[#This Row],[WBS Level]]=2,TaskTable[[#This Row],[PHASE]],OFFSET(TaskTable[[#This Row],[MAIN PHASE]],-1,0))</f>
        <v>Development</v>
      </c>
      <c r="G11" s="34" t="str">
        <f ca="1">IF(TaskTable[[#This Row],[WBS Level]]=3,TaskTable[[#This Row],[PHASE]],IF(TaskTable[[#This Row],[WBS Level]]&lt;3,"NONE",OFFSET(TaskTable[[#This Row],[SP-1]],-1,0)))</f>
        <v>NONE</v>
      </c>
      <c r="H11" s="34" t="str">
        <f ca="1">IF(TaskTable[[#This Row],[WBS Level]]=4,TaskTable[[#This Row],[PHASE]],IF(TaskTable[[#This Row],[WBS Level]]&lt;4,"NONE",OFFSET(TaskTable[[#This Row],[SP-2]],-1,0)))</f>
        <v>NONE</v>
      </c>
      <c r="I11" s="34" t="str">
        <f ca="1">IF(TaskTable[[#This Row],[WBS Level]]=5,TaskTable[[#This Row],[PHASE]],IF(TaskTable[[#This Row],[WBS Level]]&lt;5,"NONE",OFFSET(TaskTable[[#This Row],[SP-3]],-1,0)))</f>
        <v>NONE</v>
      </c>
      <c r="J11" s="34" t="str">
        <f ca="1">IF(TaskTable[[#This Row],[WBS Level]]=6,TaskTable[[#This Row],[PHASE]],IF(TaskTable[[#This Row],[WBS Level]]&lt;6,"NONE",OFFSET(TaskTable[[#This Row],[SP-4]],-1,0)))</f>
        <v>NONE</v>
      </c>
      <c r="K11" s="28" t="s">
        <v>68</v>
      </c>
      <c r="M11" s="28">
        <f>LEN(TaskTable[WBS])-LEN(SUBSTITUTE(TaskTable[WBS],".",""))+2</f>
        <v>2</v>
      </c>
      <c r="N11" s="30">
        <v>43929</v>
      </c>
      <c r="O11" s="30">
        <v>43959</v>
      </c>
      <c r="P11" s="28">
        <v>23</v>
      </c>
      <c r="Q11" s="28" t="s">
        <v>12</v>
      </c>
      <c r="R11" s="90">
        <f>IF(TaskTable[[#This Row],[STATUS]]="COMPLETE",1,"")</f>
        <v>1</v>
      </c>
      <c r="S11" s="105">
        <v>1</v>
      </c>
      <c r="T11" s="28">
        <v>23</v>
      </c>
      <c r="AD11" s="25" t="s">
        <v>21</v>
      </c>
      <c r="AE11" s="19">
        <v>150</v>
      </c>
      <c r="AF11" s="19">
        <v>62</v>
      </c>
      <c r="AG11" s="19">
        <v>22</v>
      </c>
      <c r="AH11">
        <f>SUM(AE11:AG11)</f>
        <v>234</v>
      </c>
      <c r="AY11" s="34" t="s">
        <v>116</v>
      </c>
      <c r="AZ11" s="30">
        <v>43951</v>
      </c>
      <c r="BA11" s="30">
        <v>43963</v>
      </c>
    </row>
    <row r="12" spans="1:55" ht="26.4" x14ac:dyDescent="0.3">
      <c r="A12" t="s">
        <v>291</v>
      </c>
      <c r="B12" s="227">
        <f ca="1">TODAY()-B6</f>
        <v>0</v>
      </c>
      <c r="D12" s="32">
        <v>3.1</v>
      </c>
      <c r="E12" s="34" t="s">
        <v>69</v>
      </c>
      <c r="F12" s="93" t="str">
        <f ca="1">IF(TaskTable[[#This Row],[WBS Level]]=2,TaskTable[[#This Row],[PHASE]],OFFSET(TaskTable[[#This Row],[MAIN PHASE]],-1,0))</f>
        <v>Development</v>
      </c>
      <c r="G12" s="34" t="str">
        <f ca="1">IF(TaskTable[[#This Row],[WBS Level]]=3,TaskTable[[#This Row],[PHASE]],IF(TaskTable[[#This Row],[WBS Level]]&lt;3,"NONE",OFFSET(TaskTable[[#This Row],[SP-1]],-1,0)))</f>
        <v>Suki App</v>
      </c>
      <c r="H12" s="34" t="str">
        <f ca="1">IF(TaskTable[[#This Row],[WBS Level]]=4,TaskTable[[#This Row],[PHASE]],IF(TaskTable[[#This Row],[WBS Level]]&lt;4,"NONE",OFFSET(TaskTable[[#This Row],[SP-2]],-1,0)))</f>
        <v>NONE</v>
      </c>
      <c r="I12" s="34" t="str">
        <f ca="1">IF(TaskTable[[#This Row],[WBS Level]]=5,TaskTable[[#This Row],[PHASE]],IF(TaskTable[[#This Row],[WBS Level]]&lt;5,"NONE",OFFSET(TaskTable[[#This Row],[SP-3]],-1,0)))</f>
        <v>NONE</v>
      </c>
      <c r="J12" s="34" t="str">
        <f ca="1">IF(TaskTable[[#This Row],[WBS Level]]=6,TaskTable[[#This Row],[PHASE]],IF(TaskTable[[#This Row],[WBS Level]]&lt;6,"NONE",OFFSET(TaskTable[[#This Row],[SP-4]],-1,0)))</f>
        <v>NONE</v>
      </c>
      <c r="M12" s="28">
        <f>LEN(TaskTable[WBS])-LEN(SUBSTITUTE(TaskTable[WBS],".",""))+2</f>
        <v>3</v>
      </c>
      <c r="N12" s="30">
        <v>43929</v>
      </c>
      <c r="O12" s="30">
        <v>43929</v>
      </c>
      <c r="P12" s="28">
        <v>1</v>
      </c>
      <c r="Q12" s="28" t="s">
        <v>12</v>
      </c>
      <c r="R12" s="90">
        <f>IF(TaskTable[[#This Row],[STATUS]]="COMPLETE",1,"")</f>
        <v>1</v>
      </c>
      <c r="S12" s="105">
        <v>1</v>
      </c>
      <c r="T12" s="28">
        <v>1</v>
      </c>
      <c r="AD12" s="25" t="s">
        <v>22</v>
      </c>
      <c r="AE12" s="19">
        <v>8</v>
      </c>
      <c r="AF12" s="19">
        <v>9</v>
      </c>
      <c r="AG12" s="19">
        <v>238</v>
      </c>
      <c r="AH12">
        <f>SUM(AE12:AG12)</f>
        <v>255</v>
      </c>
      <c r="AY12" s="34" t="s">
        <v>124</v>
      </c>
      <c r="AZ12" s="30">
        <v>43962</v>
      </c>
      <c r="BA12" s="30">
        <v>43966</v>
      </c>
    </row>
    <row r="13" spans="1:55" x14ac:dyDescent="0.3">
      <c r="D13" s="32" t="s">
        <v>162</v>
      </c>
      <c r="E13" s="34" t="s">
        <v>70</v>
      </c>
      <c r="F13" s="93" t="str">
        <f ca="1">IF(TaskTable[[#This Row],[WBS Level]]=2,TaskTable[[#This Row],[PHASE]],OFFSET(TaskTable[[#This Row],[MAIN PHASE]],-1,0))</f>
        <v>Development</v>
      </c>
      <c r="G13" s="34" t="str">
        <f ca="1">IF(TaskTable[[#This Row],[WBS Level]]=3,TaskTable[[#This Row],[PHASE]],IF(TaskTable[[#This Row],[WBS Level]]&lt;3,"NONE",OFFSET(TaskTable[[#This Row],[SP-1]],-1,0)))</f>
        <v>Suki App</v>
      </c>
      <c r="H13" s="34" t="str">
        <f ca="1">IF(TaskTable[[#This Row],[WBS Level]]=4,TaskTable[[#This Row],[PHASE]],IF(TaskTable[[#This Row],[WBS Level]]&lt;4,"NONE",OFFSET(TaskTable[[#This Row],[SP-2]],-1,0)))</f>
        <v>Suki Hub</v>
      </c>
      <c r="I13" s="34" t="str">
        <f ca="1">IF(TaskTable[[#This Row],[WBS Level]]=5,TaskTable[[#This Row],[PHASE]],IF(TaskTable[[#This Row],[WBS Level]]&lt;5,"NONE",OFFSET(TaskTable[[#This Row],[SP-3]],-1,0)))</f>
        <v>NONE</v>
      </c>
      <c r="J13" s="34" t="str">
        <f ca="1">IF(TaskTable[[#This Row],[WBS Level]]=6,TaskTable[[#This Row],[PHASE]],IF(TaskTable[[#This Row],[WBS Level]]&lt;6,"NONE",OFFSET(TaskTable[[#This Row],[SP-4]],-1,0)))</f>
        <v>NONE</v>
      </c>
      <c r="M13" s="28">
        <f>LEN(TaskTable[WBS])-LEN(SUBSTITUTE(TaskTable[WBS],".",""))+2</f>
        <v>4</v>
      </c>
      <c r="N13" s="30">
        <v>43929</v>
      </c>
      <c r="O13" s="30">
        <v>43929</v>
      </c>
      <c r="P13" s="28">
        <v>1</v>
      </c>
      <c r="Q13" s="28" t="s">
        <v>12</v>
      </c>
      <c r="R13" s="90">
        <f>IF(TaskTable[[#This Row],[STATUS]]="COMPLETE",1,"")</f>
        <v>1</v>
      </c>
      <c r="S13" s="105">
        <v>1</v>
      </c>
      <c r="T13" s="28">
        <v>1</v>
      </c>
      <c r="AY13" s="34" t="s">
        <v>139</v>
      </c>
      <c r="AZ13" s="30">
        <v>43962</v>
      </c>
      <c r="BA13" s="30">
        <v>43977</v>
      </c>
    </row>
    <row r="14" spans="1:55" ht="28.8" x14ac:dyDescent="0.3">
      <c r="D14" s="32" t="s">
        <v>163</v>
      </c>
      <c r="E14" s="34" t="s">
        <v>71</v>
      </c>
      <c r="F14" s="93" t="str">
        <f ca="1">IF(TaskTable[[#This Row],[WBS Level]]=2,TaskTable[[#This Row],[PHASE]],OFFSET(TaskTable[[#This Row],[MAIN PHASE]],-1,0))</f>
        <v>Development</v>
      </c>
      <c r="G14" s="34" t="str">
        <f ca="1">IF(TaskTable[[#This Row],[WBS Level]]=3,TaskTable[[#This Row],[PHASE]],IF(TaskTable[[#This Row],[WBS Level]]&lt;3,"NONE",OFFSET(TaskTable[[#This Row],[SP-1]],-1,0)))</f>
        <v>Suki App</v>
      </c>
      <c r="H14" s="34" t="str">
        <f ca="1">IF(TaskTable[[#This Row],[WBS Level]]=4,TaskTable[[#This Row],[PHASE]],IF(TaskTable[[#This Row],[WBS Level]]&lt;4,"NONE",OFFSET(TaskTable[[#This Row],[SP-2]],-1,0)))</f>
        <v>Picker-Checker</v>
      </c>
      <c r="I14" s="34" t="str">
        <f ca="1">IF(TaskTable[[#This Row],[WBS Level]]=5,TaskTable[[#This Row],[PHASE]],IF(TaskTable[[#This Row],[WBS Level]]&lt;5,"NONE",OFFSET(TaskTable[[#This Row],[SP-3]],-1,0)))</f>
        <v>NONE</v>
      </c>
      <c r="J14" s="34" t="str">
        <f ca="1">IF(TaskTable[[#This Row],[WBS Level]]=6,TaskTable[[#This Row],[PHASE]],IF(TaskTable[[#This Row],[WBS Level]]&lt;6,"NONE",OFFSET(TaskTable[[#This Row],[SP-4]],-1,0)))</f>
        <v>NONE</v>
      </c>
      <c r="M14" s="28">
        <f>LEN(TaskTable[WBS])-LEN(SUBSTITUTE(TaskTable[WBS],".",""))+2</f>
        <v>4</v>
      </c>
      <c r="N14" s="30">
        <v>43929</v>
      </c>
      <c r="O14" s="30">
        <v>43929</v>
      </c>
      <c r="P14" s="28">
        <v>1</v>
      </c>
      <c r="Q14" s="28" t="s">
        <v>12</v>
      </c>
      <c r="R14" s="90">
        <f>IF(TaskTable[[#This Row],[STATUS]]="COMPLETE",1,"")</f>
        <v>1</v>
      </c>
      <c r="S14" s="105">
        <v>1</v>
      </c>
      <c r="T14" s="28">
        <v>1</v>
      </c>
      <c r="AD14" s="22"/>
      <c r="AY14" s="34" t="s">
        <v>149</v>
      </c>
      <c r="AZ14" s="30">
        <v>43979</v>
      </c>
      <c r="BA14" s="30">
        <v>43980</v>
      </c>
    </row>
    <row r="15" spans="1:55" ht="57.6" x14ac:dyDescent="0.3">
      <c r="D15" s="32" t="s">
        <v>164</v>
      </c>
      <c r="E15" s="34" t="s">
        <v>72</v>
      </c>
      <c r="F15" s="93" t="str">
        <f ca="1">IF(TaskTable[[#This Row],[WBS Level]]=2,TaskTable[[#This Row],[PHASE]],OFFSET(TaskTable[[#This Row],[MAIN PHASE]],-1,0))</f>
        <v>Development</v>
      </c>
      <c r="G15" s="34" t="str">
        <f ca="1">IF(TaskTable[[#This Row],[WBS Level]]=3,TaskTable[[#This Row],[PHASE]],IF(TaskTable[[#This Row],[WBS Level]]&lt;3,"NONE",OFFSET(TaskTable[[#This Row],[SP-1]],-1,0)))</f>
        <v>Suki App</v>
      </c>
      <c r="H15" s="34" t="str">
        <f ca="1">IF(TaskTable[[#This Row],[WBS Level]]=4,TaskTable[[#This Row],[PHASE]],IF(TaskTable[[#This Row],[WBS Level]]&lt;4,"NONE",OFFSET(TaskTable[[#This Row],[SP-2]],-1,0)))</f>
        <v>Barter Middleware (Merging to prod version)</v>
      </c>
      <c r="I15" s="34" t="str">
        <f ca="1">IF(TaskTable[[#This Row],[WBS Level]]=5,TaskTable[[#This Row],[PHASE]],IF(TaskTable[[#This Row],[WBS Level]]&lt;5,"NONE",OFFSET(TaskTable[[#This Row],[SP-3]],-1,0)))</f>
        <v>NONE</v>
      </c>
      <c r="J15" s="34" t="str">
        <f ca="1">IF(TaskTable[[#This Row],[WBS Level]]=6,TaskTable[[#This Row],[PHASE]],IF(TaskTable[[#This Row],[WBS Level]]&lt;6,"NONE",OFFSET(TaskTable[[#This Row],[SP-4]],-1,0)))</f>
        <v>NONE</v>
      </c>
      <c r="M15" s="28">
        <f>LEN(TaskTable[WBS])-LEN(SUBSTITUTE(TaskTable[WBS],".",""))+2</f>
        <v>4</v>
      </c>
      <c r="N15" s="30">
        <v>43952</v>
      </c>
      <c r="O15" s="30">
        <v>43959</v>
      </c>
      <c r="P15" s="28">
        <v>8</v>
      </c>
      <c r="Q15" s="28" t="s">
        <v>12</v>
      </c>
      <c r="R15" s="90">
        <f>IF(TaskTable[[#This Row],[STATUS]]="COMPLETE",1,"")</f>
        <v>1</v>
      </c>
      <c r="S15" s="105">
        <v>1</v>
      </c>
      <c r="T15" s="28">
        <v>6</v>
      </c>
      <c r="AD15" s="26"/>
      <c r="AY15" s="34" t="s">
        <v>154</v>
      </c>
      <c r="AZ15" s="30">
        <v>43966</v>
      </c>
      <c r="BA15" s="30">
        <v>44172</v>
      </c>
    </row>
    <row r="16" spans="1:55" ht="14.4" customHeight="1" x14ac:dyDescent="0.3">
      <c r="D16" s="32" t="s">
        <v>165</v>
      </c>
      <c r="E16" s="34" t="s">
        <v>73</v>
      </c>
      <c r="F16" s="93" t="str">
        <f ca="1">IF(TaskTable[[#This Row],[WBS Level]]=2,TaskTable[[#This Row],[PHASE]],OFFSET(TaskTable[[#This Row],[MAIN PHASE]],-1,0))</f>
        <v>Development</v>
      </c>
      <c r="G16" s="34" t="str">
        <f ca="1">IF(TaskTable[[#This Row],[WBS Level]]=3,TaskTable[[#This Row],[PHASE]],IF(TaskTable[[#This Row],[WBS Level]]&lt;3,"NONE",OFFSET(TaskTable[[#This Row],[SP-1]],-1,0)))</f>
        <v>Suki App</v>
      </c>
      <c r="H16" s="34" t="str">
        <f ca="1">IF(TaskTable[[#This Row],[WBS Level]]=4,TaskTable[[#This Row],[PHASE]],IF(TaskTable[[#This Row],[WBS Level]]&lt;4,"NONE",OFFSET(TaskTable[[#This Row],[SP-2]],-1,0)))</f>
        <v>POS Interface</v>
      </c>
      <c r="I16" s="34" t="str">
        <f ca="1">IF(TaskTable[[#This Row],[WBS Level]]=5,TaskTable[[#This Row],[PHASE]],IF(TaskTable[[#This Row],[WBS Level]]&lt;5,"NONE",OFFSET(TaskTable[[#This Row],[SP-3]],-1,0)))</f>
        <v>NONE</v>
      </c>
      <c r="J16" s="34" t="str">
        <f ca="1">IF(TaskTable[[#This Row],[WBS Level]]=6,TaskTable[[#This Row],[PHASE]],IF(TaskTable[[#This Row],[WBS Level]]&lt;6,"NONE",OFFSET(TaskTable[[#This Row],[SP-4]],-1,0)))</f>
        <v>NONE</v>
      </c>
      <c r="M16" s="28">
        <f>LEN(TaskTable[WBS])-LEN(SUBSTITUTE(TaskTable[WBS],".",""))+2</f>
        <v>4</v>
      </c>
      <c r="N16" s="30">
        <v>43952</v>
      </c>
      <c r="O16" s="30">
        <v>43959</v>
      </c>
      <c r="P16" s="28">
        <v>8</v>
      </c>
      <c r="Q16" s="28" t="s">
        <v>12</v>
      </c>
      <c r="R16" s="90">
        <f>IF(TaskTable[[#This Row],[STATUS]]="COMPLETE",1,"")</f>
        <v>1</v>
      </c>
      <c r="S16" s="105">
        <v>1</v>
      </c>
      <c r="T16" s="28">
        <v>6</v>
      </c>
      <c r="AD16" s="27"/>
      <c r="AY16" s="34"/>
      <c r="AZ16" s="30"/>
      <c r="BA16" s="30"/>
    </row>
    <row r="17" spans="4:39" x14ac:dyDescent="0.3">
      <c r="D17" s="32" t="s">
        <v>166</v>
      </c>
      <c r="E17" s="34" t="s">
        <v>74</v>
      </c>
      <c r="F17" s="93" t="str">
        <f ca="1">IF(TaskTable[[#This Row],[WBS Level]]=2,TaskTable[[#This Row],[PHASE]],OFFSET(TaskTable[[#This Row],[MAIN PHASE]],-1,0))</f>
        <v>Development</v>
      </c>
      <c r="G17" s="34" t="str">
        <f ca="1">IF(TaskTable[[#This Row],[WBS Level]]=3,TaskTable[[#This Row],[PHASE]],IF(TaskTable[[#This Row],[WBS Level]]&lt;3,"NONE",OFFSET(TaskTable[[#This Row],[SP-1]],-1,0)))</f>
        <v>Suki App</v>
      </c>
      <c r="H17" s="34" t="str">
        <f ca="1">IF(TaskTable[[#This Row],[WBS Level]]=4,TaskTable[[#This Row],[PHASE]],IF(TaskTable[[#This Row],[WBS Level]]&lt;4,"NONE",OFFSET(TaskTable[[#This Row],[SP-2]],-1,0)))</f>
        <v>Core Middleware</v>
      </c>
      <c r="I17" s="34" t="str">
        <f ca="1">IF(TaskTable[[#This Row],[WBS Level]]=5,TaskTable[[#This Row],[PHASE]],IF(TaskTable[[#This Row],[WBS Level]]&lt;5,"NONE",OFFSET(TaskTable[[#This Row],[SP-3]],-1,0)))</f>
        <v>NONE</v>
      </c>
      <c r="J17" s="34" t="str">
        <f ca="1">IF(TaskTable[[#This Row],[WBS Level]]=6,TaskTable[[#This Row],[PHASE]],IF(TaskTable[[#This Row],[WBS Level]]&lt;6,"NONE",OFFSET(TaskTable[[#This Row],[SP-4]],-1,0)))</f>
        <v>NONE</v>
      </c>
      <c r="M17" s="28">
        <f>LEN(TaskTable[WBS])-LEN(SUBSTITUTE(TaskTable[WBS],".",""))+2</f>
        <v>4</v>
      </c>
      <c r="N17" s="30">
        <v>43952</v>
      </c>
      <c r="O17" s="30">
        <v>43959</v>
      </c>
      <c r="P17" s="28">
        <v>8</v>
      </c>
      <c r="Q17" s="28" t="s">
        <v>12</v>
      </c>
      <c r="R17" s="90">
        <f>IF(TaskTable[[#This Row],[STATUS]]="COMPLETE",1,"")</f>
        <v>1</v>
      </c>
      <c r="S17" s="105">
        <v>1</v>
      </c>
      <c r="T17" s="28">
        <v>6</v>
      </c>
      <c r="AD17" s="22"/>
    </row>
    <row r="18" spans="4:39" x14ac:dyDescent="0.3">
      <c r="D18" s="32" t="s">
        <v>167</v>
      </c>
      <c r="E18" s="34" t="s">
        <v>75</v>
      </c>
      <c r="F18" s="93" t="str">
        <f ca="1">IF(TaskTable[[#This Row],[WBS Level]]=2,TaskTable[[#This Row],[PHASE]],OFFSET(TaskTable[[#This Row],[MAIN PHASE]],-1,0))</f>
        <v>Development</v>
      </c>
      <c r="G18" s="34" t="str">
        <f ca="1">IF(TaskTable[[#This Row],[WBS Level]]=3,TaskTable[[#This Row],[PHASE]],IF(TaskTable[[#This Row],[WBS Level]]&lt;3,"NONE",OFFSET(TaskTable[[#This Row],[SP-1]],-1,0)))</f>
        <v>Suki App</v>
      </c>
      <c r="H18" s="34" t="str">
        <f ca="1">IF(TaskTable[[#This Row],[WBS Level]]=4,TaskTable[[#This Row],[PHASE]],IF(TaskTable[[#This Row],[WBS Level]]&lt;4,"NONE",OFFSET(TaskTable[[#This Row],[SP-2]],-1,0)))</f>
        <v>Barter POS</v>
      </c>
      <c r="I18" s="34" t="str">
        <f ca="1">IF(TaskTable[[#This Row],[WBS Level]]=5,TaskTable[[#This Row],[PHASE]],IF(TaskTable[[#This Row],[WBS Level]]&lt;5,"NONE",OFFSET(TaskTable[[#This Row],[SP-3]],-1,0)))</f>
        <v>NONE</v>
      </c>
      <c r="J18" s="34" t="str">
        <f ca="1">IF(TaskTable[[#This Row],[WBS Level]]=6,TaskTable[[#This Row],[PHASE]],IF(TaskTable[[#This Row],[WBS Level]]&lt;6,"NONE",OFFSET(TaskTable[[#This Row],[SP-4]],-1,0)))</f>
        <v>NONE</v>
      </c>
      <c r="M18" s="28">
        <f>LEN(TaskTable[WBS])-LEN(SUBSTITUTE(TaskTable[WBS],".",""))+2</f>
        <v>4</v>
      </c>
      <c r="N18" s="30">
        <v>43952</v>
      </c>
      <c r="O18" s="30">
        <v>43959</v>
      </c>
      <c r="P18" s="28">
        <v>8</v>
      </c>
      <c r="Q18" s="28" t="s">
        <v>12</v>
      </c>
      <c r="R18" s="90">
        <f>IF(TaskTable[[#This Row],[STATUS]]="COMPLETE",1,"")</f>
        <v>1</v>
      </c>
      <c r="S18" s="105">
        <v>1</v>
      </c>
      <c r="T18" s="28">
        <v>6</v>
      </c>
      <c r="AD18" s="23"/>
    </row>
    <row r="19" spans="4:39" ht="28.8" x14ac:dyDescent="0.3">
      <c r="D19" s="32" t="s">
        <v>168</v>
      </c>
      <c r="E19" s="34" t="s">
        <v>76</v>
      </c>
      <c r="F19" s="93" t="str">
        <f ca="1">IF(TaskTable[[#This Row],[WBS Level]]=2,TaskTable[[#This Row],[PHASE]],OFFSET(TaskTable[[#This Row],[MAIN PHASE]],-1,0))</f>
        <v>Development</v>
      </c>
      <c r="G19" s="34" t="str">
        <f ca="1">IF(TaskTable[[#This Row],[WBS Level]]=3,TaskTable[[#This Row],[PHASE]],IF(TaskTable[[#This Row],[WBS Level]]&lt;3,"NONE",OFFSET(TaskTable[[#This Row],[SP-1]],-1,0)))</f>
        <v>Suki App</v>
      </c>
      <c r="H19" s="34" t="str">
        <f ca="1">IF(TaskTable[[#This Row],[WBS Level]]=4,TaskTable[[#This Row],[PHASE]],IF(TaskTable[[#This Row],[WBS Level]]&lt;4,"NONE",OFFSET(TaskTable[[#This Row],[SP-2]],-1,0)))</f>
        <v>Multiple Branch Capabilities</v>
      </c>
      <c r="I19" s="34" t="str">
        <f ca="1">IF(TaskTable[[#This Row],[WBS Level]]=5,TaskTable[[#This Row],[PHASE]],IF(TaskTable[[#This Row],[WBS Level]]&lt;5,"NONE",OFFSET(TaskTable[[#This Row],[SP-3]],-1,0)))</f>
        <v>NONE</v>
      </c>
      <c r="J19" s="34" t="str">
        <f ca="1">IF(TaskTable[[#This Row],[WBS Level]]=6,TaskTable[[#This Row],[PHASE]],IF(TaskTable[[#This Row],[WBS Level]]&lt;6,"NONE",OFFSET(TaskTable[[#This Row],[SP-4]],-1,0)))</f>
        <v>NONE</v>
      </c>
      <c r="M19" s="28">
        <f>LEN(TaskTable[WBS])-LEN(SUBSTITUTE(TaskTable[WBS],".",""))+2</f>
        <v>4</v>
      </c>
      <c r="N19" s="30">
        <v>43952</v>
      </c>
      <c r="O19" s="30">
        <v>43959</v>
      </c>
      <c r="P19" s="28">
        <v>8</v>
      </c>
      <c r="Q19" s="28" t="s">
        <v>12</v>
      </c>
      <c r="R19" s="90">
        <f>IF(TaskTable[[#This Row],[STATUS]]="COMPLETE",1,"")</f>
        <v>1</v>
      </c>
      <c r="S19" s="105">
        <v>1</v>
      </c>
      <c r="T19" s="28">
        <v>6</v>
      </c>
    </row>
    <row r="20" spans="4:39" ht="28.8" x14ac:dyDescent="0.3">
      <c r="D20" s="32" t="s">
        <v>169</v>
      </c>
      <c r="E20" s="34" t="s">
        <v>77</v>
      </c>
      <c r="F20" s="93" t="str">
        <f ca="1">IF(TaskTable[[#This Row],[WBS Level]]=2,TaskTable[[#This Row],[PHASE]],OFFSET(TaskTable[[#This Row],[MAIN PHASE]],-1,0))</f>
        <v>Development</v>
      </c>
      <c r="G20" s="34" t="str">
        <f ca="1">IF(TaskTable[[#This Row],[WBS Level]]=3,TaskTable[[#This Row],[PHASE]],IF(TaskTable[[#This Row],[WBS Level]]&lt;3,"NONE",OFFSET(TaskTable[[#This Row],[SP-1]],-1,0)))</f>
        <v>Suki App</v>
      </c>
      <c r="H20" s="34" t="str">
        <f ca="1">IF(TaskTable[[#This Row],[WBS Level]]=4,TaskTable[[#This Row],[PHASE]],IF(TaskTable[[#This Row],[WBS Level]]&lt;4,"NONE",OFFSET(TaskTable[[#This Row],[SP-2]],-1,0)))</f>
        <v>Customer Loyalty Points</v>
      </c>
      <c r="I20" s="34" t="str">
        <f ca="1">IF(TaskTable[[#This Row],[WBS Level]]=5,TaskTable[[#This Row],[PHASE]],IF(TaskTable[[#This Row],[WBS Level]]&lt;5,"NONE",OFFSET(TaskTable[[#This Row],[SP-3]],-1,0)))</f>
        <v>NONE</v>
      </c>
      <c r="J20" s="34" t="str">
        <f ca="1">IF(TaskTable[[#This Row],[WBS Level]]=6,TaskTable[[#This Row],[PHASE]],IF(TaskTable[[#This Row],[WBS Level]]&lt;6,"NONE",OFFSET(TaskTable[[#This Row],[SP-4]],-1,0)))</f>
        <v>NONE</v>
      </c>
      <c r="M20" s="28">
        <f>LEN(TaskTable[WBS])-LEN(SUBSTITUTE(TaskTable[WBS],".",""))+2</f>
        <v>4</v>
      </c>
      <c r="N20" s="30">
        <v>43952</v>
      </c>
      <c r="O20" s="30">
        <v>43959</v>
      </c>
      <c r="P20" s="28">
        <v>8</v>
      </c>
      <c r="Q20" s="28" t="s">
        <v>12</v>
      </c>
      <c r="R20" s="90">
        <f>IF(TaskTable[[#This Row],[STATUS]]="COMPLETE",1,"")</f>
        <v>1</v>
      </c>
      <c r="S20" s="105">
        <v>1</v>
      </c>
      <c r="T20" s="28">
        <v>6</v>
      </c>
    </row>
    <row r="21" spans="4:39" x14ac:dyDescent="0.3">
      <c r="D21" s="32">
        <v>4</v>
      </c>
      <c r="E21" s="34" t="s">
        <v>78</v>
      </c>
      <c r="F21" s="93" t="str">
        <f ca="1">IF(TaskTable[[#This Row],[WBS Level]]=2,TaskTable[[#This Row],[PHASE]],OFFSET(TaskTable[[#This Row],[MAIN PHASE]],-1,0))</f>
        <v>System Integration Testing</v>
      </c>
      <c r="G21" s="34" t="str">
        <f ca="1">IF(TaskTable[[#This Row],[WBS Level]]=3,TaskTable[[#This Row],[PHASE]],IF(TaskTable[[#This Row],[WBS Level]]&lt;3,"NONE",OFFSET(TaskTable[[#This Row],[SP-1]],-1,0)))</f>
        <v>NONE</v>
      </c>
      <c r="H21" s="34" t="str">
        <f ca="1">IF(TaskTable[[#This Row],[WBS Level]]=4,TaskTable[[#This Row],[PHASE]],IF(TaskTable[[#This Row],[WBS Level]]&lt;4,"NONE",OFFSET(TaskTable[[#This Row],[SP-2]],-1,0)))</f>
        <v>NONE</v>
      </c>
      <c r="I21" s="34" t="str">
        <f ca="1">IF(TaskTable[[#This Row],[WBS Level]]=5,TaskTable[[#This Row],[PHASE]],IF(TaskTable[[#This Row],[WBS Level]]&lt;5,"NONE",OFFSET(TaskTable[[#This Row],[SP-3]],-1,0)))</f>
        <v>NONE</v>
      </c>
      <c r="J21" s="34" t="str">
        <f ca="1">IF(TaskTable[[#This Row],[WBS Level]]=6,TaskTable[[#This Row],[PHASE]],IF(TaskTable[[#This Row],[WBS Level]]&lt;6,"NONE",OFFSET(TaskTable[[#This Row],[SP-4]],-1,0)))</f>
        <v>NONE</v>
      </c>
      <c r="K21" s="28" t="s">
        <v>68</v>
      </c>
      <c r="M21" s="28">
        <f>LEN(TaskTable[WBS])-LEN(SUBSTITUTE(TaskTable[WBS],".",""))+2</f>
        <v>2</v>
      </c>
      <c r="N21" s="30">
        <v>43952</v>
      </c>
      <c r="O21" s="30">
        <v>43962</v>
      </c>
      <c r="P21" s="28">
        <v>7</v>
      </c>
      <c r="Q21" s="28" t="s">
        <v>12</v>
      </c>
      <c r="R21" s="90">
        <f>IF(TaskTable[[#This Row],[STATUS]]="COMPLETE",1,"")</f>
        <v>1</v>
      </c>
      <c r="S21" s="105">
        <v>1</v>
      </c>
      <c r="T21" s="28">
        <v>7</v>
      </c>
    </row>
    <row r="22" spans="4:39" x14ac:dyDescent="0.3">
      <c r="D22" s="33">
        <v>4.0999999999999996</v>
      </c>
      <c r="E22" s="34" t="s">
        <v>79</v>
      </c>
      <c r="F22" s="93" t="str">
        <f ca="1">IF(TaskTable[[#This Row],[WBS Level]]=2,TaskTable[[#This Row],[PHASE]],OFFSET(TaskTable[[#This Row],[MAIN PHASE]],-1,0))</f>
        <v>System Integration Testing</v>
      </c>
      <c r="G22" s="34" t="str">
        <f ca="1">IF(TaskTable[[#This Row],[WBS Level]]=3,TaskTable[[#This Row],[PHASE]],IF(TaskTable[[#This Row],[WBS Level]]&lt;3,"NONE",OFFSET(TaskTable[[#This Row],[SP-1]],-1,0)))</f>
        <v>Test Scripts Creation</v>
      </c>
      <c r="H22" s="34" t="str">
        <f ca="1">IF(TaskTable[[#This Row],[WBS Level]]=4,TaskTable[[#This Row],[PHASE]],IF(TaskTable[[#This Row],[WBS Level]]&lt;4,"NONE",OFFSET(TaskTable[[#This Row],[SP-2]],-1,0)))</f>
        <v>NONE</v>
      </c>
      <c r="I22" s="34" t="str">
        <f ca="1">IF(TaskTable[[#This Row],[WBS Level]]=5,TaskTable[[#This Row],[PHASE]],IF(TaskTable[[#This Row],[WBS Level]]&lt;5,"NONE",OFFSET(TaskTable[[#This Row],[SP-3]],-1,0)))</f>
        <v>NONE</v>
      </c>
      <c r="J22" s="34" t="str">
        <f ca="1">IF(TaskTable[[#This Row],[WBS Level]]=6,TaskTable[[#This Row],[PHASE]],IF(TaskTable[[#This Row],[WBS Level]]&lt;6,"NONE",OFFSET(TaskTable[[#This Row],[SP-4]],-1,0)))</f>
        <v>NONE</v>
      </c>
      <c r="M22" s="28">
        <f>LEN(TaskTable[WBS])-LEN(SUBSTITUTE(TaskTable[WBS],".",""))+2</f>
        <v>3</v>
      </c>
      <c r="N22" s="30">
        <v>43955</v>
      </c>
      <c r="O22" s="30">
        <v>43960</v>
      </c>
      <c r="P22" s="28">
        <v>6</v>
      </c>
      <c r="Q22" s="28" t="s">
        <v>12</v>
      </c>
      <c r="R22" s="90">
        <f>IF(TaskTable[[#This Row],[STATUS]]="COMPLETE",1,"")</f>
        <v>1</v>
      </c>
      <c r="S22" s="105">
        <v>1</v>
      </c>
      <c r="T22" s="28">
        <v>5</v>
      </c>
    </row>
    <row r="23" spans="4:39" ht="43.2" x14ac:dyDescent="0.3">
      <c r="D23" s="32" t="s">
        <v>170</v>
      </c>
      <c r="E23" s="34" t="s">
        <v>78</v>
      </c>
      <c r="F23" s="93" t="str">
        <f ca="1">IF(TaskTable[[#This Row],[WBS Level]]=2,TaskTable[[#This Row],[PHASE]],OFFSET(TaskTable[[#This Row],[MAIN PHASE]],-1,0))</f>
        <v>System Integration Testing</v>
      </c>
      <c r="G23" s="34" t="str">
        <f ca="1">IF(TaskTable[[#This Row],[WBS Level]]=3,TaskTable[[#This Row],[PHASE]],IF(TaskTable[[#This Row],[WBS Level]]&lt;3,"NONE",OFFSET(TaskTable[[#This Row],[SP-1]],-1,0)))</f>
        <v>Test Scripts Creation</v>
      </c>
      <c r="H23" s="34" t="str">
        <f ca="1">IF(TaskTable[[#This Row],[WBS Level]]=4,TaskTable[[#This Row],[PHASE]],IF(TaskTable[[#This Row],[WBS Level]]&lt;4,"NONE",OFFSET(TaskTable[[#This Row],[SP-2]],-1,0)))</f>
        <v>System Integration Testing</v>
      </c>
      <c r="I23" s="34" t="str">
        <f ca="1">IF(TaskTable[[#This Row],[WBS Level]]=5,TaskTable[[#This Row],[PHASE]],IF(TaskTable[[#This Row],[WBS Level]]&lt;5,"NONE",OFFSET(TaskTable[[#This Row],[SP-3]],-1,0)))</f>
        <v>NONE</v>
      </c>
      <c r="J23" s="34" t="str">
        <f ca="1">IF(TaskTable[[#This Row],[WBS Level]]=6,TaskTable[[#This Row],[PHASE]],IF(TaskTable[[#This Row],[WBS Level]]&lt;6,"NONE",OFFSET(TaskTable[[#This Row],[SP-4]],-1,0)))</f>
        <v>NONE</v>
      </c>
      <c r="M23" s="28">
        <f>LEN(TaskTable[WBS])-LEN(SUBSTITUTE(TaskTable[WBS],".",""))+2</f>
        <v>4</v>
      </c>
      <c r="N23" s="30">
        <v>43961</v>
      </c>
      <c r="O23" s="30">
        <v>43961</v>
      </c>
      <c r="P23" s="28">
        <v>1</v>
      </c>
      <c r="Q23" s="28"/>
      <c r="R23" s="90" t="str">
        <f>IF(TaskTable[[#This Row],[STATUS]]="COMPLETE",1,"")</f>
        <v/>
      </c>
      <c r="S23" s="105">
        <v>1</v>
      </c>
      <c r="T23" s="28">
        <v>0</v>
      </c>
    </row>
    <row r="24" spans="4:39" x14ac:dyDescent="0.3">
      <c r="D24" s="32" t="s">
        <v>171</v>
      </c>
      <c r="E24" s="34" t="s">
        <v>80</v>
      </c>
      <c r="F24" s="93" t="str">
        <f ca="1">IF(TaskTable[[#This Row],[WBS Level]]=2,TaskTable[[#This Row],[PHASE]],OFFSET(TaskTable[[#This Row],[MAIN PHASE]],-1,0))</f>
        <v>System Integration Testing</v>
      </c>
      <c r="G24" s="34" t="str">
        <f ca="1">IF(TaskTable[[#This Row],[WBS Level]]=3,TaskTable[[#This Row],[PHASE]],IF(TaskTable[[#This Row],[WBS Level]]&lt;3,"NONE",OFFSET(TaskTable[[#This Row],[SP-1]],-1,0)))</f>
        <v>Test Scripts Creation</v>
      </c>
      <c r="H24" s="34" t="str">
        <f ca="1">IF(TaskTable[[#This Row],[WBS Level]]=4,TaskTable[[#This Row],[PHASE]],IF(TaskTable[[#This Row],[WBS Level]]&lt;4,"NONE",OFFSET(TaskTable[[#This Row],[SP-2]],-1,0)))</f>
        <v>Bugs Fixing</v>
      </c>
      <c r="I24" s="34" t="str">
        <f ca="1">IF(TaskTable[[#This Row],[WBS Level]]=5,TaskTable[[#This Row],[PHASE]],IF(TaskTable[[#This Row],[WBS Level]]&lt;5,"NONE",OFFSET(TaskTable[[#This Row],[SP-3]],-1,0)))</f>
        <v>NONE</v>
      </c>
      <c r="J24" s="34" t="str">
        <f ca="1">IF(TaskTable[[#This Row],[WBS Level]]=6,TaskTable[[#This Row],[PHASE]],IF(TaskTable[[#This Row],[WBS Level]]&lt;6,"NONE",OFFSET(TaskTable[[#This Row],[SP-4]],-1,0)))</f>
        <v>NONE</v>
      </c>
      <c r="M24" s="28">
        <f>LEN(TaskTable[WBS])-LEN(SUBSTITUTE(TaskTable[WBS],".",""))+2</f>
        <v>4</v>
      </c>
      <c r="N24" s="30">
        <v>43961</v>
      </c>
      <c r="O24" s="30">
        <v>43961</v>
      </c>
      <c r="P24" s="28">
        <v>1</v>
      </c>
      <c r="Q24" s="28"/>
      <c r="R24" s="90" t="str">
        <f>IF(TaskTable[[#This Row],[STATUS]]="COMPLETE",1,"")</f>
        <v/>
      </c>
      <c r="S24" s="105">
        <v>1</v>
      </c>
      <c r="T24" s="28">
        <v>0</v>
      </c>
    </row>
    <row r="25" spans="4:39" x14ac:dyDescent="0.3">
      <c r="D25" s="32" t="s">
        <v>172</v>
      </c>
      <c r="E25" s="34" t="s">
        <v>81</v>
      </c>
      <c r="F25" s="93" t="str">
        <f ca="1">IF(TaskTable[[#This Row],[WBS Level]]=2,TaskTable[[#This Row],[PHASE]],OFFSET(TaskTable[[#This Row],[MAIN PHASE]],-1,0))</f>
        <v>System Integration Testing</v>
      </c>
      <c r="G25" s="34" t="str">
        <f ca="1">IF(TaskTable[[#This Row],[WBS Level]]=3,TaskTable[[#This Row],[PHASE]],IF(TaskTable[[#This Row],[WBS Level]]&lt;3,"NONE",OFFSET(TaskTable[[#This Row],[SP-1]],-1,0)))</f>
        <v>Test Scripts Creation</v>
      </c>
      <c r="H25" s="34" t="str">
        <f ca="1">IF(TaskTable[[#This Row],[WBS Level]]=4,TaskTable[[#This Row],[PHASE]],IF(TaskTable[[#This Row],[WBS Level]]&lt;4,"NONE",OFFSET(TaskTable[[#This Row],[SP-2]],-1,0)))</f>
        <v>Re-testing</v>
      </c>
      <c r="I25" s="34" t="str">
        <f ca="1">IF(TaskTable[[#This Row],[WBS Level]]=5,TaskTable[[#This Row],[PHASE]],IF(TaskTable[[#This Row],[WBS Level]]&lt;5,"NONE",OFFSET(TaskTable[[#This Row],[SP-3]],-1,0)))</f>
        <v>NONE</v>
      </c>
      <c r="J25" s="34" t="str">
        <f ca="1">IF(TaskTable[[#This Row],[WBS Level]]=6,TaskTable[[#This Row],[PHASE]],IF(TaskTable[[#This Row],[WBS Level]]&lt;6,"NONE",OFFSET(TaskTable[[#This Row],[SP-4]],-1,0)))</f>
        <v>NONE</v>
      </c>
      <c r="M25" s="28">
        <f>LEN(TaskTable[WBS])-LEN(SUBSTITUTE(TaskTable[WBS],".",""))+2</f>
        <v>4</v>
      </c>
      <c r="N25" s="30">
        <v>43961</v>
      </c>
      <c r="O25" s="30">
        <v>43961</v>
      </c>
      <c r="P25" s="28">
        <v>1</v>
      </c>
      <c r="Q25" s="28"/>
      <c r="R25" s="90" t="str">
        <f>IF(TaskTable[[#This Row],[STATUS]]="COMPLETE",1,"")</f>
        <v/>
      </c>
      <c r="S25" s="105">
        <v>1</v>
      </c>
      <c r="T25" s="28">
        <v>0</v>
      </c>
    </row>
    <row r="26" spans="4:39" x14ac:dyDescent="0.3">
      <c r="D26" s="32" t="s">
        <v>173</v>
      </c>
      <c r="E26" s="34" t="s">
        <v>82</v>
      </c>
      <c r="F26" s="93" t="str">
        <f ca="1">IF(TaskTable[[#This Row],[WBS Level]]=2,TaskTable[[#This Row],[PHASE]],OFFSET(TaskTable[[#This Row],[MAIN PHASE]],-1,0))</f>
        <v>System Integration Testing</v>
      </c>
      <c r="G26" s="34" t="str">
        <f ca="1">IF(TaskTable[[#This Row],[WBS Level]]=3,TaskTable[[#This Row],[PHASE]],IF(TaskTable[[#This Row],[WBS Level]]&lt;3,"NONE",OFFSET(TaskTable[[#This Row],[SP-1]],-1,0)))</f>
        <v>Test Scripts Creation</v>
      </c>
      <c r="H26" s="34" t="str">
        <f ca="1">IF(TaskTable[[#This Row],[WBS Level]]=4,TaskTable[[#This Row],[PHASE]],IF(TaskTable[[#This Row],[WBS Level]]&lt;4,"NONE",OFFSET(TaskTable[[#This Row],[SP-2]],-1,0)))</f>
        <v>Sign-off</v>
      </c>
      <c r="I26" s="34" t="str">
        <f ca="1">IF(TaskTable[[#This Row],[WBS Level]]=5,TaskTable[[#This Row],[PHASE]],IF(TaskTable[[#This Row],[WBS Level]]&lt;5,"NONE",OFFSET(TaskTable[[#This Row],[SP-3]],-1,0)))</f>
        <v>NONE</v>
      </c>
      <c r="J26" s="34" t="str">
        <f ca="1">IF(TaskTable[[#This Row],[WBS Level]]=6,TaskTable[[#This Row],[PHASE]],IF(TaskTable[[#This Row],[WBS Level]]&lt;6,"NONE",OFFSET(TaskTable[[#This Row],[SP-4]],-1,0)))</f>
        <v>NONE</v>
      </c>
      <c r="M26" s="28">
        <f>LEN(TaskTable[WBS])-LEN(SUBSTITUTE(TaskTable[WBS],".",""))+2</f>
        <v>4</v>
      </c>
      <c r="N26" s="30">
        <v>43962</v>
      </c>
      <c r="O26" s="30">
        <v>43962</v>
      </c>
      <c r="P26" s="28">
        <v>1</v>
      </c>
      <c r="Q26" s="28"/>
      <c r="R26" s="90" t="str">
        <f>IF(TaskTable[[#This Row],[STATUS]]="COMPLETE",1,"")</f>
        <v/>
      </c>
      <c r="S26" s="105">
        <v>1</v>
      </c>
      <c r="T26" s="28">
        <v>1</v>
      </c>
    </row>
    <row r="27" spans="4:39" x14ac:dyDescent="0.3">
      <c r="D27" s="32">
        <v>5</v>
      </c>
      <c r="E27" s="34" t="s">
        <v>83</v>
      </c>
      <c r="F27" s="93" t="str">
        <f ca="1">IF(TaskTable[[#This Row],[WBS Level]]=2,TaskTable[[#This Row],[PHASE]],OFFSET(TaskTable[[#This Row],[MAIN PHASE]],-1,0))</f>
        <v>Training</v>
      </c>
      <c r="G27" s="34" t="str">
        <f ca="1">IF(TaskTable[[#This Row],[WBS Level]]=3,TaskTable[[#This Row],[PHASE]],IF(TaskTable[[#This Row],[WBS Level]]&lt;3,"NONE",OFFSET(TaskTable[[#This Row],[SP-1]],-1,0)))</f>
        <v>NONE</v>
      </c>
      <c r="H27" s="34" t="str">
        <f ca="1">IF(TaskTable[[#This Row],[WBS Level]]=4,TaskTable[[#This Row],[PHASE]],IF(TaskTable[[#This Row],[WBS Level]]&lt;4,"NONE",OFFSET(TaskTable[[#This Row],[SP-2]],-1,0)))</f>
        <v>NONE</v>
      </c>
      <c r="I27" s="34" t="str">
        <f ca="1">IF(TaskTable[[#This Row],[WBS Level]]=5,TaskTable[[#This Row],[PHASE]],IF(TaskTable[[#This Row],[WBS Level]]&lt;5,"NONE",OFFSET(TaskTable[[#This Row],[SP-3]],-1,0)))</f>
        <v>NONE</v>
      </c>
      <c r="J27" s="34" t="str">
        <f ca="1">IF(TaskTable[[#This Row],[WBS Level]]=6,TaskTable[[#This Row],[PHASE]],IF(TaskTable[[#This Row],[WBS Level]]&lt;6,"NONE",OFFSET(TaskTable[[#This Row],[SP-4]],-1,0)))</f>
        <v>NONE</v>
      </c>
      <c r="K27" s="28" t="s">
        <v>84</v>
      </c>
      <c r="M27" s="28">
        <f>LEN(TaskTable[WBS])-LEN(SUBSTITUTE(TaskTable[WBS],".",""))+2</f>
        <v>2</v>
      </c>
      <c r="N27" s="30">
        <v>43958</v>
      </c>
      <c r="O27" s="30">
        <v>43963</v>
      </c>
      <c r="P27" s="28">
        <v>4</v>
      </c>
      <c r="Q27" s="28" t="s">
        <v>12</v>
      </c>
      <c r="R27" s="90">
        <f>IF(TaskTable[[#This Row],[STATUS]]="COMPLETE",1,"")</f>
        <v>1</v>
      </c>
      <c r="S27" s="105">
        <v>1</v>
      </c>
      <c r="T27" s="28">
        <v>4</v>
      </c>
    </row>
    <row r="28" spans="4:39" x14ac:dyDescent="0.3">
      <c r="D28" s="33">
        <v>5.0999999999999996</v>
      </c>
      <c r="E28" s="34" t="s">
        <v>69</v>
      </c>
      <c r="F28" s="93" t="str">
        <f ca="1">IF(TaskTable[[#This Row],[WBS Level]]=2,TaskTable[[#This Row],[PHASE]],OFFSET(TaskTable[[#This Row],[MAIN PHASE]],-1,0))</f>
        <v>Training</v>
      </c>
      <c r="G28" s="34" t="str">
        <f ca="1">IF(TaskTable[[#This Row],[WBS Level]]=3,TaskTable[[#This Row],[PHASE]],IF(TaskTable[[#This Row],[WBS Level]]&lt;3,"NONE",OFFSET(TaskTable[[#This Row],[SP-1]],-1,0)))</f>
        <v>Suki App</v>
      </c>
      <c r="H28" s="34" t="str">
        <f ca="1">IF(TaskTable[[#This Row],[WBS Level]]=4,TaskTable[[#This Row],[PHASE]],IF(TaskTable[[#This Row],[WBS Level]]&lt;4,"NONE",OFFSET(TaskTable[[#This Row],[SP-2]],-1,0)))</f>
        <v>NONE</v>
      </c>
      <c r="I28" s="34" t="str">
        <f ca="1">IF(TaskTable[[#This Row],[WBS Level]]=5,TaskTable[[#This Row],[PHASE]],IF(TaskTable[[#This Row],[WBS Level]]&lt;5,"NONE",OFFSET(TaskTable[[#This Row],[SP-3]],-1,0)))</f>
        <v>NONE</v>
      </c>
      <c r="J28" s="34" t="str">
        <f ca="1">IF(TaskTable[[#This Row],[WBS Level]]=6,TaskTable[[#This Row],[PHASE]],IF(TaskTable[[#This Row],[WBS Level]]&lt;6,"NONE",OFFSET(TaskTable[[#This Row],[SP-4]],-1,0)))</f>
        <v>NONE</v>
      </c>
      <c r="K28" s="28" t="s">
        <v>85</v>
      </c>
      <c r="M28" s="28">
        <f>LEN(TaskTable[WBS])-LEN(SUBSTITUTE(TaskTable[WBS],".",""))+2</f>
        <v>3</v>
      </c>
      <c r="N28" s="30">
        <v>43958</v>
      </c>
      <c r="O28" s="30">
        <v>43958</v>
      </c>
      <c r="P28" s="28">
        <v>1</v>
      </c>
      <c r="Q28" s="28" t="s">
        <v>12</v>
      </c>
      <c r="R28" s="90">
        <f>IF(TaskTable[[#This Row],[STATUS]]="COMPLETE",1,"")</f>
        <v>1</v>
      </c>
      <c r="S28" s="105">
        <v>1</v>
      </c>
      <c r="T28" s="28">
        <v>1</v>
      </c>
    </row>
    <row r="29" spans="4:39" x14ac:dyDescent="0.3">
      <c r="D29" s="32" t="s">
        <v>174</v>
      </c>
      <c r="E29" s="34" t="s">
        <v>70</v>
      </c>
      <c r="F29" s="93" t="str">
        <f ca="1">IF(TaskTable[[#This Row],[WBS Level]]=2,TaskTable[[#This Row],[PHASE]],OFFSET(TaskTable[[#This Row],[MAIN PHASE]],-1,0))</f>
        <v>Training</v>
      </c>
      <c r="G29" s="34" t="str">
        <f ca="1">IF(TaskTable[[#This Row],[WBS Level]]=3,TaskTable[[#This Row],[PHASE]],IF(TaskTable[[#This Row],[WBS Level]]&lt;3,"NONE",OFFSET(TaskTable[[#This Row],[SP-1]],-1,0)))</f>
        <v>Suki App</v>
      </c>
      <c r="H29" s="34" t="str">
        <f ca="1">IF(TaskTable[[#This Row],[WBS Level]]=4,TaskTable[[#This Row],[PHASE]],IF(TaskTable[[#This Row],[WBS Level]]&lt;4,"NONE",OFFSET(TaskTable[[#This Row],[SP-2]],-1,0)))</f>
        <v>Suki Hub</v>
      </c>
      <c r="I29" s="34" t="str">
        <f ca="1">IF(TaskTable[[#This Row],[WBS Level]]=5,TaskTable[[#This Row],[PHASE]],IF(TaskTable[[#This Row],[WBS Level]]&lt;5,"NONE",OFFSET(TaskTable[[#This Row],[SP-3]],-1,0)))</f>
        <v>NONE</v>
      </c>
      <c r="J29" s="34" t="str">
        <f ca="1">IF(TaskTable[[#This Row],[WBS Level]]=6,TaskTable[[#This Row],[PHASE]],IF(TaskTable[[#This Row],[WBS Level]]&lt;6,"NONE",OFFSET(TaskTable[[#This Row],[SP-4]],-1,0)))</f>
        <v>NONE</v>
      </c>
      <c r="K29" s="28" t="s">
        <v>85</v>
      </c>
      <c r="M29" s="28">
        <f>LEN(TaskTable[WBS])-LEN(SUBSTITUTE(TaskTable[WBS],".",""))+2</f>
        <v>4</v>
      </c>
      <c r="N29" s="30">
        <v>43962</v>
      </c>
      <c r="O29" s="30">
        <v>43962</v>
      </c>
      <c r="P29" s="28">
        <v>1</v>
      </c>
      <c r="Q29" s="28" t="s">
        <v>12</v>
      </c>
      <c r="R29" s="90">
        <f>IF(TaskTable[[#This Row],[STATUS]]="COMPLETE",1,"")</f>
        <v>1</v>
      </c>
      <c r="S29" s="105">
        <v>1</v>
      </c>
      <c r="T29" s="28">
        <v>1</v>
      </c>
    </row>
    <row r="30" spans="4:39" ht="28.8" x14ac:dyDescent="0.3">
      <c r="D30" s="32" t="s">
        <v>175</v>
      </c>
      <c r="E30" s="34" t="s">
        <v>86</v>
      </c>
      <c r="F30" s="93" t="str">
        <f ca="1">IF(TaskTable[[#This Row],[WBS Level]]=2,TaskTable[[#This Row],[PHASE]],OFFSET(TaskTable[[#This Row],[MAIN PHASE]],-1,0))</f>
        <v>Training</v>
      </c>
      <c r="G30" s="34" t="str">
        <f ca="1">IF(TaskTable[[#This Row],[WBS Level]]=3,TaskTable[[#This Row],[PHASE]],IF(TaskTable[[#This Row],[WBS Level]]&lt;3,"NONE",OFFSET(TaskTable[[#This Row],[SP-1]],-1,0)))</f>
        <v>Suki App</v>
      </c>
      <c r="H30" s="34" t="str">
        <f ca="1">IF(TaskTable[[#This Row],[WBS Level]]=4,TaskTable[[#This Row],[PHASE]],IF(TaskTable[[#This Row],[WBS Level]]&lt;4,"NONE",OFFSET(TaskTable[[#This Row],[SP-2]],-1,0)))</f>
        <v>Picker-Checker-Driver</v>
      </c>
      <c r="I30" s="34" t="str">
        <f ca="1">IF(TaskTable[[#This Row],[WBS Level]]=5,TaskTable[[#This Row],[PHASE]],IF(TaskTable[[#This Row],[WBS Level]]&lt;5,"NONE",OFFSET(TaskTable[[#This Row],[SP-3]],-1,0)))</f>
        <v>NONE</v>
      </c>
      <c r="J30" s="34" t="str">
        <f ca="1">IF(TaskTable[[#This Row],[WBS Level]]=6,TaskTable[[#This Row],[PHASE]],IF(TaskTable[[#This Row],[WBS Level]]&lt;6,"NONE",OFFSET(TaskTable[[#This Row],[SP-4]],-1,0)))</f>
        <v>NONE</v>
      </c>
      <c r="K30" s="28" t="s">
        <v>85</v>
      </c>
      <c r="M30" s="28">
        <f>LEN(TaskTable[WBS])-LEN(SUBSTITUTE(TaskTable[WBS],".",""))+2</f>
        <v>4</v>
      </c>
      <c r="N30" s="30">
        <v>43963</v>
      </c>
      <c r="O30" s="30">
        <v>43963</v>
      </c>
      <c r="P30" s="28">
        <v>1</v>
      </c>
      <c r="Q30" s="28" t="s">
        <v>12</v>
      </c>
      <c r="R30" s="90">
        <f>IF(TaskTable[[#This Row],[STATUS]]="COMPLETE",1,"")</f>
        <v>1</v>
      </c>
      <c r="S30" s="105">
        <v>1</v>
      </c>
      <c r="T30" s="28">
        <v>1</v>
      </c>
    </row>
    <row r="31" spans="4:39" ht="28.8" x14ac:dyDescent="0.3">
      <c r="D31" s="32">
        <v>6</v>
      </c>
      <c r="E31" s="34" t="s">
        <v>87</v>
      </c>
      <c r="F31" s="93" t="str">
        <f ca="1">IF(TaskTable[[#This Row],[WBS Level]]=2,TaskTable[[#This Row],[PHASE]],OFFSET(TaskTable[[#This Row],[MAIN PHASE]],-1,0))</f>
        <v>PRG Business Process Creation - BRD</v>
      </c>
      <c r="G31" s="34" t="str">
        <f ca="1">IF(TaskTable[[#This Row],[WBS Level]]=3,TaskTable[[#This Row],[PHASE]],IF(TaskTable[[#This Row],[WBS Level]]&lt;3,"NONE",OFFSET(TaskTable[[#This Row],[SP-1]],-1,0)))</f>
        <v>NONE</v>
      </c>
      <c r="H31" s="34" t="str">
        <f ca="1">IF(TaskTable[[#This Row],[WBS Level]]=4,TaskTable[[#This Row],[PHASE]],IF(TaskTable[[#This Row],[WBS Level]]&lt;4,"NONE",OFFSET(TaskTable[[#This Row],[SP-2]],-1,0)))</f>
        <v>NONE</v>
      </c>
      <c r="I31" s="34" t="str">
        <f ca="1">IF(TaskTable[[#This Row],[WBS Level]]=5,TaskTable[[#This Row],[PHASE]],IF(TaskTable[[#This Row],[WBS Level]]&lt;5,"NONE",OFFSET(TaskTable[[#This Row],[SP-3]],-1,0)))</f>
        <v>NONE</v>
      </c>
      <c r="J31" s="34" t="str">
        <f ca="1">IF(TaskTable[[#This Row],[WBS Level]]=6,TaskTable[[#This Row],[PHASE]],IF(TaskTable[[#This Row],[WBS Level]]&lt;6,"NONE",OFFSET(TaskTable[[#This Row],[SP-4]],-1,0)))</f>
        <v>NONE</v>
      </c>
      <c r="K31" s="28" t="s">
        <v>88</v>
      </c>
      <c r="M31" s="28">
        <f>LEN(TaskTable[WBS])-LEN(SUBSTITUTE(TaskTable[WBS],".",""))+2</f>
        <v>2</v>
      </c>
      <c r="N31" s="30">
        <v>43938</v>
      </c>
      <c r="O31" s="30">
        <v>43964</v>
      </c>
      <c r="P31" s="28">
        <v>19</v>
      </c>
      <c r="Q31" s="28"/>
      <c r="R31" s="90" t="str">
        <f>IF(TaskTable[[#This Row],[STATUS]]="COMPLETE",1,"")</f>
        <v/>
      </c>
      <c r="S31" s="105">
        <v>1</v>
      </c>
      <c r="T31" s="28">
        <v>19</v>
      </c>
      <c r="U31" s="114"/>
      <c r="V31" s="114"/>
      <c r="W31" s="114"/>
      <c r="X31" s="114"/>
      <c r="Y31" s="114"/>
      <c r="Z31" s="114"/>
      <c r="AA31" s="114"/>
      <c r="AB31" s="114"/>
      <c r="AC31" s="114"/>
      <c r="AD31" s="114"/>
      <c r="AE31" s="114"/>
      <c r="AF31" s="114"/>
      <c r="AG31" s="114"/>
      <c r="AH31" s="114"/>
      <c r="AI31" s="114"/>
      <c r="AJ31" s="114"/>
      <c r="AK31" s="114"/>
      <c r="AL31" s="114"/>
      <c r="AM31" s="114"/>
    </row>
    <row r="32" spans="4:39" ht="28.8" x14ac:dyDescent="0.3">
      <c r="D32" s="33">
        <v>6.1</v>
      </c>
      <c r="E32" s="34" t="s">
        <v>89</v>
      </c>
      <c r="F32" s="93" t="str">
        <f ca="1">IF(TaskTable[[#This Row],[WBS Level]]=2,TaskTable[[#This Row],[PHASE]],OFFSET(TaskTable[[#This Row],[MAIN PHASE]],-1,0))</f>
        <v>PRG Business Process Creation - BRD</v>
      </c>
      <c r="G32" s="34" t="str">
        <f ca="1">IF(TaskTable[[#This Row],[WBS Level]]=3,TaskTable[[#This Row],[PHASE]],IF(TaskTable[[#This Row],[WBS Level]]&lt;3,"NONE",OFFSET(TaskTable[[#This Row],[SP-1]],-1,0)))</f>
        <v>BRD Creation</v>
      </c>
      <c r="H32" s="34" t="str">
        <f ca="1">IF(TaskTable[[#This Row],[WBS Level]]=4,TaskTable[[#This Row],[PHASE]],IF(TaskTable[[#This Row],[WBS Level]]&lt;4,"NONE",OFFSET(TaskTable[[#This Row],[SP-2]],-1,0)))</f>
        <v>NONE</v>
      </c>
      <c r="I32" s="34" t="str">
        <f ca="1">IF(TaskTable[[#This Row],[WBS Level]]=5,TaskTable[[#This Row],[PHASE]],IF(TaskTable[[#This Row],[WBS Level]]&lt;5,"NONE",OFFSET(TaskTable[[#This Row],[SP-3]],-1,0)))</f>
        <v>NONE</v>
      </c>
      <c r="J32" s="34" t="str">
        <f ca="1">IF(TaskTable[[#This Row],[WBS Level]]=6,TaskTable[[#This Row],[PHASE]],IF(TaskTable[[#This Row],[WBS Level]]&lt;6,"NONE",OFFSET(TaskTable[[#This Row],[SP-4]],-1,0)))</f>
        <v>NONE</v>
      </c>
      <c r="M32" s="28">
        <f>LEN(TaskTable[WBS])-LEN(SUBSTITUTE(TaskTable[WBS],".",""))+2</f>
        <v>3</v>
      </c>
      <c r="N32" s="30">
        <v>43938</v>
      </c>
      <c r="O32" s="30">
        <v>43949</v>
      </c>
      <c r="P32" s="28">
        <v>12</v>
      </c>
      <c r="Q32" s="28"/>
      <c r="R32" s="90" t="str">
        <f>IF(TaskTable[[#This Row],[STATUS]]="COMPLETE",1,"")</f>
        <v/>
      </c>
      <c r="S32" s="105">
        <v>1</v>
      </c>
      <c r="T32" s="28">
        <v>8</v>
      </c>
      <c r="U32" s="114"/>
      <c r="V32" s="114"/>
      <c r="W32" s="114"/>
      <c r="X32" s="114"/>
      <c r="Y32" s="114"/>
      <c r="Z32" s="114"/>
      <c r="AA32" s="114"/>
      <c r="AB32" s="114"/>
      <c r="AC32" s="114"/>
      <c r="AD32" s="114"/>
      <c r="AE32" s="114"/>
      <c r="AF32" s="114"/>
      <c r="AG32" s="114"/>
      <c r="AH32" s="114"/>
      <c r="AI32" s="114"/>
      <c r="AJ32" s="114"/>
      <c r="AK32" s="114"/>
      <c r="AL32" s="114"/>
      <c r="AM32" s="114"/>
    </row>
    <row r="33" spans="4:39" ht="28.8" x14ac:dyDescent="0.3">
      <c r="D33" s="32" t="s">
        <v>176</v>
      </c>
      <c r="E33" s="34" t="s">
        <v>69</v>
      </c>
      <c r="F33" s="93" t="str">
        <f ca="1">IF(TaskTable[[#This Row],[WBS Level]]=2,TaskTable[[#This Row],[PHASE]],OFFSET(TaskTable[[#This Row],[MAIN PHASE]],-1,0))</f>
        <v>PRG Business Process Creation - BRD</v>
      </c>
      <c r="G33" s="34" t="str">
        <f ca="1">IF(TaskTable[[#This Row],[WBS Level]]=3,TaskTable[[#This Row],[PHASE]],IF(TaskTable[[#This Row],[WBS Level]]&lt;3,"NONE",OFFSET(TaskTable[[#This Row],[SP-1]],-1,0)))</f>
        <v>BRD Creation</v>
      </c>
      <c r="H33" s="34" t="str">
        <f ca="1">IF(TaskTable[[#This Row],[WBS Level]]=4,TaskTable[[#This Row],[PHASE]],IF(TaskTable[[#This Row],[WBS Level]]&lt;4,"NONE",OFFSET(TaskTable[[#This Row],[SP-2]],-1,0)))</f>
        <v>Suki App</v>
      </c>
      <c r="I33" s="34" t="str">
        <f ca="1">IF(TaskTable[[#This Row],[WBS Level]]=5,TaskTable[[#This Row],[PHASE]],IF(TaskTable[[#This Row],[WBS Level]]&lt;5,"NONE",OFFSET(TaskTable[[#This Row],[SP-3]],-1,0)))</f>
        <v>NONE</v>
      </c>
      <c r="J33" s="34" t="str">
        <f ca="1">IF(TaskTable[[#This Row],[WBS Level]]=6,TaskTable[[#This Row],[PHASE]],IF(TaskTable[[#This Row],[WBS Level]]&lt;6,"NONE",OFFSET(TaskTable[[#This Row],[SP-4]],-1,0)))</f>
        <v>NONE</v>
      </c>
      <c r="M33" s="28">
        <f>LEN(TaskTable[WBS])-LEN(SUBSTITUTE(TaskTable[WBS],".",""))+2</f>
        <v>4</v>
      </c>
      <c r="N33" s="30">
        <v>43938</v>
      </c>
      <c r="O33" s="30">
        <v>43949</v>
      </c>
      <c r="P33" s="28">
        <v>12</v>
      </c>
      <c r="Q33" s="28"/>
      <c r="R33" s="90" t="str">
        <f>IF(TaskTable[[#This Row],[STATUS]]="COMPLETE",1,"")</f>
        <v/>
      </c>
      <c r="S33" s="105">
        <v>1</v>
      </c>
      <c r="T33" s="28">
        <v>8</v>
      </c>
      <c r="U33" s="114"/>
      <c r="V33" s="120"/>
      <c r="W33" s="121"/>
      <c r="X33" s="122"/>
      <c r="Y33" s="121"/>
      <c r="Z33" s="121"/>
      <c r="AA33" s="121"/>
      <c r="AB33" s="121"/>
      <c r="AC33" s="120"/>
      <c r="AD33" s="120"/>
      <c r="AE33" s="120"/>
      <c r="AF33" s="123"/>
      <c r="AG33" s="123"/>
      <c r="AH33" s="120"/>
      <c r="AI33" s="120"/>
      <c r="AJ33" s="124"/>
      <c r="AK33" s="125"/>
      <c r="AL33" s="120"/>
      <c r="AM33" s="114"/>
    </row>
    <row r="34" spans="4:39" ht="28.8" x14ac:dyDescent="0.3">
      <c r="D34" s="32" t="s">
        <v>177</v>
      </c>
      <c r="E34" s="34" t="s">
        <v>70</v>
      </c>
      <c r="F34" s="93" t="str">
        <f ca="1">IF(TaskTable[[#This Row],[WBS Level]]=2,TaskTable[[#This Row],[PHASE]],OFFSET(TaskTable[[#This Row],[MAIN PHASE]],-1,0))</f>
        <v>PRG Business Process Creation - BRD</v>
      </c>
      <c r="G34" s="34" t="str">
        <f ca="1">IF(TaskTable[[#This Row],[WBS Level]]=3,TaskTable[[#This Row],[PHASE]],IF(TaskTable[[#This Row],[WBS Level]]&lt;3,"NONE",OFFSET(TaskTable[[#This Row],[SP-1]],-1,0)))</f>
        <v>BRD Creation</v>
      </c>
      <c r="H34" s="34" t="str">
        <f ca="1">IF(TaskTable[[#This Row],[WBS Level]]=4,TaskTable[[#This Row],[PHASE]],IF(TaskTable[[#This Row],[WBS Level]]&lt;4,"NONE",OFFSET(TaskTable[[#This Row],[SP-2]],-1,0)))</f>
        <v>Suki Hub</v>
      </c>
      <c r="I34" s="34" t="str">
        <f ca="1">IF(TaskTable[[#This Row],[WBS Level]]=5,TaskTable[[#This Row],[PHASE]],IF(TaskTable[[#This Row],[WBS Level]]&lt;5,"NONE",OFFSET(TaskTable[[#This Row],[SP-3]],-1,0)))</f>
        <v>NONE</v>
      </c>
      <c r="J34" s="34" t="str">
        <f ca="1">IF(TaskTable[[#This Row],[WBS Level]]=6,TaskTable[[#This Row],[PHASE]],IF(TaskTable[[#This Row],[WBS Level]]&lt;6,"NONE",OFFSET(TaskTable[[#This Row],[SP-4]],-1,0)))</f>
        <v>NONE</v>
      </c>
      <c r="M34" s="28">
        <f>LEN(TaskTable[WBS])-LEN(SUBSTITUTE(TaskTable[WBS],".",""))+2</f>
        <v>4</v>
      </c>
      <c r="N34" s="30">
        <v>43938</v>
      </c>
      <c r="O34" s="30">
        <v>43949</v>
      </c>
      <c r="P34" s="28">
        <v>12</v>
      </c>
      <c r="Q34" s="28"/>
      <c r="R34" s="90" t="str">
        <f>IF(TaskTable[[#This Row],[STATUS]]="COMPLETE",1,"")</f>
        <v/>
      </c>
      <c r="S34" s="105">
        <v>1</v>
      </c>
      <c r="T34" s="28">
        <v>8</v>
      </c>
      <c r="U34" s="114"/>
      <c r="V34" s="115"/>
      <c r="W34" s="115"/>
      <c r="X34" s="115"/>
      <c r="Y34" s="115"/>
      <c r="Z34" s="115"/>
      <c r="AA34" s="115"/>
      <c r="AB34" s="115"/>
      <c r="AC34" s="115"/>
      <c r="AD34" s="115"/>
      <c r="AE34" s="115"/>
      <c r="AF34" s="115"/>
      <c r="AG34" s="115"/>
      <c r="AH34" s="115"/>
      <c r="AI34" s="115"/>
      <c r="AJ34" s="115"/>
      <c r="AK34" s="115"/>
      <c r="AL34" s="115"/>
      <c r="AM34" s="114"/>
    </row>
    <row r="35" spans="4:39" ht="28.8" x14ac:dyDescent="0.3">
      <c r="D35" s="32" t="s">
        <v>178</v>
      </c>
      <c r="E35" s="34" t="s">
        <v>71</v>
      </c>
      <c r="F35" s="93" t="str">
        <f ca="1">IF(TaskTable[[#This Row],[WBS Level]]=2,TaskTable[[#This Row],[PHASE]],OFFSET(TaskTable[[#This Row],[MAIN PHASE]],-1,0))</f>
        <v>PRG Business Process Creation - BRD</v>
      </c>
      <c r="G35" s="34" t="str">
        <f ca="1">IF(TaskTable[[#This Row],[WBS Level]]=3,TaskTable[[#This Row],[PHASE]],IF(TaskTable[[#This Row],[WBS Level]]&lt;3,"NONE",OFFSET(TaskTable[[#This Row],[SP-1]],-1,0)))</f>
        <v>BRD Creation</v>
      </c>
      <c r="H35" s="34" t="str">
        <f ca="1">IF(TaskTable[[#This Row],[WBS Level]]=4,TaskTable[[#This Row],[PHASE]],IF(TaskTable[[#This Row],[WBS Level]]&lt;4,"NONE",OFFSET(TaskTable[[#This Row],[SP-2]],-1,0)))</f>
        <v>Picker-Checker</v>
      </c>
      <c r="I35" s="34" t="str">
        <f ca="1">IF(TaskTable[[#This Row],[WBS Level]]=5,TaskTable[[#This Row],[PHASE]],IF(TaskTable[[#This Row],[WBS Level]]&lt;5,"NONE",OFFSET(TaskTable[[#This Row],[SP-3]],-1,0)))</f>
        <v>NONE</v>
      </c>
      <c r="J35" s="34" t="str">
        <f ca="1">IF(TaskTable[[#This Row],[WBS Level]]=6,TaskTable[[#This Row],[PHASE]],IF(TaskTable[[#This Row],[WBS Level]]&lt;6,"NONE",OFFSET(TaskTable[[#This Row],[SP-4]],-1,0)))</f>
        <v>NONE</v>
      </c>
      <c r="M35" s="28">
        <f>LEN(TaskTable[WBS])-LEN(SUBSTITUTE(TaskTable[WBS],".",""))+2</f>
        <v>4</v>
      </c>
      <c r="N35" s="30">
        <v>43938</v>
      </c>
      <c r="O35" s="30">
        <v>43949</v>
      </c>
      <c r="P35" s="28">
        <v>12</v>
      </c>
      <c r="Q35" s="28"/>
      <c r="R35" s="90" t="str">
        <f>IF(TaskTable[[#This Row],[STATUS]]="COMPLETE",1,"")</f>
        <v/>
      </c>
      <c r="S35" s="105">
        <v>1</v>
      </c>
      <c r="T35" s="28">
        <v>8</v>
      </c>
      <c r="U35" s="114"/>
      <c r="V35" s="81"/>
      <c r="W35" s="80"/>
      <c r="X35" s="116"/>
      <c r="Y35" s="80"/>
      <c r="Z35" s="80"/>
      <c r="AA35" s="80"/>
      <c r="AB35" s="80"/>
      <c r="AC35" s="81"/>
      <c r="AD35" s="81"/>
      <c r="AE35" s="81"/>
      <c r="AF35" s="117"/>
      <c r="AG35" s="117"/>
      <c r="AH35" s="81"/>
      <c r="AI35" s="81"/>
      <c r="AJ35" s="118"/>
      <c r="AK35" s="119"/>
      <c r="AL35" s="81"/>
      <c r="AM35" s="114"/>
    </row>
    <row r="36" spans="4:39" ht="43.2" x14ac:dyDescent="0.3">
      <c r="D36" s="32" t="s">
        <v>179</v>
      </c>
      <c r="E36" s="34" t="s">
        <v>90</v>
      </c>
      <c r="F36" s="93" t="str">
        <f ca="1">IF(TaskTable[[#This Row],[WBS Level]]=2,TaskTable[[#This Row],[PHASE]],OFFSET(TaskTable[[#This Row],[MAIN PHASE]],-1,0))</f>
        <v>PRG Business Process Creation - BRD</v>
      </c>
      <c r="G36" s="34" t="str">
        <f ca="1">IF(TaskTable[[#This Row],[WBS Level]]=3,TaskTable[[#This Row],[PHASE]],IF(TaskTable[[#This Row],[WBS Level]]&lt;3,"NONE",OFFSET(TaskTable[[#This Row],[SP-1]],-1,0)))</f>
        <v>BRD Creation</v>
      </c>
      <c r="H36" s="34" t="str">
        <f ca="1">IF(TaskTable[[#This Row],[WBS Level]]=4,TaskTable[[#This Row],[PHASE]],IF(TaskTable[[#This Row],[WBS Level]]&lt;4,"NONE",OFFSET(TaskTable[[#This Row],[SP-2]],-1,0)))</f>
        <v>Daily Inventory Uploading and Branch synching</v>
      </c>
      <c r="I36" s="34" t="str">
        <f ca="1">IF(TaskTable[[#This Row],[WBS Level]]=5,TaskTable[[#This Row],[PHASE]],IF(TaskTable[[#This Row],[WBS Level]]&lt;5,"NONE",OFFSET(TaskTable[[#This Row],[SP-3]],-1,0)))</f>
        <v>NONE</v>
      </c>
      <c r="J36" s="34" t="str">
        <f ca="1">IF(TaskTable[[#This Row],[WBS Level]]=6,TaskTable[[#This Row],[PHASE]],IF(TaskTable[[#This Row],[WBS Level]]&lt;6,"NONE",OFFSET(TaskTable[[#This Row],[SP-4]],-1,0)))</f>
        <v>NONE</v>
      </c>
      <c r="M36" s="28">
        <f>LEN(TaskTable[WBS])-LEN(SUBSTITUTE(TaskTable[WBS],".",""))+2</f>
        <v>4</v>
      </c>
      <c r="N36" s="30">
        <v>43938</v>
      </c>
      <c r="O36" s="30">
        <v>43949</v>
      </c>
      <c r="P36" s="28">
        <v>12</v>
      </c>
      <c r="Q36" s="28"/>
      <c r="R36" s="90" t="str">
        <f>IF(TaskTable[[#This Row],[STATUS]]="COMPLETE",1,"")</f>
        <v/>
      </c>
      <c r="S36" s="105">
        <v>1</v>
      </c>
      <c r="T36" s="28">
        <v>8</v>
      </c>
      <c r="U36" s="114"/>
      <c r="V36" s="126"/>
      <c r="W36" s="127"/>
      <c r="X36" s="128"/>
      <c r="Y36" s="127"/>
      <c r="Z36" s="127"/>
      <c r="AA36" s="127"/>
      <c r="AB36" s="127"/>
      <c r="AC36" s="129"/>
      <c r="AD36" s="129"/>
      <c r="AE36" s="129"/>
      <c r="AF36" s="130"/>
      <c r="AG36" s="130"/>
      <c r="AH36" s="129"/>
      <c r="AI36" s="129"/>
      <c r="AJ36" s="131"/>
      <c r="AK36" s="132"/>
      <c r="AL36" s="129"/>
      <c r="AM36" s="114"/>
    </row>
    <row r="37" spans="4:39" ht="28.8" x14ac:dyDescent="0.3">
      <c r="D37" s="32" t="s">
        <v>180</v>
      </c>
      <c r="E37" s="34" t="s">
        <v>91</v>
      </c>
      <c r="F37" s="93" t="str">
        <f ca="1">IF(TaskTable[[#This Row],[WBS Level]]=2,TaskTable[[#This Row],[PHASE]],OFFSET(TaskTable[[#This Row],[MAIN PHASE]],-1,0))</f>
        <v>PRG Business Process Creation - BRD</v>
      </c>
      <c r="G37" s="34" t="str">
        <f ca="1">IF(TaskTable[[#This Row],[WBS Level]]=3,TaskTable[[#This Row],[PHASE]],IF(TaskTable[[#This Row],[WBS Level]]&lt;3,"NONE",OFFSET(TaskTable[[#This Row],[SP-1]],-1,0)))</f>
        <v>BRD Creation</v>
      </c>
      <c r="H37" s="34" t="str">
        <f ca="1">IF(TaskTable[[#This Row],[WBS Level]]=4,TaskTable[[#This Row],[PHASE]],IF(TaskTable[[#This Row],[WBS Level]]&lt;4,"NONE",OFFSET(TaskTable[[#This Row],[SP-2]],-1,0)))</f>
        <v>Suki Agent</v>
      </c>
      <c r="I37" s="34" t="str">
        <f ca="1">IF(TaskTable[[#This Row],[WBS Level]]=5,TaskTable[[#This Row],[PHASE]],IF(TaskTable[[#This Row],[WBS Level]]&lt;5,"NONE",OFFSET(TaskTable[[#This Row],[SP-3]],-1,0)))</f>
        <v>NONE</v>
      </c>
      <c r="J37" s="34" t="str">
        <f ca="1">IF(TaskTable[[#This Row],[WBS Level]]=6,TaskTable[[#This Row],[PHASE]],IF(TaskTable[[#This Row],[WBS Level]]&lt;6,"NONE",OFFSET(TaskTable[[#This Row],[SP-4]],-1,0)))</f>
        <v>NONE</v>
      </c>
      <c r="M37" s="28">
        <f>LEN(TaskTable[WBS])-LEN(SUBSTITUTE(TaskTable[WBS],".",""))+2</f>
        <v>4</v>
      </c>
      <c r="N37" s="30">
        <v>43938</v>
      </c>
      <c r="O37" s="30">
        <v>43949</v>
      </c>
      <c r="P37" s="28">
        <v>12</v>
      </c>
      <c r="Q37" s="28"/>
      <c r="R37" s="90" t="str">
        <f>IF(TaskTable[[#This Row],[STATUS]]="COMPLETE",1,"")</f>
        <v/>
      </c>
      <c r="S37" s="105">
        <v>1</v>
      </c>
      <c r="T37" s="28">
        <v>8</v>
      </c>
      <c r="V37" s="107"/>
      <c r="W37" s="108"/>
      <c r="X37" s="109"/>
      <c r="Y37" s="108"/>
      <c r="Z37" s="108"/>
      <c r="AA37" s="108"/>
      <c r="AB37" s="108"/>
      <c r="AC37" s="110"/>
      <c r="AD37" s="110"/>
      <c r="AE37" s="110"/>
      <c r="AF37" s="111"/>
      <c r="AG37" s="111"/>
      <c r="AH37" s="110"/>
      <c r="AI37" s="110"/>
      <c r="AJ37" s="112"/>
      <c r="AK37" s="113"/>
      <c r="AL37" s="110"/>
    </row>
    <row r="38" spans="4:39" ht="28.8" x14ac:dyDescent="0.3">
      <c r="D38" s="32" t="s">
        <v>181</v>
      </c>
      <c r="E38" s="34" t="s">
        <v>77</v>
      </c>
      <c r="F38" s="93" t="str">
        <f ca="1">IF(TaskTable[[#This Row],[WBS Level]]=2,TaskTable[[#This Row],[PHASE]],OFFSET(TaskTable[[#This Row],[MAIN PHASE]],-1,0))</f>
        <v>PRG Business Process Creation - BRD</v>
      </c>
      <c r="G38" s="34" t="str">
        <f ca="1">IF(TaskTable[[#This Row],[WBS Level]]=3,TaskTable[[#This Row],[PHASE]],IF(TaskTable[[#This Row],[WBS Level]]&lt;3,"NONE",OFFSET(TaskTable[[#This Row],[SP-1]],-1,0)))</f>
        <v>BRD Creation</v>
      </c>
      <c r="H38" s="34" t="str">
        <f ca="1">IF(TaskTable[[#This Row],[WBS Level]]=4,TaskTable[[#This Row],[PHASE]],IF(TaskTable[[#This Row],[WBS Level]]&lt;4,"NONE",OFFSET(TaskTable[[#This Row],[SP-2]],-1,0)))</f>
        <v>Customer Loyalty Points</v>
      </c>
      <c r="I38" s="34" t="str">
        <f ca="1">IF(TaskTable[[#This Row],[WBS Level]]=5,TaskTable[[#This Row],[PHASE]],IF(TaskTable[[#This Row],[WBS Level]]&lt;5,"NONE",OFFSET(TaskTable[[#This Row],[SP-3]],-1,0)))</f>
        <v>NONE</v>
      </c>
      <c r="J38" s="34" t="str">
        <f ca="1">IF(TaskTable[[#This Row],[WBS Level]]=6,TaskTable[[#This Row],[PHASE]],IF(TaskTable[[#This Row],[WBS Level]]&lt;6,"NONE",OFFSET(TaskTable[[#This Row],[SP-4]],-1,0)))</f>
        <v>NONE</v>
      </c>
      <c r="M38" s="28">
        <f>LEN(TaskTable[WBS])-LEN(SUBSTITUTE(TaskTable[WBS],".",""))+2</f>
        <v>4</v>
      </c>
      <c r="N38" s="30">
        <v>43938</v>
      </c>
      <c r="O38" s="30">
        <v>43949</v>
      </c>
      <c r="P38" s="28">
        <v>12</v>
      </c>
      <c r="Q38" s="28"/>
      <c r="R38" s="90" t="str">
        <f>IF(TaskTable[[#This Row],[STATUS]]="COMPLETE",1,"")</f>
        <v/>
      </c>
      <c r="S38" s="105">
        <v>1</v>
      </c>
      <c r="T38" s="28">
        <v>8</v>
      </c>
      <c r="V38" s="107"/>
      <c r="W38" s="108"/>
      <c r="X38" s="109"/>
      <c r="Y38" s="108"/>
      <c r="Z38" s="108"/>
      <c r="AA38" s="108"/>
      <c r="AB38" s="108"/>
      <c r="AC38" s="110"/>
      <c r="AD38" s="110"/>
      <c r="AE38" s="110"/>
      <c r="AF38" s="111"/>
      <c r="AG38" s="111"/>
      <c r="AH38" s="110"/>
      <c r="AI38" s="110"/>
      <c r="AJ38" s="112"/>
      <c r="AK38" s="113"/>
      <c r="AL38" s="110"/>
    </row>
    <row r="39" spans="4:39" ht="28.8" x14ac:dyDescent="0.3">
      <c r="D39" s="32" t="s">
        <v>182</v>
      </c>
      <c r="E39" s="34" t="s">
        <v>92</v>
      </c>
      <c r="F39" s="93" t="str">
        <f ca="1">IF(TaskTable[[#This Row],[WBS Level]]=2,TaskTable[[#This Row],[PHASE]],OFFSET(TaskTable[[#This Row],[MAIN PHASE]],-1,0))</f>
        <v>PRG Business Process Creation - BRD</v>
      </c>
      <c r="G39" s="34" t="str">
        <f ca="1">IF(TaskTable[[#This Row],[WBS Level]]=3,TaskTable[[#This Row],[PHASE]],IF(TaskTable[[#This Row],[WBS Level]]&lt;3,"NONE",OFFSET(TaskTable[[#This Row],[SP-1]],-1,0)))</f>
        <v>BRD Creation</v>
      </c>
      <c r="H39" s="34" t="str">
        <f ca="1">IF(TaskTable[[#This Row],[WBS Level]]=4,TaskTable[[#This Row],[PHASE]],IF(TaskTable[[#This Row],[WBS Level]]&lt;4,"NONE",OFFSET(TaskTable[[#This Row],[SP-2]],-1,0)))</f>
        <v>Data Management</v>
      </c>
      <c r="I39" s="34" t="str">
        <f ca="1">IF(TaskTable[[#This Row],[WBS Level]]=5,TaskTable[[#This Row],[PHASE]],IF(TaskTable[[#This Row],[WBS Level]]&lt;5,"NONE",OFFSET(TaskTable[[#This Row],[SP-3]],-1,0)))</f>
        <v>NONE</v>
      </c>
      <c r="J39" s="34" t="str">
        <f ca="1">IF(TaskTable[[#This Row],[WBS Level]]=6,TaskTable[[#This Row],[PHASE]],IF(TaskTable[[#This Row],[WBS Level]]&lt;6,"NONE",OFFSET(TaskTable[[#This Row],[SP-4]],-1,0)))</f>
        <v>NONE</v>
      </c>
      <c r="M39" s="28">
        <f>LEN(TaskTable[WBS])-LEN(SUBSTITUTE(TaskTable[WBS],".",""))+2</f>
        <v>4</v>
      </c>
      <c r="N39" s="30">
        <v>43938</v>
      </c>
      <c r="O39" s="30">
        <v>43949</v>
      </c>
      <c r="P39" s="28">
        <v>12</v>
      </c>
      <c r="Q39" s="28"/>
      <c r="R39" s="90" t="str">
        <f>IF(TaskTable[[#This Row],[STATUS]]="COMPLETE",1,"")</f>
        <v/>
      </c>
      <c r="S39" s="105">
        <v>1</v>
      </c>
      <c r="T39" s="28">
        <v>8</v>
      </c>
      <c r="V39" s="107"/>
      <c r="W39" s="108"/>
      <c r="X39" s="109"/>
      <c r="Y39" s="108"/>
      <c r="Z39" s="108"/>
      <c r="AA39" s="108"/>
      <c r="AB39" s="108"/>
      <c r="AC39" s="110"/>
      <c r="AD39" s="110"/>
      <c r="AE39" s="110"/>
      <c r="AF39" s="111"/>
      <c r="AG39" s="111"/>
      <c r="AH39" s="110"/>
      <c r="AI39" s="110"/>
      <c r="AJ39" s="112"/>
      <c r="AK39" s="113"/>
      <c r="AL39" s="110"/>
    </row>
    <row r="40" spans="4:39" ht="28.8" x14ac:dyDescent="0.3">
      <c r="D40" s="32" t="s">
        <v>183</v>
      </c>
      <c r="E40" s="34" t="s">
        <v>93</v>
      </c>
      <c r="F40" s="93" t="str">
        <f ca="1">IF(TaskTable[[#This Row],[WBS Level]]=2,TaskTable[[#This Row],[PHASE]],OFFSET(TaskTable[[#This Row],[MAIN PHASE]],-1,0))</f>
        <v>PRG Business Process Creation - BRD</v>
      </c>
      <c r="G40" s="34" t="str">
        <f ca="1">IF(TaskTable[[#This Row],[WBS Level]]=3,TaskTable[[#This Row],[PHASE]],IF(TaskTable[[#This Row],[WBS Level]]&lt;3,"NONE",OFFSET(TaskTable[[#This Row],[SP-1]],-1,0)))</f>
        <v>BRD Creation</v>
      </c>
      <c r="H40" s="34" t="str">
        <f ca="1">IF(TaskTable[[#This Row],[WBS Level]]=4,TaskTable[[#This Row],[PHASE]],IF(TaskTable[[#This Row],[WBS Level]]&lt;4,"NONE",OFFSET(TaskTable[[#This Row],[SP-2]],-1,0)))</f>
        <v>Payment Collections</v>
      </c>
      <c r="I40" s="34" t="str">
        <f ca="1">IF(TaskTable[[#This Row],[WBS Level]]=5,TaskTable[[#This Row],[PHASE]],IF(TaskTable[[#This Row],[WBS Level]]&lt;5,"NONE",OFFSET(TaskTable[[#This Row],[SP-3]],-1,0)))</f>
        <v>NONE</v>
      </c>
      <c r="J40" s="34" t="str">
        <f ca="1">IF(TaskTable[[#This Row],[WBS Level]]=6,TaskTable[[#This Row],[PHASE]],IF(TaskTable[[#This Row],[WBS Level]]&lt;6,"NONE",OFFSET(TaskTable[[#This Row],[SP-4]],-1,0)))</f>
        <v>NONE</v>
      </c>
      <c r="M40" s="28">
        <f>LEN(TaskTable[WBS])-LEN(SUBSTITUTE(TaskTable[WBS],".",""))+2</f>
        <v>4</v>
      </c>
      <c r="N40" s="30">
        <v>43938</v>
      </c>
      <c r="O40" s="30">
        <v>43949</v>
      </c>
      <c r="P40" s="28">
        <v>12</v>
      </c>
      <c r="Q40" s="28"/>
      <c r="R40" s="90" t="str">
        <f>IF(TaskTable[[#This Row],[STATUS]]="COMPLETE",1,"")</f>
        <v/>
      </c>
      <c r="S40" s="105">
        <v>1</v>
      </c>
      <c r="T40" s="28">
        <v>8</v>
      </c>
      <c r="V40" s="107"/>
      <c r="W40" s="108"/>
      <c r="X40" s="109"/>
      <c r="Y40" s="108"/>
      <c r="Z40" s="108"/>
      <c r="AA40" s="108"/>
      <c r="AB40" s="108"/>
      <c r="AC40" s="110"/>
      <c r="AD40" s="110"/>
      <c r="AE40" s="110"/>
      <c r="AF40" s="111"/>
      <c r="AG40" s="111"/>
      <c r="AH40" s="110"/>
      <c r="AI40" s="110"/>
      <c r="AJ40" s="112"/>
      <c r="AK40" s="113"/>
      <c r="AL40" s="110"/>
    </row>
    <row r="41" spans="4:39" ht="28.8" x14ac:dyDescent="0.3">
      <c r="D41" s="32" t="s">
        <v>184</v>
      </c>
      <c r="E41" s="34" t="s">
        <v>94</v>
      </c>
      <c r="F41" s="93" t="str">
        <f ca="1">IF(TaskTable[[#This Row],[WBS Level]]=2,TaskTable[[#This Row],[PHASE]],OFFSET(TaskTable[[#This Row],[MAIN PHASE]],-1,0))</f>
        <v>PRG Business Process Creation - BRD</v>
      </c>
      <c r="G41" s="34" t="str">
        <f ca="1">IF(TaskTable[[#This Row],[WBS Level]]=3,TaskTable[[#This Row],[PHASE]],IF(TaskTable[[#This Row],[WBS Level]]&lt;3,"NONE",OFFSET(TaskTable[[#This Row],[SP-1]],-1,0)))</f>
        <v>BRD Creation</v>
      </c>
      <c r="H41" s="34" t="str">
        <f ca="1">IF(TaskTable[[#This Row],[WBS Level]]=4,TaskTable[[#This Row],[PHASE]],IF(TaskTable[[#This Row],[WBS Level]]&lt;4,"NONE",OFFSET(TaskTable[[#This Row],[SP-2]],-1,0)))</f>
        <v>Exceptions and Limitations</v>
      </c>
      <c r="I41" s="34" t="str">
        <f ca="1">IF(TaskTable[[#This Row],[WBS Level]]=5,TaskTable[[#This Row],[PHASE]],IF(TaskTable[[#This Row],[WBS Level]]&lt;5,"NONE",OFFSET(TaskTable[[#This Row],[SP-3]],-1,0)))</f>
        <v>NONE</v>
      </c>
      <c r="J41" s="34" t="str">
        <f ca="1">IF(TaskTable[[#This Row],[WBS Level]]=6,TaskTable[[#This Row],[PHASE]],IF(TaskTable[[#This Row],[WBS Level]]&lt;6,"NONE",OFFSET(TaskTable[[#This Row],[SP-4]],-1,0)))</f>
        <v>NONE</v>
      </c>
      <c r="M41" s="28">
        <f>LEN(TaskTable[WBS])-LEN(SUBSTITUTE(TaskTable[WBS],".",""))+2</f>
        <v>4</v>
      </c>
      <c r="N41" s="30">
        <v>43938</v>
      </c>
      <c r="O41" s="30">
        <v>43949</v>
      </c>
      <c r="P41" s="28">
        <v>12</v>
      </c>
      <c r="Q41" s="28"/>
      <c r="R41" s="90" t="str">
        <f>IF(TaskTable[[#This Row],[STATUS]]="COMPLETE",1,"")</f>
        <v/>
      </c>
      <c r="S41" s="105">
        <v>1</v>
      </c>
      <c r="T41" s="28">
        <v>8</v>
      </c>
      <c r="V41" s="107"/>
      <c r="W41" s="108"/>
      <c r="X41" s="109"/>
      <c r="Y41" s="108"/>
      <c r="Z41" s="108"/>
      <c r="AA41" s="108"/>
      <c r="AB41" s="108"/>
      <c r="AC41" s="110"/>
      <c r="AD41" s="110"/>
      <c r="AE41" s="110"/>
      <c r="AF41" s="111"/>
      <c r="AG41" s="111"/>
      <c r="AH41" s="110"/>
      <c r="AI41" s="110"/>
      <c r="AJ41" s="112"/>
      <c r="AK41" s="113"/>
      <c r="AL41" s="110"/>
    </row>
    <row r="42" spans="4:39" ht="28.8" x14ac:dyDescent="0.3">
      <c r="D42" s="32" t="s">
        <v>185</v>
      </c>
      <c r="E42" s="34" t="s">
        <v>95</v>
      </c>
      <c r="F42" s="93" t="str">
        <f ca="1">IF(TaskTable[[#This Row],[WBS Level]]=2,TaskTable[[#This Row],[PHASE]],OFFSET(TaskTable[[#This Row],[MAIN PHASE]],-1,0))</f>
        <v>PRG Business Process Creation - BRD</v>
      </c>
      <c r="G42" s="34" t="str">
        <f ca="1">IF(TaskTable[[#This Row],[WBS Level]]=3,TaskTable[[#This Row],[PHASE]],IF(TaskTable[[#This Row],[WBS Level]]&lt;3,"NONE",OFFSET(TaskTable[[#This Row],[SP-1]],-1,0)))</f>
        <v>BRD Creation</v>
      </c>
      <c r="H42" s="34" t="str">
        <f ca="1">IF(TaskTable[[#This Row],[WBS Level]]=4,TaskTable[[#This Row],[PHASE]],IF(TaskTable[[#This Row],[WBS Level]]&lt;4,"NONE",OFFSET(TaskTable[[#This Row],[SP-2]],-1,0)))</f>
        <v>Support Org Chart</v>
      </c>
      <c r="I42" s="34" t="str">
        <f ca="1">IF(TaskTable[[#This Row],[WBS Level]]=5,TaskTable[[#This Row],[PHASE]],IF(TaskTable[[#This Row],[WBS Level]]&lt;5,"NONE",OFFSET(TaskTable[[#This Row],[SP-3]],-1,0)))</f>
        <v>NONE</v>
      </c>
      <c r="J42" s="34" t="str">
        <f ca="1">IF(TaskTable[[#This Row],[WBS Level]]=6,TaskTable[[#This Row],[PHASE]],IF(TaskTable[[#This Row],[WBS Level]]&lt;6,"NONE",OFFSET(TaskTable[[#This Row],[SP-4]],-1,0)))</f>
        <v>NONE</v>
      </c>
      <c r="M42" s="28">
        <f>LEN(TaskTable[WBS])-LEN(SUBSTITUTE(TaskTable[WBS],".",""))+2</f>
        <v>4</v>
      </c>
      <c r="N42" s="30">
        <v>43938</v>
      </c>
      <c r="O42" s="30">
        <v>43949</v>
      </c>
      <c r="P42" s="28">
        <v>12</v>
      </c>
      <c r="Q42" s="28"/>
      <c r="R42" s="90" t="str">
        <f>IF(TaskTable[[#This Row],[STATUS]]="COMPLETE",1,"")</f>
        <v/>
      </c>
      <c r="S42" s="105">
        <v>1</v>
      </c>
      <c r="T42" s="28">
        <v>8</v>
      </c>
      <c r="V42" s="107"/>
      <c r="W42" s="108"/>
      <c r="X42" s="109"/>
      <c r="Y42" s="108"/>
      <c r="Z42" s="108"/>
      <c r="AA42" s="108"/>
      <c r="AB42" s="108"/>
      <c r="AC42" s="110"/>
      <c r="AD42" s="110"/>
      <c r="AE42" s="110"/>
      <c r="AF42" s="111"/>
      <c r="AG42" s="111"/>
      <c r="AH42" s="110"/>
      <c r="AI42" s="110"/>
      <c r="AJ42" s="112"/>
      <c r="AK42" s="113"/>
      <c r="AL42" s="110"/>
    </row>
    <row r="43" spans="4:39" ht="28.8" x14ac:dyDescent="0.3">
      <c r="D43" s="32" t="s">
        <v>186</v>
      </c>
      <c r="E43" s="34" t="s">
        <v>96</v>
      </c>
      <c r="F43" s="93" t="str">
        <f ca="1">IF(TaskTable[[#This Row],[WBS Level]]=2,TaskTable[[#This Row],[PHASE]],OFFSET(TaskTable[[#This Row],[MAIN PHASE]],-1,0))</f>
        <v>PRG Business Process Creation - BRD</v>
      </c>
      <c r="G43" s="34" t="str">
        <f ca="1">IF(TaskTable[[#This Row],[WBS Level]]=3,TaskTable[[#This Row],[PHASE]],IF(TaskTable[[#This Row],[WBS Level]]&lt;3,"NONE",OFFSET(TaskTable[[#This Row],[SP-1]],-1,0)))</f>
        <v>BRD Creation</v>
      </c>
      <c r="H43" s="34" t="str">
        <f ca="1">IF(TaskTable[[#This Row],[WBS Level]]=4,TaskTable[[#This Row],[PHASE]],IF(TaskTable[[#This Row],[WBS Level]]&lt;4,"NONE",OFFSET(TaskTable[[#This Row],[SP-2]],-1,0)))</f>
        <v>Customer Awareness</v>
      </c>
      <c r="I43" s="34" t="str">
        <f ca="1">IF(TaskTable[[#This Row],[WBS Level]]=5,TaskTable[[#This Row],[PHASE]],IF(TaskTable[[#This Row],[WBS Level]]&lt;5,"NONE",OFFSET(TaskTable[[#This Row],[SP-3]],-1,0)))</f>
        <v>NONE</v>
      </c>
      <c r="J43" s="34" t="str">
        <f ca="1">IF(TaskTable[[#This Row],[WBS Level]]=6,TaskTable[[#This Row],[PHASE]],IF(TaskTable[[#This Row],[WBS Level]]&lt;6,"NONE",OFFSET(TaskTable[[#This Row],[SP-4]],-1,0)))</f>
        <v>NONE</v>
      </c>
      <c r="M43" s="28">
        <f>LEN(TaskTable[WBS])-LEN(SUBSTITUTE(TaskTable[WBS],".",""))+2</f>
        <v>4</v>
      </c>
      <c r="N43" s="30">
        <v>43938</v>
      </c>
      <c r="O43" s="30">
        <v>43949</v>
      </c>
      <c r="P43" s="28">
        <v>12</v>
      </c>
      <c r="Q43" s="28"/>
      <c r="R43" s="90" t="str">
        <f>IF(TaskTable[[#This Row],[STATUS]]="COMPLETE",1,"")</f>
        <v/>
      </c>
      <c r="S43" s="105">
        <v>1</v>
      </c>
      <c r="T43" s="28">
        <v>8</v>
      </c>
      <c r="V43" s="107"/>
      <c r="W43" s="108"/>
      <c r="X43" s="109"/>
      <c r="Y43" s="108"/>
      <c r="Z43" s="108"/>
      <c r="AA43" s="108"/>
      <c r="AB43" s="108"/>
      <c r="AC43" s="110"/>
      <c r="AD43" s="110"/>
      <c r="AE43" s="110"/>
      <c r="AF43" s="111"/>
      <c r="AG43" s="111"/>
      <c r="AH43" s="110"/>
      <c r="AI43" s="110"/>
      <c r="AJ43" s="112"/>
      <c r="AK43" s="113"/>
      <c r="AL43" s="110"/>
    </row>
    <row r="44" spans="4:39" ht="28.8" x14ac:dyDescent="0.3">
      <c r="D44" s="32" t="s">
        <v>187</v>
      </c>
      <c r="E44" s="34" t="s">
        <v>97</v>
      </c>
      <c r="F44" s="93" t="str">
        <f ca="1">IF(TaskTable[[#This Row],[WBS Level]]=2,TaskTable[[#This Row],[PHASE]],OFFSET(TaskTable[[#This Row],[MAIN PHASE]],-1,0))</f>
        <v>PRG Business Process Creation - BRD</v>
      </c>
      <c r="G44" s="34" t="str">
        <f ca="1">IF(TaskTable[[#This Row],[WBS Level]]=3,TaskTable[[#This Row],[PHASE]],IF(TaskTable[[#This Row],[WBS Level]]&lt;3,"NONE",OFFSET(TaskTable[[#This Row],[SP-1]],-1,0)))</f>
        <v>BRD Creation</v>
      </c>
      <c r="H44" s="34" t="str">
        <f ca="1">IF(TaskTable[[#This Row],[WBS Level]]=4,TaskTable[[#This Row],[PHASE]],IF(TaskTable[[#This Row],[WBS Level]]&lt;4,"NONE",OFFSET(TaskTable[[#This Row],[SP-2]],-1,0)))</f>
        <v>Guidelines and policies</v>
      </c>
      <c r="I44" s="34" t="str">
        <f ca="1">IF(TaskTable[[#This Row],[WBS Level]]=5,TaskTable[[#This Row],[PHASE]],IF(TaskTable[[#This Row],[WBS Level]]&lt;5,"NONE",OFFSET(TaskTable[[#This Row],[SP-3]],-1,0)))</f>
        <v>NONE</v>
      </c>
      <c r="J44" s="34" t="str">
        <f ca="1">IF(TaskTable[[#This Row],[WBS Level]]=6,TaskTable[[#This Row],[PHASE]],IF(TaskTable[[#This Row],[WBS Level]]&lt;6,"NONE",OFFSET(TaskTable[[#This Row],[SP-4]],-1,0)))</f>
        <v>NONE</v>
      </c>
      <c r="M44" s="28">
        <f>LEN(TaskTable[WBS])-LEN(SUBSTITUTE(TaskTable[WBS],".",""))+2</f>
        <v>4</v>
      </c>
      <c r="N44" s="30">
        <v>43938</v>
      </c>
      <c r="O44" s="30">
        <v>43949</v>
      </c>
      <c r="P44" s="28">
        <v>12</v>
      </c>
      <c r="Q44" s="28"/>
      <c r="R44" s="90" t="str">
        <f>IF(TaskTable[[#This Row],[STATUS]]="COMPLETE",1,"")</f>
        <v/>
      </c>
      <c r="S44" s="105">
        <v>1</v>
      </c>
      <c r="T44" s="28">
        <v>8</v>
      </c>
      <c r="V44" s="107"/>
      <c r="W44" s="108"/>
      <c r="X44" s="109"/>
      <c r="Y44" s="108"/>
      <c r="Z44" s="108"/>
      <c r="AA44" s="108"/>
      <c r="AB44" s="108"/>
      <c r="AC44" s="110"/>
      <c r="AD44" s="110"/>
      <c r="AE44" s="110"/>
      <c r="AF44" s="111"/>
      <c r="AG44" s="111"/>
      <c r="AH44" s="110"/>
      <c r="AI44" s="110"/>
      <c r="AJ44" s="112"/>
      <c r="AK44" s="113"/>
      <c r="AL44" s="110"/>
    </row>
    <row r="45" spans="4:39" ht="28.8" x14ac:dyDescent="0.3">
      <c r="D45" s="32">
        <v>6.2</v>
      </c>
      <c r="E45" s="34" t="s">
        <v>98</v>
      </c>
      <c r="F45" s="93" t="str">
        <f ca="1">IF(TaskTable[[#This Row],[WBS Level]]=2,TaskTable[[#This Row],[PHASE]],OFFSET(TaskTable[[#This Row],[MAIN PHASE]],-1,0))</f>
        <v>PRG Business Process Creation - BRD</v>
      </c>
      <c r="G45" s="34" t="str">
        <f ca="1">IF(TaskTable[[#This Row],[WBS Level]]=3,TaskTable[[#This Row],[PHASE]],IF(TaskTable[[#This Row],[WBS Level]]&lt;3,"NONE",OFFSET(TaskTable[[#This Row],[SP-1]],-1,0)))</f>
        <v>BRD Submission</v>
      </c>
      <c r="H45" s="34" t="str">
        <f ca="1">IF(TaskTable[[#This Row],[WBS Level]]=4,TaskTable[[#This Row],[PHASE]],IF(TaskTable[[#This Row],[WBS Level]]&lt;4,"NONE",OFFSET(TaskTable[[#This Row],[SP-2]],-1,0)))</f>
        <v>NONE</v>
      </c>
      <c r="I45" s="34" t="str">
        <f ca="1">IF(TaskTable[[#This Row],[WBS Level]]=5,TaskTable[[#This Row],[PHASE]],IF(TaskTable[[#This Row],[WBS Level]]&lt;5,"NONE",OFFSET(TaskTable[[#This Row],[SP-3]],-1,0)))</f>
        <v>NONE</v>
      </c>
      <c r="J45" s="34" t="str">
        <f ca="1">IF(TaskTable[[#This Row],[WBS Level]]=6,TaskTable[[#This Row],[PHASE]],IF(TaskTable[[#This Row],[WBS Level]]&lt;6,"NONE",OFFSET(TaskTable[[#This Row],[SP-4]],-1,0)))</f>
        <v>NONE</v>
      </c>
      <c r="M45" s="28">
        <f>LEN(TaskTable[WBS])-LEN(SUBSTITUTE(TaskTable[WBS],".",""))+2</f>
        <v>3</v>
      </c>
      <c r="N45" s="30">
        <v>43950</v>
      </c>
      <c r="O45" s="30">
        <v>43950</v>
      </c>
      <c r="P45" s="28">
        <v>1</v>
      </c>
      <c r="Q45" s="28"/>
      <c r="R45" s="90" t="str">
        <f>IF(TaskTable[[#This Row],[STATUS]]="COMPLETE",1,"")</f>
        <v/>
      </c>
      <c r="S45" s="105">
        <v>1</v>
      </c>
      <c r="T45" s="28">
        <v>1</v>
      </c>
      <c r="V45" s="107"/>
      <c r="W45" s="108"/>
      <c r="X45" s="109"/>
      <c r="Y45" s="108"/>
      <c r="Z45" s="108"/>
      <c r="AA45" s="108"/>
      <c r="AB45" s="108"/>
      <c r="AC45" s="110"/>
      <c r="AD45" s="110"/>
      <c r="AE45" s="110"/>
      <c r="AF45" s="111"/>
      <c r="AG45" s="111"/>
      <c r="AH45" s="110"/>
      <c r="AI45" s="110"/>
      <c r="AJ45" s="112"/>
      <c r="AK45" s="113"/>
      <c r="AL45" s="110"/>
    </row>
    <row r="46" spans="4:39" ht="28.8" x14ac:dyDescent="0.3">
      <c r="D46" s="32">
        <v>6.3</v>
      </c>
      <c r="E46" s="34" t="s">
        <v>99</v>
      </c>
      <c r="F46" s="93" t="str">
        <f ca="1">IF(TaskTable[[#This Row],[WBS Level]]=2,TaskTable[[#This Row],[PHASE]],OFFSET(TaskTable[[#This Row],[MAIN PHASE]],-1,0))</f>
        <v>PRG Business Process Creation - BRD</v>
      </c>
      <c r="G46" s="34" t="str">
        <f ca="1">IF(TaskTable[[#This Row],[WBS Level]]=3,TaskTable[[#This Row],[PHASE]],IF(TaskTable[[#This Row],[WBS Level]]&lt;3,"NONE",OFFSET(TaskTable[[#This Row],[SP-1]],-1,0)))</f>
        <v>BRD Processing</v>
      </c>
      <c r="H46" s="34" t="str">
        <f ca="1">IF(TaskTable[[#This Row],[WBS Level]]=4,TaskTable[[#This Row],[PHASE]],IF(TaskTable[[#This Row],[WBS Level]]&lt;4,"NONE",OFFSET(TaskTable[[#This Row],[SP-2]],-1,0)))</f>
        <v>NONE</v>
      </c>
      <c r="I46" s="34" t="str">
        <f ca="1">IF(TaskTable[[#This Row],[WBS Level]]=5,TaskTable[[#This Row],[PHASE]],IF(TaskTable[[#This Row],[WBS Level]]&lt;5,"NONE",OFFSET(TaskTable[[#This Row],[SP-3]],-1,0)))</f>
        <v>NONE</v>
      </c>
      <c r="J46" s="34" t="str">
        <f ca="1">IF(TaskTable[[#This Row],[WBS Level]]=6,TaskTable[[#This Row],[PHASE]],IF(TaskTable[[#This Row],[WBS Level]]&lt;6,"NONE",OFFSET(TaskTable[[#This Row],[SP-4]],-1,0)))</f>
        <v>NONE</v>
      </c>
      <c r="M46" s="28">
        <f>LEN(TaskTable[WBS])-LEN(SUBSTITUTE(TaskTable[WBS],".",""))+2</f>
        <v>3</v>
      </c>
      <c r="N46" s="30">
        <v>43951</v>
      </c>
      <c r="O46" s="30">
        <v>43964</v>
      </c>
      <c r="P46" s="28">
        <v>14</v>
      </c>
      <c r="Q46" s="28"/>
      <c r="R46" s="90" t="str">
        <f>IF(TaskTable[[#This Row],[STATUS]]="COMPLETE",1,"")</f>
        <v/>
      </c>
      <c r="S46" s="105">
        <v>1</v>
      </c>
      <c r="T46" s="28">
        <v>10</v>
      </c>
      <c r="V46" s="107"/>
      <c r="W46" s="108"/>
      <c r="X46" s="109"/>
      <c r="Y46" s="108"/>
      <c r="Z46" s="108"/>
      <c r="AA46" s="108"/>
      <c r="AB46" s="108"/>
      <c r="AC46" s="110"/>
      <c r="AD46" s="110"/>
      <c r="AE46" s="110"/>
      <c r="AF46" s="111"/>
      <c r="AG46" s="111"/>
      <c r="AH46" s="110"/>
      <c r="AI46" s="110"/>
      <c r="AJ46" s="112"/>
      <c r="AK46" s="113"/>
      <c r="AL46" s="110"/>
    </row>
    <row r="47" spans="4:39" ht="28.8" x14ac:dyDescent="0.3">
      <c r="D47" s="32">
        <v>7</v>
      </c>
      <c r="E47" s="34" t="s">
        <v>100</v>
      </c>
      <c r="F47" s="93" t="str">
        <f ca="1">IF(TaskTable[[#This Row],[WBS Level]]=2,TaskTable[[#This Row],[PHASE]],OFFSET(TaskTable[[#This Row],[MAIN PHASE]],-1,0))</f>
        <v>Configuration and Migration</v>
      </c>
      <c r="G47" s="34" t="str">
        <f ca="1">IF(TaskTable[[#This Row],[WBS Level]]=3,TaskTable[[#This Row],[PHASE]],IF(TaskTable[[#This Row],[WBS Level]]&lt;3,"NONE",OFFSET(TaskTable[[#This Row],[SP-1]],-1,0)))</f>
        <v>NONE</v>
      </c>
      <c r="H47" s="34" t="str">
        <f ca="1">IF(TaskTable[[#This Row],[WBS Level]]=4,TaskTable[[#This Row],[PHASE]],IF(TaskTable[[#This Row],[WBS Level]]&lt;4,"NONE",OFFSET(TaskTable[[#This Row],[SP-2]],-1,0)))</f>
        <v>NONE</v>
      </c>
      <c r="I47" s="34" t="str">
        <f ca="1">IF(TaskTable[[#This Row],[WBS Level]]=5,TaskTable[[#This Row],[PHASE]],IF(TaskTable[[#This Row],[WBS Level]]&lt;5,"NONE",OFFSET(TaskTable[[#This Row],[SP-3]],-1,0)))</f>
        <v>NONE</v>
      </c>
      <c r="J47" s="34" t="str">
        <f ca="1">IF(TaskTable[[#This Row],[WBS Level]]=6,TaskTable[[#This Row],[PHASE]],IF(TaskTable[[#This Row],[WBS Level]]&lt;6,"NONE",OFFSET(TaskTable[[#This Row],[SP-4]],-1,0)))</f>
        <v>NONE</v>
      </c>
      <c r="K47" s="28" t="s">
        <v>68</v>
      </c>
      <c r="M47" s="28">
        <f>LEN(TaskTable[WBS])-LEN(SUBSTITUTE(TaskTable[WBS],".",""))+2</f>
        <v>2</v>
      </c>
      <c r="N47" s="30">
        <v>43962</v>
      </c>
      <c r="O47" s="30">
        <v>43966</v>
      </c>
      <c r="P47" s="28">
        <v>5</v>
      </c>
      <c r="Q47" s="28" t="s">
        <v>12</v>
      </c>
      <c r="R47" s="90">
        <f>IF(TaskTable[[#This Row],[STATUS]]="COMPLETE",1,"")</f>
        <v>1</v>
      </c>
      <c r="S47" s="105">
        <v>1</v>
      </c>
      <c r="T47" s="28">
        <v>5</v>
      </c>
      <c r="V47" s="107"/>
      <c r="W47" s="108"/>
      <c r="X47" s="109"/>
      <c r="Y47" s="108"/>
      <c r="Z47" s="108"/>
      <c r="AA47" s="108"/>
      <c r="AB47" s="108"/>
      <c r="AC47" s="110"/>
      <c r="AD47" s="110"/>
      <c r="AE47" s="110"/>
      <c r="AF47" s="111"/>
      <c r="AG47" s="111"/>
      <c r="AH47" s="110"/>
      <c r="AI47" s="110"/>
      <c r="AJ47" s="112"/>
      <c r="AK47" s="113"/>
      <c r="AL47" s="110"/>
    </row>
    <row r="48" spans="4:39" ht="28.8" x14ac:dyDescent="0.3">
      <c r="D48" s="33">
        <v>7.1</v>
      </c>
      <c r="E48" s="34" t="s">
        <v>101</v>
      </c>
      <c r="F48" s="93" t="str">
        <f ca="1">IF(TaskTable[[#This Row],[WBS Level]]=2,TaskTable[[#This Row],[PHASE]],OFFSET(TaskTable[[#This Row],[MAIN PHASE]],-1,0))</f>
        <v>Configuration and Migration</v>
      </c>
      <c r="G48" s="34" t="str">
        <f ca="1">IF(TaskTable[[#This Row],[WBS Level]]=3,TaskTable[[#This Row],[PHASE]],IF(TaskTable[[#This Row],[WBS Level]]&lt;3,"NONE",OFFSET(TaskTable[[#This Row],[SP-1]],-1,0)))</f>
        <v>Configure Business Settings</v>
      </c>
      <c r="H48" s="34" t="str">
        <f ca="1">IF(TaskTable[[#This Row],[WBS Level]]=4,TaskTable[[#This Row],[PHASE]],IF(TaskTable[[#This Row],[WBS Level]]&lt;4,"NONE",OFFSET(TaskTable[[#This Row],[SP-2]],-1,0)))</f>
        <v>NONE</v>
      </c>
      <c r="I48" s="34" t="str">
        <f ca="1">IF(TaskTable[[#This Row],[WBS Level]]=5,TaskTable[[#This Row],[PHASE]],IF(TaskTable[[#This Row],[WBS Level]]&lt;5,"NONE",OFFSET(TaskTable[[#This Row],[SP-3]],-1,0)))</f>
        <v>NONE</v>
      </c>
      <c r="J48" s="34" t="str">
        <f ca="1">IF(TaskTable[[#This Row],[WBS Level]]=6,TaskTable[[#This Row],[PHASE]],IF(TaskTable[[#This Row],[WBS Level]]&lt;6,"NONE",OFFSET(TaskTable[[#This Row],[SP-4]],-1,0)))</f>
        <v>NONE</v>
      </c>
      <c r="M48" s="28">
        <f>LEN(TaskTable[WBS])-LEN(SUBSTITUTE(TaskTable[WBS],".",""))+2</f>
        <v>3</v>
      </c>
      <c r="N48" s="30">
        <v>43962</v>
      </c>
      <c r="O48" s="30">
        <v>43966</v>
      </c>
      <c r="P48" s="28">
        <v>5</v>
      </c>
      <c r="Q48" s="28" t="s">
        <v>12</v>
      </c>
      <c r="R48" s="90">
        <f>IF(TaskTable[[#This Row],[STATUS]]="COMPLETE",1,"")</f>
        <v>1</v>
      </c>
      <c r="S48" s="105">
        <v>1</v>
      </c>
      <c r="T48" s="28">
        <v>5</v>
      </c>
      <c r="V48" s="107"/>
      <c r="W48" s="108"/>
      <c r="X48" s="109"/>
      <c r="Y48" s="108"/>
      <c r="Z48" s="108"/>
      <c r="AA48" s="108"/>
      <c r="AB48" s="108"/>
      <c r="AC48" s="110"/>
      <c r="AD48" s="110"/>
      <c r="AE48" s="110"/>
      <c r="AF48" s="111"/>
      <c r="AG48" s="111"/>
      <c r="AH48" s="110"/>
      <c r="AI48" s="110"/>
      <c r="AJ48" s="112"/>
      <c r="AK48" s="113"/>
      <c r="AL48" s="110"/>
    </row>
    <row r="49" spans="4:38" ht="28.8" x14ac:dyDescent="0.3">
      <c r="D49" s="32" t="s">
        <v>188</v>
      </c>
      <c r="E49" s="34" t="s">
        <v>102</v>
      </c>
      <c r="F49" s="93" t="str">
        <f ca="1">IF(TaskTable[[#This Row],[WBS Level]]=2,TaskTable[[#This Row],[PHASE]],OFFSET(TaskTable[[#This Row],[MAIN PHASE]],-1,0))</f>
        <v>Configuration and Migration</v>
      </c>
      <c r="G49" s="34" t="str">
        <f ca="1">IF(TaskTable[[#This Row],[WBS Level]]=3,TaskTable[[#This Row],[PHASE]],IF(TaskTable[[#This Row],[WBS Level]]&lt;3,"NONE",OFFSET(TaskTable[[#This Row],[SP-1]],-1,0)))</f>
        <v>Configure Business Settings</v>
      </c>
      <c r="H49" s="34" t="str">
        <f ca="1">IF(TaskTable[[#This Row],[WBS Level]]=4,TaskTable[[#This Row],[PHASE]],IF(TaskTable[[#This Row],[WBS Level]]&lt;4,"NONE",OFFSET(TaskTable[[#This Row],[SP-2]],-1,0)))</f>
        <v>Company Configuration</v>
      </c>
      <c r="I49" s="34" t="str">
        <f ca="1">IF(TaskTable[[#This Row],[WBS Level]]=5,TaskTable[[#This Row],[PHASE]],IF(TaskTable[[#This Row],[WBS Level]]&lt;5,"NONE",OFFSET(TaskTable[[#This Row],[SP-3]],-1,0)))</f>
        <v>NONE</v>
      </c>
      <c r="J49" s="34" t="str">
        <f ca="1">IF(TaskTable[[#This Row],[WBS Level]]=6,TaskTable[[#This Row],[PHASE]],IF(TaskTable[[#This Row],[WBS Level]]&lt;6,"NONE",OFFSET(TaskTable[[#This Row],[SP-4]],-1,0)))</f>
        <v>NONE</v>
      </c>
      <c r="M49" s="28">
        <f>LEN(TaskTable[WBS])-LEN(SUBSTITUTE(TaskTable[WBS],".",""))+2</f>
        <v>4</v>
      </c>
      <c r="N49" s="30">
        <v>43962</v>
      </c>
      <c r="O49" s="30">
        <v>43966</v>
      </c>
      <c r="P49" s="28">
        <v>5</v>
      </c>
      <c r="Q49" s="28" t="s">
        <v>12</v>
      </c>
      <c r="R49" s="90">
        <f>IF(TaskTable[[#This Row],[STATUS]]="COMPLETE",1,"")</f>
        <v>1</v>
      </c>
      <c r="S49" s="105">
        <v>1</v>
      </c>
      <c r="T49" s="28">
        <v>5</v>
      </c>
      <c r="V49" s="107"/>
      <c r="W49" s="108"/>
      <c r="X49" s="109"/>
      <c r="Y49" s="108"/>
      <c r="Z49" s="108"/>
      <c r="AA49" s="108"/>
      <c r="AB49" s="108"/>
      <c r="AC49" s="110"/>
      <c r="AD49" s="110"/>
      <c r="AE49" s="110"/>
      <c r="AF49" s="111"/>
      <c r="AG49" s="111"/>
      <c r="AH49" s="110"/>
      <c r="AI49" s="110"/>
      <c r="AJ49" s="112"/>
      <c r="AK49" s="113"/>
      <c r="AL49" s="110"/>
    </row>
    <row r="50" spans="4:38" ht="28.8" x14ac:dyDescent="0.3">
      <c r="D50" s="32" t="s">
        <v>189</v>
      </c>
      <c r="E50" s="34" t="s">
        <v>103</v>
      </c>
      <c r="F50" s="93" t="str">
        <f ca="1">IF(TaskTable[[#This Row],[WBS Level]]=2,TaskTable[[#This Row],[PHASE]],OFFSET(TaskTable[[#This Row],[MAIN PHASE]],-1,0))</f>
        <v>Configuration and Migration</v>
      </c>
      <c r="G50" s="34" t="str">
        <f ca="1">IF(TaskTable[[#This Row],[WBS Level]]=3,TaskTable[[#This Row],[PHASE]],IF(TaskTable[[#This Row],[WBS Level]]&lt;3,"NONE",OFFSET(TaskTable[[#This Row],[SP-1]],-1,0)))</f>
        <v>Configure Business Settings</v>
      </c>
      <c r="H50" s="34" t="str">
        <f ca="1">IF(TaskTable[[#This Row],[WBS Level]]=4,TaskTable[[#This Row],[PHASE]],IF(TaskTable[[#This Row],[WBS Level]]&lt;4,"NONE",OFFSET(TaskTable[[#This Row],[SP-2]],-1,0)))</f>
        <v>Service Level Agreement</v>
      </c>
      <c r="I50" s="34" t="str">
        <f ca="1">IF(TaskTable[[#This Row],[WBS Level]]=5,TaskTable[[#This Row],[PHASE]],IF(TaskTable[[#This Row],[WBS Level]]&lt;5,"NONE",OFFSET(TaskTable[[#This Row],[SP-3]],-1,0)))</f>
        <v>NONE</v>
      </c>
      <c r="J50" s="34" t="str">
        <f ca="1">IF(TaskTable[[#This Row],[WBS Level]]=6,TaskTable[[#This Row],[PHASE]],IF(TaskTable[[#This Row],[WBS Level]]&lt;6,"NONE",OFFSET(TaskTable[[#This Row],[SP-4]],-1,0)))</f>
        <v>NONE</v>
      </c>
      <c r="M50" s="28">
        <f>LEN(TaskTable[WBS])-LEN(SUBSTITUTE(TaskTable[WBS],".",""))+2</f>
        <v>4</v>
      </c>
      <c r="N50" s="30">
        <v>43962</v>
      </c>
      <c r="O50" s="30">
        <v>43966</v>
      </c>
      <c r="P50" s="28">
        <v>5</v>
      </c>
      <c r="Q50" s="28" t="s">
        <v>12</v>
      </c>
      <c r="R50" s="90">
        <f>IF(TaskTable[[#This Row],[STATUS]]="COMPLETE",1,"")</f>
        <v>1</v>
      </c>
      <c r="S50" s="105">
        <v>1</v>
      </c>
      <c r="T50" s="28">
        <v>5</v>
      </c>
    </row>
    <row r="51" spans="4:38" ht="28.8" x14ac:dyDescent="0.3">
      <c r="D51" s="32" t="s">
        <v>190</v>
      </c>
      <c r="E51" s="34" t="s">
        <v>104</v>
      </c>
      <c r="F51" s="93" t="str">
        <f ca="1">IF(TaskTable[[#This Row],[WBS Level]]=2,TaskTable[[#This Row],[PHASE]],OFFSET(TaskTable[[#This Row],[MAIN PHASE]],-1,0))</f>
        <v>Configuration and Migration</v>
      </c>
      <c r="G51" s="34" t="str">
        <f ca="1">IF(TaskTable[[#This Row],[WBS Level]]=3,TaskTable[[#This Row],[PHASE]],IF(TaskTable[[#This Row],[WBS Level]]&lt;3,"NONE",OFFSET(TaskTable[[#This Row],[SP-1]],-1,0)))</f>
        <v>Configure Business Settings</v>
      </c>
      <c r="H51" s="34" t="str">
        <f ca="1">IF(TaskTable[[#This Row],[WBS Level]]=4,TaskTable[[#This Row],[PHASE]],IF(TaskTable[[#This Row],[WBS Level]]&lt;4,"NONE",OFFSET(TaskTable[[#This Row],[SP-2]],-1,0)))</f>
        <v>Shipping Rates</v>
      </c>
      <c r="I51" s="34" t="str">
        <f ca="1">IF(TaskTable[[#This Row],[WBS Level]]=5,TaskTable[[#This Row],[PHASE]],IF(TaskTable[[#This Row],[WBS Level]]&lt;5,"NONE",OFFSET(TaskTable[[#This Row],[SP-3]],-1,0)))</f>
        <v>NONE</v>
      </c>
      <c r="J51" s="34" t="str">
        <f ca="1">IF(TaskTable[[#This Row],[WBS Level]]=6,TaskTable[[#This Row],[PHASE]],IF(TaskTable[[#This Row],[WBS Level]]&lt;6,"NONE",OFFSET(TaskTable[[#This Row],[SP-4]],-1,0)))</f>
        <v>NONE</v>
      </c>
      <c r="M51" s="28">
        <f>LEN(TaskTable[WBS])-LEN(SUBSTITUTE(TaskTable[WBS],".",""))+2</f>
        <v>4</v>
      </c>
      <c r="N51" s="30">
        <v>43962</v>
      </c>
      <c r="O51" s="30">
        <v>43966</v>
      </c>
      <c r="P51" s="28">
        <v>5</v>
      </c>
      <c r="Q51" s="28" t="s">
        <v>12</v>
      </c>
      <c r="R51" s="90">
        <f>IF(TaskTable[[#This Row],[STATUS]]="COMPLETE",1,"")</f>
        <v>1</v>
      </c>
      <c r="S51" s="105">
        <v>1</v>
      </c>
      <c r="T51" s="28">
        <v>5</v>
      </c>
    </row>
    <row r="52" spans="4:38" ht="28.8" x14ac:dyDescent="0.3">
      <c r="D52" s="32" t="s">
        <v>191</v>
      </c>
      <c r="E52" s="34" t="s">
        <v>105</v>
      </c>
      <c r="F52" s="93" t="str">
        <f ca="1">IF(TaskTable[[#This Row],[WBS Level]]=2,TaskTable[[#This Row],[PHASE]],OFFSET(TaskTable[[#This Row],[MAIN PHASE]],-1,0))</f>
        <v>Configuration and Migration</v>
      </c>
      <c r="G52" s="34" t="str">
        <f ca="1">IF(TaskTable[[#This Row],[WBS Level]]=3,TaskTable[[#This Row],[PHASE]],IF(TaskTable[[#This Row],[WBS Level]]&lt;3,"NONE",OFFSET(TaskTable[[#This Row],[SP-1]],-1,0)))</f>
        <v>Configure Business Settings</v>
      </c>
      <c r="H52" s="34" t="str">
        <f ca="1">IF(TaskTable[[#This Row],[WBS Level]]=4,TaskTable[[#This Row],[PHASE]],IF(TaskTable[[#This Row],[WBS Level]]&lt;4,"NONE",OFFSET(TaskTable[[#This Row],[SP-2]],-1,0)))</f>
        <v>Advanced Configuration</v>
      </c>
      <c r="I52" s="34" t="str">
        <f ca="1">IF(TaskTable[[#This Row],[WBS Level]]=5,TaskTable[[#This Row],[PHASE]],IF(TaskTable[[#This Row],[WBS Level]]&lt;5,"NONE",OFFSET(TaskTable[[#This Row],[SP-3]],-1,0)))</f>
        <v>NONE</v>
      </c>
      <c r="J52" s="34" t="str">
        <f ca="1">IF(TaskTable[[#This Row],[WBS Level]]=6,TaskTable[[#This Row],[PHASE]],IF(TaskTable[[#This Row],[WBS Level]]&lt;6,"NONE",OFFSET(TaskTable[[#This Row],[SP-4]],-1,0)))</f>
        <v>NONE</v>
      </c>
      <c r="M52" s="28">
        <f>LEN(TaskTable[WBS])-LEN(SUBSTITUTE(TaskTable[WBS],".",""))+2</f>
        <v>4</v>
      </c>
      <c r="N52" s="30">
        <v>43962</v>
      </c>
      <c r="O52" s="30">
        <v>43966</v>
      </c>
      <c r="P52" s="28">
        <v>5</v>
      </c>
      <c r="Q52" s="28" t="s">
        <v>12</v>
      </c>
      <c r="R52" s="90">
        <f>IF(TaskTable[[#This Row],[STATUS]]="COMPLETE",1,"")</f>
        <v>1</v>
      </c>
      <c r="S52" s="105">
        <v>1</v>
      </c>
      <c r="T52" s="28">
        <v>5</v>
      </c>
    </row>
    <row r="53" spans="4:38" ht="43.2" x14ac:dyDescent="0.3">
      <c r="D53" s="32" t="s">
        <v>192</v>
      </c>
      <c r="E53" s="34" t="s">
        <v>106</v>
      </c>
      <c r="F53" s="93" t="str">
        <f ca="1">IF(TaskTable[[#This Row],[WBS Level]]=2,TaskTable[[#This Row],[PHASE]],OFFSET(TaskTable[[#This Row],[MAIN PHASE]],-1,0))</f>
        <v>Configuration and Migration</v>
      </c>
      <c r="G53" s="34" t="str">
        <f ca="1">IF(TaskTable[[#This Row],[WBS Level]]=3,TaskTable[[#This Row],[PHASE]],IF(TaskTable[[#This Row],[WBS Level]]&lt;3,"NONE",OFFSET(TaskTable[[#This Row],[SP-1]],-1,0)))</f>
        <v>Configure Business Settings</v>
      </c>
      <c r="H53" s="34" t="str">
        <f ca="1">IF(TaskTable[[#This Row],[WBS Level]]=4,TaskTable[[#This Row],[PHASE]],IF(TaskTable[[#This Row],[WBS Level]]&lt;4,"NONE",OFFSET(TaskTable[[#This Row],[SP-2]],-1,0)))</f>
        <v>Configure User Accesss for Suki Hub</v>
      </c>
      <c r="I53" s="34" t="str">
        <f ca="1">IF(TaskTable[[#This Row],[WBS Level]]=5,TaskTable[[#This Row],[PHASE]],IF(TaskTable[[#This Row],[WBS Level]]&lt;5,"NONE",OFFSET(TaskTable[[#This Row],[SP-3]],-1,0)))</f>
        <v>NONE</v>
      </c>
      <c r="J53" s="34" t="str">
        <f ca="1">IF(TaskTable[[#This Row],[WBS Level]]=6,TaskTable[[#This Row],[PHASE]],IF(TaskTable[[#This Row],[WBS Level]]&lt;6,"NONE",OFFSET(TaskTable[[#This Row],[SP-4]],-1,0)))</f>
        <v>NONE</v>
      </c>
      <c r="M53" s="28">
        <f>LEN(TaskTable[WBS])-LEN(SUBSTITUTE(TaskTable[WBS],".",""))+2</f>
        <v>4</v>
      </c>
      <c r="N53" s="30">
        <v>43962</v>
      </c>
      <c r="O53" s="30">
        <v>43966</v>
      </c>
      <c r="P53" s="28">
        <v>5</v>
      </c>
      <c r="Q53" s="28" t="s">
        <v>12</v>
      </c>
      <c r="R53" s="90">
        <f>IF(TaskTable[[#This Row],[STATUS]]="COMPLETE",1,"")</f>
        <v>1</v>
      </c>
      <c r="S53" s="105">
        <v>1</v>
      </c>
      <c r="T53" s="28">
        <v>5</v>
      </c>
    </row>
    <row r="54" spans="4:38" ht="28.8" x14ac:dyDescent="0.3">
      <c r="D54" s="32" t="s">
        <v>193</v>
      </c>
      <c r="E54" s="34" t="s">
        <v>107</v>
      </c>
      <c r="F54" s="93" t="str">
        <f ca="1">IF(TaskTable[[#This Row],[WBS Level]]=2,TaskTable[[#This Row],[PHASE]],OFFSET(TaskTable[[#This Row],[MAIN PHASE]],-1,0))</f>
        <v>Configuration and Migration</v>
      </c>
      <c r="G54" s="34" t="str">
        <f ca="1">IF(TaskTable[[#This Row],[WBS Level]]=3,TaskTable[[#This Row],[PHASE]],IF(TaskTable[[#This Row],[WBS Level]]&lt;3,"NONE",OFFSET(TaskTable[[#This Row],[SP-1]],-1,0)))</f>
        <v>Configure Business Settings</v>
      </c>
      <c r="H54" s="34" t="str">
        <f ca="1">IF(TaskTable[[#This Row],[WBS Level]]=4,TaskTable[[#This Row],[PHASE]],IF(TaskTable[[#This Row],[WBS Level]]&lt;4,"NONE",OFFSET(TaskTable[[#This Row],[SP-2]],-1,0)))</f>
        <v>Provide complete list of Users</v>
      </c>
      <c r="I54" s="34" t="str">
        <f ca="1">IF(TaskTable[[#This Row],[WBS Level]]=5,TaskTable[[#This Row],[PHASE]],IF(TaskTable[[#This Row],[WBS Level]]&lt;5,"NONE",OFFSET(TaskTable[[#This Row],[SP-3]],-1,0)))</f>
        <v>NONE</v>
      </c>
      <c r="J54" s="34" t="str">
        <f ca="1">IF(TaskTable[[#This Row],[WBS Level]]=6,TaskTable[[#This Row],[PHASE]],IF(TaskTable[[#This Row],[WBS Level]]&lt;6,"NONE",OFFSET(TaskTable[[#This Row],[SP-4]],-1,0)))</f>
        <v>NONE</v>
      </c>
      <c r="M54" s="28">
        <f>LEN(TaskTable[WBS])-LEN(SUBSTITUTE(TaskTable[WBS],".",""))+2</f>
        <v>4</v>
      </c>
      <c r="N54" s="30">
        <v>43962</v>
      </c>
      <c r="O54" s="30">
        <v>43966</v>
      </c>
      <c r="P54" s="28">
        <v>5</v>
      </c>
      <c r="Q54" s="28" t="s">
        <v>12</v>
      </c>
      <c r="R54" s="90">
        <f>IF(TaskTable[[#This Row],[STATUS]]="COMPLETE",1,"")</f>
        <v>1</v>
      </c>
      <c r="S54" s="105">
        <v>1</v>
      </c>
      <c r="T54" s="28">
        <v>5</v>
      </c>
    </row>
    <row r="55" spans="4:38" ht="28.8" x14ac:dyDescent="0.3">
      <c r="D55" s="32" t="s">
        <v>194</v>
      </c>
      <c r="E55" s="34" t="s">
        <v>108</v>
      </c>
      <c r="F55" s="93" t="str">
        <f ca="1">IF(TaskTable[[#This Row],[WBS Level]]=2,TaskTable[[#This Row],[PHASE]],OFFSET(TaskTable[[#This Row],[MAIN PHASE]],-1,0))</f>
        <v>Configuration and Migration</v>
      </c>
      <c r="G55" s="34" t="str">
        <f ca="1">IF(TaskTable[[#This Row],[WBS Level]]=3,TaskTable[[#This Row],[PHASE]],IF(TaskTable[[#This Row],[WBS Level]]&lt;3,"NONE",OFFSET(TaskTable[[#This Row],[SP-1]],-1,0)))</f>
        <v>Configure Business Settings</v>
      </c>
      <c r="H55" s="34" t="str">
        <f ca="1">IF(TaskTable[[#This Row],[WBS Level]]=4,TaskTable[[#This Row],[PHASE]],IF(TaskTable[[#This Row],[WBS Level]]&lt;4,"NONE",OFFSET(TaskTable[[#This Row],[SP-2]],-1,0)))</f>
        <v>Configure Users</v>
      </c>
      <c r="I55" s="34" t="str">
        <f ca="1">IF(TaskTable[[#This Row],[WBS Level]]=5,TaskTable[[#This Row],[PHASE]],IF(TaskTable[[#This Row],[WBS Level]]&lt;5,"NONE",OFFSET(TaskTable[[#This Row],[SP-3]],-1,0)))</f>
        <v>NONE</v>
      </c>
      <c r="J55" s="34" t="str">
        <f ca="1">IF(TaskTable[[#This Row],[WBS Level]]=6,TaskTable[[#This Row],[PHASE]],IF(TaskTable[[#This Row],[WBS Level]]&lt;6,"NONE",OFFSET(TaskTable[[#This Row],[SP-4]],-1,0)))</f>
        <v>NONE</v>
      </c>
      <c r="M55" s="28">
        <f>LEN(TaskTable[WBS])-LEN(SUBSTITUTE(TaskTable[WBS],".",""))+2</f>
        <v>4</v>
      </c>
      <c r="N55" s="30">
        <v>43962</v>
      </c>
      <c r="O55" s="30">
        <v>43966</v>
      </c>
      <c r="P55" s="28">
        <v>5</v>
      </c>
      <c r="Q55" s="28" t="s">
        <v>12</v>
      </c>
      <c r="R55" s="90">
        <f>IF(TaskTable[[#This Row],[STATUS]]="COMPLETE",1,"")</f>
        <v>1</v>
      </c>
      <c r="S55" s="105">
        <v>1</v>
      </c>
      <c r="T55" s="28">
        <v>5</v>
      </c>
    </row>
    <row r="56" spans="4:38" x14ac:dyDescent="0.3">
      <c r="D56" s="32">
        <v>8</v>
      </c>
      <c r="E56" s="34" t="s">
        <v>109</v>
      </c>
      <c r="F56" s="93" t="str">
        <f ca="1">IF(TaskTable[[#This Row],[WBS Level]]=2,TaskTable[[#This Row],[PHASE]],OFFSET(TaskTable[[#This Row],[MAIN PHASE]],-1,0))</f>
        <v>Data Migration</v>
      </c>
      <c r="G56" s="34" t="str">
        <f ca="1">IF(TaskTable[[#This Row],[WBS Level]]=3,TaskTable[[#This Row],[PHASE]],IF(TaskTable[[#This Row],[WBS Level]]&lt;3,"NONE",OFFSET(TaskTable[[#This Row],[SP-1]],-1,0)))</f>
        <v>NONE</v>
      </c>
      <c r="H56" s="34" t="str">
        <f ca="1">IF(TaskTable[[#This Row],[WBS Level]]=4,TaskTable[[#This Row],[PHASE]],IF(TaskTable[[#This Row],[WBS Level]]&lt;4,"NONE",OFFSET(TaskTable[[#This Row],[SP-2]],-1,0)))</f>
        <v>NONE</v>
      </c>
      <c r="I56" s="34" t="str">
        <f ca="1">IF(TaskTable[[#This Row],[WBS Level]]=5,TaskTable[[#This Row],[PHASE]],IF(TaskTable[[#This Row],[WBS Level]]&lt;5,"NONE",OFFSET(TaskTable[[#This Row],[SP-3]],-1,0)))</f>
        <v>NONE</v>
      </c>
      <c r="J56" s="34" t="str">
        <f ca="1">IF(TaskTable[[#This Row],[WBS Level]]=6,TaskTable[[#This Row],[PHASE]],IF(TaskTable[[#This Row],[WBS Level]]&lt;6,"NONE",OFFSET(TaskTable[[#This Row],[SP-4]],-1,0)))</f>
        <v>NONE</v>
      </c>
      <c r="K56" s="28" t="s">
        <v>110</v>
      </c>
      <c r="M56" s="28">
        <f>LEN(TaskTable[WBS])-LEN(SUBSTITUTE(TaskTable[WBS],".",""))+2</f>
        <v>2</v>
      </c>
      <c r="N56" s="30">
        <v>43962</v>
      </c>
      <c r="O56" s="30">
        <v>43966</v>
      </c>
      <c r="P56" s="28">
        <v>5</v>
      </c>
      <c r="Q56" s="28" t="s">
        <v>12</v>
      </c>
      <c r="R56" s="90">
        <f>IF(TaskTable[[#This Row],[STATUS]]="COMPLETE",1,"")</f>
        <v>1</v>
      </c>
      <c r="S56" s="105">
        <v>1</v>
      </c>
      <c r="T56" s="28">
        <v>5</v>
      </c>
    </row>
    <row r="57" spans="4:38" x14ac:dyDescent="0.3">
      <c r="D57" s="33">
        <v>8.1</v>
      </c>
      <c r="E57" s="34" t="s">
        <v>111</v>
      </c>
      <c r="F57" s="93" t="str">
        <f ca="1">IF(TaskTable[[#This Row],[WBS Level]]=2,TaskTable[[#This Row],[PHASE]],OFFSET(TaskTable[[#This Row],[MAIN PHASE]],-1,0))</f>
        <v>Data Migration</v>
      </c>
      <c r="G57" s="34" t="str">
        <f ca="1">IF(TaskTable[[#This Row],[WBS Level]]=3,TaskTable[[#This Row],[PHASE]],IF(TaskTable[[#This Row],[WBS Level]]&lt;3,"NONE",OFFSET(TaskTable[[#This Row],[SP-1]],-1,0)))</f>
        <v>Master Products</v>
      </c>
      <c r="H57" s="34" t="str">
        <f ca="1">IF(TaskTable[[#This Row],[WBS Level]]=4,TaskTable[[#This Row],[PHASE]],IF(TaskTable[[#This Row],[WBS Level]]&lt;4,"NONE",OFFSET(TaskTable[[#This Row],[SP-2]],-1,0)))</f>
        <v>NONE</v>
      </c>
      <c r="I57" s="34" t="str">
        <f ca="1">IF(TaskTable[[#This Row],[WBS Level]]=5,TaskTable[[#This Row],[PHASE]],IF(TaskTable[[#This Row],[WBS Level]]&lt;5,"NONE",OFFSET(TaskTable[[#This Row],[SP-3]],-1,0)))</f>
        <v>NONE</v>
      </c>
      <c r="J57" s="34" t="str">
        <f ca="1">IF(TaskTable[[#This Row],[WBS Level]]=6,TaskTable[[#This Row],[PHASE]],IF(TaskTable[[#This Row],[WBS Level]]&lt;6,"NONE",OFFSET(TaskTable[[#This Row],[SP-4]],-1,0)))</f>
        <v>NONE</v>
      </c>
      <c r="M57" s="28">
        <f>LEN(TaskTable[WBS])-LEN(SUBSTITUTE(TaskTable[WBS],".",""))+2</f>
        <v>3</v>
      </c>
      <c r="N57" s="30">
        <v>43962</v>
      </c>
      <c r="O57" s="30">
        <v>43966</v>
      </c>
      <c r="P57" s="28">
        <v>5</v>
      </c>
      <c r="Q57" s="28" t="s">
        <v>12</v>
      </c>
      <c r="R57" s="90">
        <f>IF(TaskTable[[#This Row],[STATUS]]="COMPLETE",1,"")</f>
        <v>1</v>
      </c>
      <c r="S57" s="105">
        <v>1</v>
      </c>
      <c r="T57" s="28">
        <v>5</v>
      </c>
    </row>
    <row r="58" spans="4:38" x14ac:dyDescent="0.3">
      <c r="D58" s="32" t="s">
        <v>195</v>
      </c>
      <c r="E58" s="34" t="s">
        <v>112</v>
      </c>
      <c r="F58" s="93" t="str">
        <f ca="1">IF(TaskTable[[#This Row],[WBS Level]]=2,TaskTable[[#This Row],[PHASE]],OFFSET(TaskTable[[#This Row],[MAIN PHASE]],-1,0))</f>
        <v>Data Migration</v>
      </c>
      <c r="G58" s="34" t="str">
        <f ca="1">IF(TaskTable[[#This Row],[WBS Level]]=3,TaskTable[[#This Row],[PHASE]],IF(TaskTable[[#This Row],[WBS Level]]&lt;3,"NONE",OFFSET(TaskTable[[#This Row],[SP-1]],-1,0)))</f>
        <v>Master Products</v>
      </c>
      <c r="H58" s="34" t="str">
        <f ca="1">IF(TaskTable[[#This Row],[WBS Level]]=4,TaskTable[[#This Row],[PHASE]],IF(TaskTable[[#This Row],[WBS Level]]&lt;4,"NONE",OFFSET(TaskTable[[#This Row],[SP-2]],-1,0)))</f>
        <v>Popular Products</v>
      </c>
      <c r="I58" s="34" t="str">
        <f ca="1">IF(TaskTable[[#This Row],[WBS Level]]=5,TaskTable[[#This Row],[PHASE]],IF(TaskTable[[#This Row],[WBS Level]]&lt;5,"NONE",OFFSET(TaskTable[[#This Row],[SP-3]],-1,0)))</f>
        <v>NONE</v>
      </c>
      <c r="J58" s="34" t="str">
        <f ca="1">IF(TaskTable[[#This Row],[WBS Level]]=6,TaskTable[[#This Row],[PHASE]],IF(TaskTable[[#This Row],[WBS Level]]&lt;6,"NONE",OFFSET(TaskTable[[#This Row],[SP-4]],-1,0)))</f>
        <v>NONE</v>
      </c>
      <c r="M58" s="28">
        <f>LEN(TaskTable[WBS])-LEN(SUBSTITUTE(TaskTable[WBS],".",""))+2</f>
        <v>4</v>
      </c>
      <c r="N58" s="30">
        <v>43962</v>
      </c>
      <c r="O58" s="30">
        <v>43966</v>
      </c>
      <c r="P58" s="28">
        <v>5</v>
      </c>
      <c r="Q58" s="28" t="s">
        <v>12</v>
      </c>
      <c r="R58" s="90">
        <f>IF(TaskTable[[#This Row],[STATUS]]="COMPLETE",1,"")</f>
        <v>1</v>
      </c>
      <c r="S58" s="105">
        <v>1</v>
      </c>
      <c r="T58" s="28">
        <v>5</v>
      </c>
    </row>
    <row r="59" spans="4:38" x14ac:dyDescent="0.3">
      <c r="D59" s="32" t="s">
        <v>196</v>
      </c>
      <c r="E59" s="34" t="s">
        <v>113</v>
      </c>
      <c r="F59" s="93" t="str">
        <f ca="1">IF(TaskTable[[#This Row],[WBS Level]]=2,TaskTable[[#This Row],[PHASE]],OFFSET(TaskTable[[#This Row],[MAIN PHASE]],-1,0))</f>
        <v>Data Migration</v>
      </c>
      <c r="G59" s="34" t="str">
        <f ca="1">IF(TaskTable[[#This Row],[WBS Level]]=3,TaskTable[[#This Row],[PHASE]],IF(TaskTable[[#This Row],[WBS Level]]&lt;3,"NONE",OFFSET(TaskTable[[#This Row],[SP-1]],-1,0)))</f>
        <v>Master Products</v>
      </c>
      <c r="H59" s="34" t="str">
        <f ca="1">IF(TaskTable[[#This Row],[WBS Level]]=4,TaskTable[[#This Row],[PHASE]],IF(TaskTable[[#This Row],[WBS Level]]&lt;4,"NONE",OFFSET(TaskTable[[#This Row],[SP-2]],-1,0)))</f>
        <v>Membership Data</v>
      </c>
      <c r="I59" s="34" t="str">
        <f ca="1">IF(TaskTable[[#This Row],[WBS Level]]=5,TaskTable[[#This Row],[PHASE]],IF(TaskTable[[#This Row],[WBS Level]]&lt;5,"NONE",OFFSET(TaskTable[[#This Row],[SP-3]],-1,0)))</f>
        <v>NONE</v>
      </c>
      <c r="J59" s="34" t="str">
        <f ca="1">IF(TaskTable[[#This Row],[WBS Level]]=6,TaskTable[[#This Row],[PHASE]],IF(TaskTable[[#This Row],[WBS Level]]&lt;6,"NONE",OFFSET(TaskTable[[#This Row],[SP-4]],-1,0)))</f>
        <v>NONE</v>
      </c>
      <c r="M59" s="28">
        <f>LEN(TaskTable[WBS])-LEN(SUBSTITUTE(TaskTable[WBS],".",""))+2</f>
        <v>4</v>
      </c>
      <c r="N59" s="30">
        <v>43962</v>
      </c>
      <c r="O59" s="30">
        <v>43966</v>
      </c>
      <c r="P59" s="28">
        <v>5</v>
      </c>
      <c r="Q59" s="28" t="s">
        <v>12</v>
      </c>
      <c r="R59" s="90">
        <f>IF(TaskTable[[#This Row],[STATUS]]="COMPLETE",1,"")</f>
        <v>1</v>
      </c>
      <c r="S59" s="105">
        <v>1</v>
      </c>
      <c r="T59" s="28">
        <v>5</v>
      </c>
    </row>
    <row r="60" spans="4:38" x14ac:dyDescent="0.3">
      <c r="D60" s="32" t="s">
        <v>197</v>
      </c>
      <c r="E60" s="34" t="s">
        <v>114</v>
      </c>
      <c r="F60" s="93" t="str">
        <f ca="1">IF(TaskTable[[#This Row],[WBS Level]]=2,TaskTable[[#This Row],[PHASE]],OFFSET(TaskTable[[#This Row],[MAIN PHASE]],-1,0))</f>
        <v>Data Migration</v>
      </c>
      <c r="G60" s="34" t="str">
        <f ca="1">IF(TaskTable[[#This Row],[WBS Level]]=3,TaskTable[[#This Row],[PHASE]],IF(TaskTable[[#This Row],[WBS Level]]&lt;3,"NONE",OFFSET(TaskTable[[#This Row],[SP-1]],-1,0)))</f>
        <v>Master Products</v>
      </c>
      <c r="H60" s="34" t="str">
        <f ca="1">IF(TaskTable[[#This Row],[WBS Level]]=4,TaskTable[[#This Row],[PHASE]],IF(TaskTable[[#This Row],[WBS Level]]&lt;4,"NONE",OFFSET(TaskTable[[#This Row],[SP-2]],-1,0)))</f>
        <v>Inventory</v>
      </c>
      <c r="I60" s="34" t="str">
        <f ca="1">IF(TaskTable[[#This Row],[WBS Level]]=5,TaskTable[[#This Row],[PHASE]],IF(TaskTable[[#This Row],[WBS Level]]&lt;5,"NONE",OFFSET(TaskTable[[#This Row],[SP-3]],-1,0)))</f>
        <v>NONE</v>
      </c>
      <c r="J60" s="34" t="str">
        <f ca="1">IF(TaskTable[[#This Row],[WBS Level]]=6,TaskTable[[#This Row],[PHASE]],IF(TaskTable[[#This Row],[WBS Level]]&lt;6,"NONE",OFFSET(TaskTable[[#This Row],[SP-4]],-1,0)))</f>
        <v>NONE</v>
      </c>
      <c r="M60" s="28">
        <f>LEN(TaskTable[WBS])-LEN(SUBSTITUTE(TaskTable[WBS],".",""))+2</f>
        <v>4</v>
      </c>
      <c r="N60" s="30">
        <v>43962</v>
      </c>
      <c r="O60" s="30">
        <v>43966</v>
      </c>
      <c r="P60" s="28">
        <v>5</v>
      </c>
      <c r="Q60" s="28"/>
      <c r="R60" s="90" t="str">
        <f>IF(TaskTable[[#This Row],[STATUS]]="COMPLETE",1,"")</f>
        <v/>
      </c>
      <c r="S60" s="105">
        <v>1</v>
      </c>
      <c r="T60" s="28">
        <v>5</v>
      </c>
    </row>
    <row r="61" spans="4:38" x14ac:dyDescent="0.3">
      <c r="D61" s="32" t="s">
        <v>198</v>
      </c>
      <c r="E61" s="34" t="s">
        <v>115</v>
      </c>
      <c r="F61" s="93" t="str">
        <f ca="1">IF(TaskTable[[#This Row],[WBS Level]]=2,TaskTable[[#This Row],[PHASE]],OFFSET(TaskTable[[#This Row],[MAIN PHASE]],-1,0))</f>
        <v>Data Migration</v>
      </c>
      <c r="G61" s="34" t="str">
        <f ca="1">IF(TaskTable[[#This Row],[WBS Level]]=3,TaskTable[[#This Row],[PHASE]],IF(TaskTable[[#This Row],[WBS Level]]&lt;3,"NONE",OFFSET(TaskTable[[#This Row],[SP-1]],-1,0)))</f>
        <v>Master Products</v>
      </c>
      <c r="H61" s="34" t="str">
        <f ca="1">IF(TaskTable[[#This Row],[WBS Level]]=4,TaskTable[[#This Row],[PHASE]],IF(TaskTable[[#This Row],[WBS Level]]&lt;4,"NONE",OFFSET(TaskTable[[#This Row],[SP-2]],-1,0)))</f>
        <v>Images</v>
      </c>
      <c r="I61" s="34" t="str">
        <f ca="1">IF(TaskTable[[#This Row],[WBS Level]]=5,TaskTable[[#This Row],[PHASE]],IF(TaskTable[[#This Row],[WBS Level]]&lt;5,"NONE",OFFSET(TaskTable[[#This Row],[SP-3]],-1,0)))</f>
        <v>NONE</v>
      </c>
      <c r="J61" s="34" t="str">
        <f ca="1">IF(TaskTable[[#This Row],[WBS Level]]=6,TaskTable[[#This Row],[PHASE]],IF(TaskTable[[#This Row],[WBS Level]]&lt;6,"NONE",OFFSET(TaskTable[[#This Row],[SP-4]],-1,0)))</f>
        <v>NONE</v>
      </c>
      <c r="M61" s="28">
        <f>LEN(TaskTable[WBS])-LEN(SUBSTITUTE(TaskTable[WBS],".",""))+2</f>
        <v>4</v>
      </c>
      <c r="N61" s="30">
        <v>43962</v>
      </c>
      <c r="O61" s="30">
        <v>43966</v>
      </c>
      <c r="P61" s="28">
        <v>5</v>
      </c>
      <c r="Q61" s="28" t="s">
        <v>12</v>
      </c>
      <c r="R61" s="90">
        <f>IF(TaskTable[[#This Row],[STATUS]]="COMPLETE",1,"")</f>
        <v>1</v>
      </c>
      <c r="S61" s="105">
        <v>0.87</v>
      </c>
      <c r="T61" s="28">
        <v>5</v>
      </c>
    </row>
    <row r="62" spans="4:38" x14ac:dyDescent="0.3">
      <c r="D62" s="32">
        <v>9</v>
      </c>
      <c r="E62" s="34" t="s">
        <v>116</v>
      </c>
      <c r="F62" s="93" t="str">
        <f ca="1">IF(TaskTable[[#This Row],[WBS Level]]=2,TaskTable[[#This Row],[PHASE]],OFFSET(TaskTable[[#This Row],[MAIN PHASE]],-1,0))</f>
        <v>Infrastructure</v>
      </c>
      <c r="G62" s="34" t="str">
        <f ca="1">IF(TaskTable[[#This Row],[WBS Level]]=3,TaskTable[[#This Row],[PHASE]],IF(TaskTable[[#This Row],[WBS Level]]&lt;3,"NONE",OFFSET(TaskTable[[#This Row],[SP-1]],-1,0)))</f>
        <v>NONE</v>
      </c>
      <c r="H62" s="34" t="str">
        <f ca="1">IF(TaskTable[[#This Row],[WBS Level]]=4,TaskTable[[#This Row],[PHASE]],IF(TaskTable[[#This Row],[WBS Level]]&lt;4,"NONE",OFFSET(TaskTable[[#This Row],[SP-2]],-1,0)))</f>
        <v>NONE</v>
      </c>
      <c r="I62" s="34" t="str">
        <f ca="1">IF(TaskTable[[#This Row],[WBS Level]]=5,TaskTable[[#This Row],[PHASE]],IF(TaskTable[[#This Row],[WBS Level]]&lt;5,"NONE",OFFSET(TaskTable[[#This Row],[SP-3]],-1,0)))</f>
        <v>NONE</v>
      </c>
      <c r="J62" s="34" t="str">
        <f ca="1">IF(TaskTable[[#This Row],[WBS Level]]=6,TaskTable[[#This Row],[PHASE]],IF(TaskTable[[#This Row],[WBS Level]]&lt;6,"NONE",OFFSET(TaskTable[[#This Row],[SP-4]],-1,0)))</f>
        <v>NONE</v>
      </c>
      <c r="K62" s="28" t="s">
        <v>55</v>
      </c>
      <c r="M62" s="28">
        <f>LEN(TaskTable[WBS])-LEN(SUBSTITUTE(TaskTable[WBS],".",""))+2</f>
        <v>2</v>
      </c>
      <c r="N62" s="30">
        <v>43951</v>
      </c>
      <c r="O62" s="30">
        <v>43963</v>
      </c>
      <c r="P62" s="28">
        <v>9</v>
      </c>
      <c r="Q62" s="28" t="s">
        <v>12</v>
      </c>
      <c r="R62" s="90">
        <f>IF(TaskTable[[#This Row],[STATUS]]="COMPLETE",1,"")</f>
        <v>1</v>
      </c>
      <c r="S62" s="105">
        <v>1</v>
      </c>
      <c r="T62" s="28">
        <v>9</v>
      </c>
    </row>
    <row r="63" spans="4:38" ht="28.8" x14ac:dyDescent="0.3">
      <c r="D63" s="33">
        <v>9.1</v>
      </c>
      <c r="E63" s="34" t="s">
        <v>117</v>
      </c>
      <c r="F63" s="93" t="str">
        <f ca="1">IF(TaskTable[[#This Row],[WBS Level]]=2,TaskTable[[#This Row],[PHASE]],OFFSET(TaskTable[[#This Row],[MAIN PHASE]],-1,0))</f>
        <v>Infrastructure</v>
      </c>
      <c r="G63" s="34" t="str">
        <f ca="1">IF(TaskTable[[#This Row],[WBS Level]]=3,TaskTable[[#This Row],[PHASE]],IF(TaskTable[[#This Row],[WBS Level]]&lt;3,"NONE",OFFSET(TaskTable[[#This Row],[SP-1]],-1,0)))</f>
        <v>Stable Internet Connection</v>
      </c>
      <c r="H63" s="34" t="str">
        <f ca="1">IF(TaskTable[[#This Row],[WBS Level]]=4,TaskTable[[#This Row],[PHASE]],IF(TaskTable[[#This Row],[WBS Level]]&lt;4,"NONE",OFFSET(TaskTable[[#This Row],[SP-2]],-1,0)))</f>
        <v>NONE</v>
      </c>
      <c r="I63" s="34" t="str">
        <f ca="1">IF(TaskTable[[#This Row],[WBS Level]]=5,TaskTable[[#This Row],[PHASE]],IF(TaskTable[[#This Row],[WBS Level]]&lt;5,"NONE",OFFSET(TaskTable[[#This Row],[SP-3]],-1,0)))</f>
        <v>NONE</v>
      </c>
      <c r="J63" s="34" t="str">
        <f ca="1">IF(TaskTable[[#This Row],[WBS Level]]=6,TaskTable[[#This Row],[PHASE]],IF(TaskTable[[#This Row],[WBS Level]]&lt;6,"NONE",OFFSET(TaskTable[[#This Row],[SP-4]],-1,0)))</f>
        <v>NONE</v>
      </c>
      <c r="M63" s="28">
        <f>LEN(TaskTable[WBS])-LEN(SUBSTITUTE(TaskTable[WBS],".",""))+2</f>
        <v>3</v>
      </c>
      <c r="N63" s="30">
        <v>43951</v>
      </c>
      <c r="O63" s="30">
        <v>43951</v>
      </c>
      <c r="P63" s="28">
        <v>1</v>
      </c>
      <c r="Q63" s="28" t="s">
        <v>12</v>
      </c>
      <c r="R63" s="90">
        <f>IF(TaskTable[[#This Row],[STATUS]]="COMPLETE",1,"")</f>
        <v>1</v>
      </c>
      <c r="S63" s="105">
        <v>1</v>
      </c>
      <c r="T63" s="28">
        <v>1</v>
      </c>
    </row>
    <row r="64" spans="4:38" ht="28.8" x14ac:dyDescent="0.3">
      <c r="D64" s="32" t="s">
        <v>199</v>
      </c>
      <c r="E64" s="34" t="s">
        <v>118</v>
      </c>
      <c r="F64" s="93" t="str">
        <f ca="1">IF(TaskTable[[#This Row],[WBS Level]]=2,TaskTable[[#This Row],[PHASE]],OFFSET(TaskTable[[#This Row],[MAIN PHASE]],-1,0))</f>
        <v>Infrastructure</v>
      </c>
      <c r="G64" s="34" t="str">
        <f ca="1">IF(TaskTable[[#This Row],[WBS Level]]=3,TaskTable[[#This Row],[PHASE]],IF(TaskTable[[#This Row],[WBS Level]]&lt;3,"NONE",OFFSET(TaskTable[[#This Row],[SP-1]],-1,0)))</f>
        <v>Stable Internet Connection</v>
      </c>
      <c r="H64" s="34" t="str">
        <f ca="1">IF(TaskTable[[#This Row],[WBS Level]]=4,TaskTable[[#This Row],[PHASE]],IF(TaskTable[[#This Row],[WBS Level]]&lt;4,"NONE",OFFSET(TaskTable[[#This Row],[SP-2]],-1,0)))</f>
        <v>Wifi acess for entire Store</v>
      </c>
      <c r="I64" s="34" t="str">
        <f ca="1">IF(TaskTable[[#This Row],[WBS Level]]=5,TaskTable[[#This Row],[PHASE]],IF(TaskTable[[#This Row],[WBS Level]]&lt;5,"NONE",OFFSET(TaskTable[[#This Row],[SP-3]],-1,0)))</f>
        <v>NONE</v>
      </c>
      <c r="J64" s="34" t="str">
        <f ca="1">IF(TaskTable[[#This Row],[WBS Level]]=6,TaskTable[[#This Row],[PHASE]],IF(TaskTable[[#This Row],[WBS Level]]&lt;6,"NONE",OFFSET(TaskTable[[#This Row],[SP-4]],-1,0)))</f>
        <v>NONE</v>
      </c>
      <c r="M64" s="28">
        <f>LEN(TaskTable[WBS])-LEN(SUBSTITUTE(TaskTable[WBS],".",""))+2</f>
        <v>4</v>
      </c>
      <c r="N64" s="30">
        <v>43951</v>
      </c>
      <c r="O64" s="30">
        <v>43951</v>
      </c>
      <c r="P64" s="28">
        <v>1</v>
      </c>
      <c r="Q64" s="28" t="s">
        <v>12</v>
      </c>
      <c r="R64" s="90">
        <f>IF(TaskTable[[#This Row],[STATUS]]="COMPLETE",1,"")</f>
        <v>1</v>
      </c>
      <c r="S64" s="105">
        <v>1</v>
      </c>
      <c r="T64" s="28">
        <v>1</v>
      </c>
    </row>
    <row r="65" spans="4:20" ht="28.8" x14ac:dyDescent="0.3">
      <c r="D65" s="32" t="s">
        <v>200</v>
      </c>
      <c r="E65" s="34" t="s">
        <v>119</v>
      </c>
      <c r="F65" s="93" t="str">
        <f ca="1">IF(TaskTable[[#This Row],[WBS Level]]=2,TaskTable[[#This Row],[PHASE]],OFFSET(TaskTable[[#This Row],[MAIN PHASE]],-1,0))</f>
        <v>Infrastructure</v>
      </c>
      <c r="G65" s="34" t="str">
        <f ca="1">IF(TaskTable[[#This Row],[WBS Level]]=3,TaskTable[[#This Row],[PHASE]],IF(TaskTable[[#This Row],[WBS Level]]&lt;3,"NONE",OFFSET(TaskTable[[#This Row],[SP-1]],-1,0)))</f>
        <v>Stable Internet Connection</v>
      </c>
      <c r="H65" s="34" t="str">
        <f ca="1">IF(TaskTable[[#This Row],[WBS Level]]=4,TaskTable[[#This Row],[PHASE]],IF(TaskTable[[#This Row],[WBS Level]]&lt;4,"NONE",OFFSET(TaskTable[[#This Row],[SP-2]],-1,0)))</f>
        <v>Suki Hardware</v>
      </c>
      <c r="I65" s="34" t="str">
        <f ca="1">IF(TaskTable[[#This Row],[WBS Level]]=5,TaskTable[[#This Row],[PHASE]],IF(TaskTable[[#This Row],[WBS Level]]&lt;5,"NONE",OFFSET(TaskTable[[#This Row],[SP-3]],-1,0)))</f>
        <v>NONE</v>
      </c>
      <c r="J65" s="34" t="str">
        <f ca="1">IF(TaskTable[[#This Row],[WBS Level]]=6,TaskTable[[#This Row],[PHASE]],IF(TaskTable[[#This Row],[WBS Level]]&lt;6,"NONE",OFFSET(TaskTable[[#This Row],[SP-4]],-1,0)))</f>
        <v>NONE</v>
      </c>
      <c r="M65" s="28">
        <f>LEN(TaskTable[WBS])-LEN(SUBSTITUTE(TaskTable[WBS],".",""))+2</f>
        <v>4</v>
      </c>
      <c r="N65" s="30">
        <v>43962</v>
      </c>
      <c r="O65" s="30">
        <v>43963</v>
      </c>
      <c r="P65" s="28">
        <v>2</v>
      </c>
      <c r="Q65" s="28" t="s">
        <v>12</v>
      </c>
      <c r="R65" s="90">
        <f>IF(TaskTable[[#This Row],[STATUS]]="COMPLETE",1,"")</f>
        <v>1</v>
      </c>
      <c r="S65" s="105">
        <v>1</v>
      </c>
      <c r="T65" s="28">
        <v>2</v>
      </c>
    </row>
    <row r="66" spans="4:20" ht="28.8" x14ac:dyDescent="0.3">
      <c r="D66" s="32" t="s">
        <v>201</v>
      </c>
      <c r="E66" s="34" t="s">
        <v>120</v>
      </c>
      <c r="F66" s="93" t="str">
        <f ca="1">IF(TaskTable[[#This Row],[WBS Level]]=2,TaskTable[[#This Row],[PHASE]],OFFSET(TaskTable[[#This Row],[MAIN PHASE]],-1,0))</f>
        <v>Infrastructure</v>
      </c>
      <c r="G66" s="34" t="str">
        <f ca="1">IF(TaskTable[[#This Row],[WBS Level]]=3,TaskTable[[#This Row],[PHASE]],IF(TaskTable[[#This Row],[WBS Level]]&lt;3,"NONE",OFFSET(TaskTable[[#This Row],[SP-1]],-1,0)))</f>
        <v>Stable Internet Connection</v>
      </c>
      <c r="H66" s="34" t="str">
        <f ca="1">IF(TaskTable[[#This Row],[WBS Level]]=4,TaskTable[[#This Row],[PHASE]],IF(TaskTable[[#This Row],[WBS Level]]&lt;4,"NONE",OFFSET(TaskTable[[#This Row],[SP-2]],-1,0)))</f>
        <v>PDTs</v>
      </c>
      <c r="I66" s="34" t="str">
        <f ca="1">IF(TaskTable[[#This Row],[WBS Level]]=5,TaskTable[[#This Row],[PHASE]],IF(TaskTable[[#This Row],[WBS Level]]&lt;5,"NONE",OFFSET(TaskTable[[#This Row],[SP-3]],-1,0)))</f>
        <v>NONE</v>
      </c>
      <c r="J66" s="34" t="str">
        <f ca="1">IF(TaskTable[[#This Row],[WBS Level]]=6,TaskTable[[#This Row],[PHASE]],IF(TaskTable[[#This Row],[WBS Level]]&lt;6,"NONE",OFFSET(TaskTable[[#This Row],[SP-4]],-1,0)))</f>
        <v>NONE</v>
      </c>
      <c r="M66" s="28">
        <f>LEN(TaskTable[WBS])-LEN(SUBSTITUTE(TaskTable[WBS],".",""))+2</f>
        <v>4</v>
      </c>
      <c r="N66" s="30">
        <v>43963</v>
      </c>
      <c r="O66" s="30">
        <v>43963</v>
      </c>
      <c r="P66" s="28">
        <v>1</v>
      </c>
      <c r="Q66" s="28" t="s">
        <v>12</v>
      </c>
      <c r="R66" s="90">
        <f>IF(TaskTable[[#This Row],[STATUS]]="COMPLETE",1,"")</f>
        <v>1</v>
      </c>
      <c r="S66" s="105">
        <v>1</v>
      </c>
      <c r="T66" s="28">
        <v>1</v>
      </c>
    </row>
    <row r="67" spans="4:20" ht="28.8" x14ac:dyDescent="0.3">
      <c r="D67" s="32" t="s">
        <v>202</v>
      </c>
      <c r="E67" s="34" t="s">
        <v>121</v>
      </c>
      <c r="F67" s="93" t="str">
        <f ca="1">IF(TaskTable[[#This Row],[WBS Level]]=2,TaskTable[[#This Row],[PHASE]],OFFSET(TaskTable[[#This Row],[MAIN PHASE]],-1,0))</f>
        <v>Infrastructure</v>
      </c>
      <c r="G67" s="34" t="str">
        <f ca="1">IF(TaskTable[[#This Row],[WBS Level]]=3,TaskTable[[#This Row],[PHASE]],IF(TaskTable[[#This Row],[WBS Level]]&lt;3,"NONE",OFFSET(TaskTable[[#This Row],[SP-1]],-1,0)))</f>
        <v>Stable Internet Connection</v>
      </c>
      <c r="H67" s="34" t="str">
        <f ca="1">IF(TaskTable[[#This Row],[WBS Level]]=4,TaskTable[[#This Row],[PHASE]],IF(TaskTable[[#This Row],[WBS Level]]&lt;4,"NONE",OFFSET(TaskTable[[#This Row],[SP-2]],-1,0)))</f>
        <v>LAN Receipt Printer for Picker</v>
      </c>
      <c r="I67" s="34" t="str">
        <f ca="1">IF(TaskTable[[#This Row],[WBS Level]]=5,TaskTable[[#This Row],[PHASE]],IF(TaskTable[[#This Row],[WBS Level]]&lt;5,"NONE",OFFSET(TaskTable[[#This Row],[SP-3]],-1,0)))</f>
        <v>NONE</v>
      </c>
      <c r="J67" s="34" t="str">
        <f ca="1">IF(TaskTable[[#This Row],[WBS Level]]=6,TaskTable[[#This Row],[PHASE]],IF(TaskTable[[#This Row],[WBS Level]]&lt;6,"NONE",OFFSET(TaskTable[[#This Row],[SP-4]],-1,0)))</f>
        <v>NONE</v>
      </c>
      <c r="M67" s="28">
        <f>LEN(TaskTable[WBS])-LEN(SUBSTITUTE(TaskTable[WBS],".",""))+2</f>
        <v>4</v>
      </c>
      <c r="N67" s="30">
        <v>43962</v>
      </c>
      <c r="O67" s="30">
        <v>43963</v>
      </c>
      <c r="P67" s="28">
        <v>2</v>
      </c>
      <c r="Q67" s="28" t="s">
        <v>12</v>
      </c>
      <c r="R67" s="90">
        <f>IF(TaskTable[[#This Row],[STATUS]]="COMPLETE",1,"")</f>
        <v>1</v>
      </c>
      <c r="S67" s="105">
        <v>1</v>
      </c>
      <c r="T67" s="28">
        <v>2</v>
      </c>
    </row>
    <row r="68" spans="4:20" ht="28.8" x14ac:dyDescent="0.3">
      <c r="D68" s="32" t="s">
        <v>203</v>
      </c>
      <c r="E68" s="34" t="s">
        <v>122</v>
      </c>
      <c r="F68" s="93" t="str">
        <f ca="1">IF(TaskTable[[#This Row],[WBS Level]]=2,TaskTable[[#This Row],[PHASE]],OFFSET(TaskTable[[#This Row],[MAIN PHASE]],-1,0))</f>
        <v>Infrastructure</v>
      </c>
      <c r="G68" s="34" t="str">
        <f ca="1">IF(TaskTable[[#This Row],[WBS Level]]=3,TaskTable[[#This Row],[PHASE]],IF(TaskTable[[#This Row],[WBS Level]]&lt;3,"NONE",OFFSET(TaskTable[[#This Row],[SP-1]],-1,0)))</f>
        <v>Stable Internet Connection</v>
      </c>
      <c r="H68" s="34" t="str">
        <f ca="1">IF(TaskTable[[#This Row],[WBS Level]]=4,TaskTable[[#This Row],[PHASE]],IF(TaskTable[[#This Row],[WBS Level]]&lt;4,"NONE",OFFSET(TaskTable[[#This Row],[SP-2]],-1,0)))</f>
        <v>Dedicated Barter POS</v>
      </c>
      <c r="I68" s="34" t="str">
        <f ca="1">IF(TaskTable[[#This Row],[WBS Level]]=5,TaskTable[[#This Row],[PHASE]],IF(TaskTable[[#This Row],[WBS Level]]&lt;5,"NONE",OFFSET(TaskTable[[#This Row],[SP-3]],-1,0)))</f>
        <v>NONE</v>
      </c>
      <c r="J68" s="34" t="str">
        <f ca="1">IF(TaskTable[[#This Row],[WBS Level]]=6,TaskTable[[#This Row],[PHASE]],IF(TaskTable[[#This Row],[WBS Level]]&lt;6,"NONE",OFFSET(TaskTable[[#This Row],[SP-4]],-1,0)))</f>
        <v>NONE</v>
      </c>
      <c r="M68" s="28">
        <f>LEN(TaskTable[WBS])-LEN(SUBSTITUTE(TaskTable[WBS],".",""))+2</f>
        <v>4</v>
      </c>
      <c r="N68" s="30">
        <v>43962</v>
      </c>
      <c r="O68" s="30">
        <v>43963</v>
      </c>
      <c r="P68" s="28">
        <v>2</v>
      </c>
      <c r="Q68" s="28" t="s">
        <v>12</v>
      </c>
      <c r="R68" s="90">
        <f>IF(TaskTable[[#This Row],[STATUS]]="COMPLETE",1,"")</f>
        <v>1</v>
      </c>
      <c r="S68" s="105">
        <v>1</v>
      </c>
      <c r="T68" s="28">
        <v>2</v>
      </c>
    </row>
    <row r="69" spans="4:20" ht="28.8" x14ac:dyDescent="0.3">
      <c r="D69" s="32" t="s">
        <v>204</v>
      </c>
      <c r="E69" s="34" t="s">
        <v>123</v>
      </c>
      <c r="F69" s="93" t="str">
        <f ca="1">IF(TaskTable[[#This Row],[WBS Level]]=2,TaskTable[[#This Row],[PHASE]],OFFSET(TaskTable[[#This Row],[MAIN PHASE]],-1,0))</f>
        <v>Infrastructure</v>
      </c>
      <c r="G69" s="34" t="str">
        <f ca="1">IF(TaskTable[[#This Row],[WBS Level]]=3,TaskTable[[#This Row],[PHASE]],IF(TaskTable[[#This Row],[WBS Level]]&lt;3,"NONE",OFFSET(TaskTable[[#This Row],[SP-1]],-1,0)))</f>
        <v>Stable Internet Connection</v>
      </c>
      <c r="H69" s="34" t="str">
        <f ca="1">IF(TaskTable[[#This Row],[WBS Level]]=4,TaskTable[[#This Row],[PHASE]],IF(TaskTable[[#This Row],[WBS Level]]&lt;4,"NONE",OFFSET(TaskTable[[#This Row],[SP-2]],-1,0)))</f>
        <v>Barter POS Hardware</v>
      </c>
      <c r="I69" s="34" t="str">
        <f ca="1">IF(TaskTable[[#This Row],[WBS Level]]=5,TaskTable[[#This Row],[PHASE]],IF(TaskTable[[#This Row],[WBS Level]]&lt;5,"NONE",OFFSET(TaskTable[[#This Row],[SP-3]],-1,0)))</f>
        <v>NONE</v>
      </c>
      <c r="J69" s="34" t="str">
        <f ca="1">IF(TaskTable[[#This Row],[WBS Level]]=6,TaskTable[[#This Row],[PHASE]],IF(TaskTable[[#This Row],[WBS Level]]&lt;6,"NONE",OFFSET(TaskTable[[#This Row],[SP-4]],-1,0)))</f>
        <v>NONE</v>
      </c>
      <c r="M69" s="28">
        <f>LEN(TaskTable[WBS])-LEN(SUBSTITUTE(TaskTable[WBS],".",""))+2</f>
        <v>4</v>
      </c>
      <c r="N69" s="30">
        <v>43962</v>
      </c>
      <c r="O69" s="30">
        <v>43963</v>
      </c>
      <c r="P69" s="28">
        <v>2</v>
      </c>
      <c r="Q69" s="28" t="s">
        <v>12</v>
      </c>
      <c r="R69" s="90">
        <f>IF(TaskTable[[#This Row],[STATUS]]="COMPLETE",1,"")</f>
        <v>1</v>
      </c>
      <c r="S69" s="105">
        <v>1</v>
      </c>
      <c r="T69" s="28">
        <v>2</v>
      </c>
    </row>
    <row r="70" spans="4:20" ht="28.8" x14ac:dyDescent="0.3">
      <c r="D70" s="32">
        <v>10</v>
      </c>
      <c r="E70" s="34" t="s">
        <v>124</v>
      </c>
      <c r="F70" s="93" t="str">
        <f ca="1">IF(TaskTable[[#This Row],[WBS Level]]=2,TaskTable[[#This Row],[PHASE]],OFFSET(TaskTable[[#This Row],[MAIN PHASE]],-1,0))</f>
        <v>Pre Live Checklist/Preparation</v>
      </c>
      <c r="G70" s="34" t="str">
        <f ca="1">IF(TaskTable[[#This Row],[WBS Level]]=3,TaskTable[[#This Row],[PHASE]],IF(TaskTable[[#This Row],[WBS Level]]&lt;3,"NONE",OFFSET(TaskTable[[#This Row],[SP-1]],-1,0)))</f>
        <v>NONE</v>
      </c>
      <c r="H70" s="34" t="str">
        <f ca="1">IF(TaskTable[[#This Row],[WBS Level]]=4,TaskTable[[#This Row],[PHASE]],IF(TaskTable[[#This Row],[WBS Level]]&lt;4,"NONE",OFFSET(TaskTable[[#This Row],[SP-2]],-1,0)))</f>
        <v>NONE</v>
      </c>
      <c r="I70" s="34" t="str">
        <f ca="1">IF(TaskTable[[#This Row],[WBS Level]]=5,TaskTable[[#This Row],[PHASE]],IF(TaskTable[[#This Row],[WBS Level]]&lt;5,"NONE",OFFSET(TaskTable[[#This Row],[SP-3]],-1,0)))</f>
        <v>NONE</v>
      </c>
      <c r="J70" s="34" t="str">
        <f ca="1">IF(TaskTable[[#This Row],[WBS Level]]=6,TaskTable[[#This Row],[PHASE]],IF(TaskTable[[#This Row],[WBS Level]]&lt;6,"NONE",OFFSET(TaskTable[[#This Row],[SP-4]],-1,0)))</f>
        <v>NONE</v>
      </c>
      <c r="K70" s="28" t="s">
        <v>55</v>
      </c>
      <c r="M70" s="28">
        <f>LEN(TaskTable[WBS])-LEN(SUBSTITUTE(TaskTable[WBS],".",""))+2</f>
        <v>2</v>
      </c>
      <c r="N70" s="30">
        <v>43962</v>
      </c>
      <c r="O70" s="30">
        <v>43966</v>
      </c>
      <c r="P70" s="28">
        <v>5</v>
      </c>
      <c r="Q70" s="28" t="s">
        <v>12</v>
      </c>
      <c r="R70" s="90">
        <f>IF(TaskTable[[#This Row],[STATUS]]="COMPLETE",1,"")</f>
        <v>1</v>
      </c>
      <c r="S70" s="105">
        <v>1</v>
      </c>
      <c r="T70" s="28">
        <v>5</v>
      </c>
    </row>
    <row r="71" spans="4:20" ht="28.8" x14ac:dyDescent="0.3">
      <c r="D71" s="33">
        <v>10.1</v>
      </c>
      <c r="E71" s="34" t="s">
        <v>125</v>
      </c>
      <c r="F71" s="93" t="str">
        <f ca="1">IF(TaskTable[[#This Row],[WBS Level]]=2,TaskTable[[#This Row],[PHASE]],OFFSET(TaskTable[[#This Row],[MAIN PHASE]],-1,0))</f>
        <v>Pre Live Checklist/Preparation</v>
      </c>
      <c r="G71" s="34" t="str">
        <f ca="1">IF(TaskTable[[#This Row],[WBS Level]]=3,TaskTable[[#This Row],[PHASE]],IF(TaskTable[[#This Row],[WBS Level]]&lt;3,"NONE",OFFSET(TaskTable[[#This Row],[SP-1]],-1,0)))</f>
        <v>Install and configure all Hardwares</v>
      </c>
      <c r="H71" s="34" t="str">
        <f ca="1">IF(TaskTable[[#This Row],[WBS Level]]=4,TaskTable[[#This Row],[PHASE]],IF(TaskTable[[#This Row],[WBS Level]]&lt;4,"NONE",OFFSET(TaskTable[[#This Row],[SP-2]],-1,0)))</f>
        <v>NONE</v>
      </c>
      <c r="I71" s="34" t="str">
        <f ca="1">IF(TaskTable[[#This Row],[WBS Level]]=5,TaskTable[[#This Row],[PHASE]],IF(TaskTable[[#This Row],[WBS Level]]&lt;5,"NONE",OFFSET(TaskTable[[#This Row],[SP-3]],-1,0)))</f>
        <v>NONE</v>
      </c>
      <c r="J71" s="34" t="str">
        <f ca="1">IF(TaskTable[[#This Row],[WBS Level]]=6,TaskTable[[#This Row],[PHASE]],IF(TaskTable[[#This Row],[WBS Level]]&lt;6,"NONE",OFFSET(TaskTable[[#This Row],[SP-4]],-1,0)))</f>
        <v>NONE</v>
      </c>
      <c r="M71" s="28">
        <f>LEN(TaskTable[WBS])-LEN(SUBSTITUTE(TaskTable[WBS],".",""))+2</f>
        <v>3</v>
      </c>
      <c r="N71" s="30">
        <v>43962</v>
      </c>
      <c r="O71" s="30">
        <v>43966</v>
      </c>
      <c r="P71" s="28">
        <v>5</v>
      </c>
      <c r="Q71" s="28" t="s">
        <v>12</v>
      </c>
      <c r="R71" s="90">
        <f>IF(TaskTable[[#This Row],[STATUS]]="COMPLETE",1,"")</f>
        <v>1</v>
      </c>
      <c r="S71" s="105">
        <v>1</v>
      </c>
      <c r="T71" s="28">
        <v>5</v>
      </c>
    </row>
    <row r="72" spans="4:20" ht="28.8" x14ac:dyDescent="0.3">
      <c r="D72" s="32" t="s">
        <v>205</v>
      </c>
      <c r="E72" s="34" t="s">
        <v>120</v>
      </c>
      <c r="F72" s="93" t="str">
        <f ca="1">IF(TaskTable[[#This Row],[WBS Level]]=2,TaskTable[[#This Row],[PHASE]],OFFSET(TaskTable[[#This Row],[MAIN PHASE]],-1,0))</f>
        <v>Pre Live Checklist/Preparation</v>
      </c>
      <c r="G72" s="34" t="str">
        <f ca="1">IF(TaskTable[[#This Row],[WBS Level]]=3,TaskTable[[#This Row],[PHASE]],IF(TaskTable[[#This Row],[WBS Level]]&lt;3,"NONE",OFFSET(TaskTable[[#This Row],[SP-1]],-1,0)))</f>
        <v>Install and configure all Hardwares</v>
      </c>
      <c r="H72" s="34" t="str">
        <f ca="1">IF(TaskTable[[#This Row],[WBS Level]]=4,TaskTable[[#This Row],[PHASE]],IF(TaskTable[[#This Row],[WBS Level]]&lt;4,"NONE",OFFSET(TaskTable[[#This Row],[SP-2]],-1,0)))</f>
        <v>PDTs</v>
      </c>
      <c r="I72" s="34" t="str">
        <f ca="1">IF(TaskTable[[#This Row],[WBS Level]]=5,TaskTable[[#This Row],[PHASE]],IF(TaskTable[[#This Row],[WBS Level]]&lt;5,"NONE",OFFSET(TaskTable[[#This Row],[SP-3]],-1,0)))</f>
        <v>NONE</v>
      </c>
      <c r="J72" s="34" t="str">
        <f ca="1">IF(TaskTable[[#This Row],[WBS Level]]=6,TaskTable[[#This Row],[PHASE]],IF(TaskTable[[#This Row],[WBS Level]]&lt;6,"NONE",OFFSET(TaskTable[[#This Row],[SP-4]],-1,0)))</f>
        <v>NONE</v>
      </c>
      <c r="M72" s="28">
        <f>LEN(TaskTable[WBS])-LEN(SUBSTITUTE(TaskTable[WBS],".",""))+2</f>
        <v>4</v>
      </c>
      <c r="N72" s="30">
        <v>43962</v>
      </c>
      <c r="O72" s="30">
        <v>43966</v>
      </c>
      <c r="P72" s="28">
        <v>5</v>
      </c>
      <c r="Q72" s="28" t="s">
        <v>12</v>
      </c>
      <c r="R72" s="90">
        <f>IF(TaskTable[[#This Row],[STATUS]]="COMPLETE",1,"")</f>
        <v>1</v>
      </c>
      <c r="S72" s="105">
        <v>1</v>
      </c>
      <c r="T72" s="28">
        <v>5</v>
      </c>
    </row>
    <row r="73" spans="4:20" ht="28.8" x14ac:dyDescent="0.3">
      <c r="D73" s="32" t="s">
        <v>206</v>
      </c>
      <c r="E73" s="34" t="s">
        <v>121</v>
      </c>
      <c r="F73" s="93" t="str">
        <f ca="1">IF(TaskTable[[#This Row],[WBS Level]]=2,TaskTable[[#This Row],[PHASE]],OFFSET(TaskTable[[#This Row],[MAIN PHASE]],-1,0))</f>
        <v>Pre Live Checklist/Preparation</v>
      </c>
      <c r="G73" s="34" t="str">
        <f ca="1">IF(TaskTable[[#This Row],[WBS Level]]=3,TaskTable[[#This Row],[PHASE]],IF(TaskTable[[#This Row],[WBS Level]]&lt;3,"NONE",OFFSET(TaskTable[[#This Row],[SP-1]],-1,0)))</f>
        <v>Install and configure all Hardwares</v>
      </c>
      <c r="H73" s="34" t="str">
        <f ca="1">IF(TaskTable[[#This Row],[WBS Level]]=4,TaskTable[[#This Row],[PHASE]],IF(TaskTable[[#This Row],[WBS Level]]&lt;4,"NONE",OFFSET(TaskTable[[#This Row],[SP-2]],-1,0)))</f>
        <v>LAN Receipt Printer for Picker</v>
      </c>
      <c r="I73" s="34" t="str">
        <f ca="1">IF(TaskTable[[#This Row],[WBS Level]]=5,TaskTable[[#This Row],[PHASE]],IF(TaskTable[[#This Row],[WBS Level]]&lt;5,"NONE",OFFSET(TaskTable[[#This Row],[SP-3]],-1,0)))</f>
        <v>NONE</v>
      </c>
      <c r="J73" s="34" t="str">
        <f ca="1">IF(TaskTable[[#This Row],[WBS Level]]=6,TaskTable[[#This Row],[PHASE]],IF(TaskTable[[#This Row],[WBS Level]]&lt;6,"NONE",OFFSET(TaskTable[[#This Row],[SP-4]],-1,0)))</f>
        <v>NONE</v>
      </c>
      <c r="M73" s="28">
        <f>LEN(TaskTable[WBS])-LEN(SUBSTITUTE(TaskTable[WBS],".",""))+2</f>
        <v>4</v>
      </c>
      <c r="N73" s="30">
        <v>43962</v>
      </c>
      <c r="O73" s="30">
        <v>43966</v>
      </c>
      <c r="P73" s="28">
        <v>5</v>
      </c>
      <c r="Q73" s="28"/>
      <c r="R73" s="90" t="str">
        <f>IF(TaskTable[[#This Row],[STATUS]]="COMPLETE",1,"")</f>
        <v/>
      </c>
      <c r="S73" s="105">
        <v>1</v>
      </c>
      <c r="T73" s="28">
        <v>5</v>
      </c>
    </row>
    <row r="74" spans="4:20" ht="28.8" x14ac:dyDescent="0.3">
      <c r="D74" s="32" t="s">
        <v>207</v>
      </c>
      <c r="E74" s="34" t="s">
        <v>122</v>
      </c>
      <c r="F74" s="93" t="str">
        <f ca="1">IF(TaskTable[[#This Row],[WBS Level]]=2,TaskTable[[#This Row],[PHASE]],OFFSET(TaskTable[[#This Row],[MAIN PHASE]],-1,0))</f>
        <v>Pre Live Checklist/Preparation</v>
      </c>
      <c r="G74" s="34" t="str">
        <f ca="1">IF(TaskTable[[#This Row],[WBS Level]]=3,TaskTable[[#This Row],[PHASE]],IF(TaskTable[[#This Row],[WBS Level]]&lt;3,"NONE",OFFSET(TaskTable[[#This Row],[SP-1]],-1,0)))</f>
        <v>Install and configure all Hardwares</v>
      </c>
      <c r="H74" s="34" t="str">
        <f ca="1">IF(TaskTable[[#This Row],[WBS Level]]=4,TaskTable[[#This Row],[PHASE]],IF(TaskTable[[#This Row],[WBS Level]]&lt;4,"NONE",OFFSET(TaskTable[[#This Row],[SP-2]],-1,0)))</f>
        <v>Dedicated Barter POS</v>
      </c>
      <c r="I74" s="34" t="str">
        <f ca="1">IF(TaskTable[[#This Row],[WBS Level]]=5,TaskTable[[#This Row],[PHASE]],IF(TaskTable[[#This Row],[WBS Level]]&lt;5,"NONE",OFFSET(TaskTable[[#This Row],[SP-3]],-1,0)))</f>
        <v>NONE</v>
      </c>
      <c r="J74" s="34" t="str">
        <f ca="1">IF(TaskTable[[#This Row],[WBS Level]]=6,TaskTable[[#This Row],[PHASE]],IF(TaskTable[[#This Row],[WBS Level]]&lt;6,"NONE",OFFSET(TaskTable[[#This Row],[SP-4]],-1,0)))</f>
        <v>NONE</v>
      </c>
      <c r="M74" s="28">
        <f>LEN(TaskTable[WBS])-LEN(SUBSTITUTE(TaskTable[WBS],".",""))+2</f>
        <v>4</v>
      </c>
      <c r="N74" s="30">
        <v>43962</v>
      </c>
      <c r="O74" s="30">
        <v>43966</v>
      </c>
      <c r="P74" s="28">
        <v>5</v>
      </c>
      <c r="Q74" s="28" t="s">
        <v>12</v>
      </c>
      <c r="R74" s="90">
        <f>IF(TaskTable[[#This Row],[STATUS]]="COMPLETE",1,"")</f>
        <v>1</v>
      </c>
      <c r="S74" s="105">
        <v>1</v>
      </c>
      <c r="T74" s="28">
        <v>5</v>
      </c>
    </row>
    <row r="75" spans="4:20" ht="43.2" x14ac:dyDescent="0.3">
      <c r="D75" s="32" t="s">
        <v>208</v>
      </c>
      <c r="E75" s="34" t="s">
        <v>126</v>
      </c>
      <c r="F75" s="93" t="str">
        <f ca="1">IF(TaskTable[[#This Row],[WBS Level]]=2,TaskTable[[#This Row],[PHASE]],OFFSET(TaskTable[[#This Row],[MAIN PHASE]],-1,0))</f>
        <v>Pre Live Checklist/Preparation</v>
      </c>
      <c r="G75" s="34" t="str">
        <f ca="1">IF(TaskTable[[#This Row],[WBS Level]]=3,TaskTable[[#This Row],[PHASE]],IF(TaskTable[[#This Row],[WBS Level]]&lt;3,"NONE",OFFSET(TaskTable[[#This Row],[SP-1]],-1,0)))</f>
        <v>Install and configure all Hardwares</v>
      </c>
      <c r="H75" s="34" t="str">
        <f ca="1">IF(TaskTable[[#This Row],[WBS Level]]=4,TaskTable[[#This Row],[PHASE]],IF(TaskTable[[#This Row],[WBS Level]]&lt;4,"NONE",OFFSET(TaskTable[[#This Row],[SP-2]],-1,0)))</f>
        <v>Double check all Hardwares if working</v>
      </c>
      <c r="I75" s="34" t="str">
        <f ca="1">IF(TaskTable[[#This Row],[WBS Level]]=5,TaskTable[[#This Row],[PHASE]],IF(TaskTable[[#This Row],[WBS Level]]&lt;5,"NONE",OFFSET(TaskTable[[#This Row],[SP-3]],-1,0)))</f>
        <v>NONE</v>
      </c>
      <c r="J75" s="34" t="str">
        <f ca="1">IF(TaskTable[[#This Row],[WBS Level]]=6,TaskTable[[#This Row],[PHASE]],IF(TaskTable[[#This Row],[WBS Level]]&lt;6,"NONE",OFFSET(TaskTable[[#This Row],[SP-4]],-1,0)))</f>
        <v>NONE</v>
      </c>
      <c r="M75" s="28">
        <f>LEN(TaskTable[WBS])-LEN(SUBSTITUTE(TaskTable[WBS],".",""))+2</f>
        <v>4</v>
      </c>
      <c r="N75" s="30">
        <v>43962</v>
      </c>
      <c r="O75" s="30">
        <v>43966</v>
      </c>
      <c r="P75" s="28">
        <v>5</v>
      </c>
      <c r="Q75" s="28" t="s">
        <v>12</v>
      </c>
      <c r="R75" s="90">
        <f>IF(TaskTable[[#This Row],[STATUS]]="COMPLETE",1,"")</f>
        <v>1</v>
      </c>
      <c r="S75" s="105">
        <v>1</v>
      </c>
      <c r="T75" s="28">
        <v>5</v>
      </c>
    </row>
    <row r="76" spans="4:20" ht="43.2" x14ac:dyDescent="0.3">
      <c r="D76" s="32" t="s">
        <v>209</v>
      </c>
      <c r="E76" s="34" t="s">
        <v>127</v>
      </c>
      <c r="F76" s="93" t="str">
        <f ca="1">IF(TaskTable[[#This Row],[WBS Level]]=2,TaskTable[[#This Row],[PHASE]],OFFSET(TaskTable[[#This Row],[MAIN PHASE]],-1,0))</f>
        <v>Pre Live Checklist/Preparation</v>
      </c>
      <c r="G76" s="34" t="str">
        <f ca="1">IF(TaskTable[[#This Row],[WBS Level]]=3,TaskTable[[#This Row],[PHASE]],IF(TaskTable[[#This Row],[WBS Level]]&lt;3,"NONE",OFFSET(TaskTable[[#This Row],[SP-1]],-1,0)))</f>
        <v>Install and configure all Hardwares</v>
      </c>
      <c r="H76" s="34" t="str">
        <f ca="1">IF(TaskTable[[#This Row],[WBS Level]]=4,TaskTable[[#This Row],[PHASE]],IF(TaskTable[[#This Row],[WBS Level]]&lt;4,"NONE",OFFSET(TaskTable[[#This Row],[SP-2]],-1,0)))</f>
        <v>Check if all Hardwares if working</v>
      </c>
      <c r="I76" s="34" t="str">
        <f ca="1">IF(TaskTable[[#This Row],[WBS Level]]=5,TaskTable[[#This Row],[PHASE]],IF(TaskTable[[#This Row],[WBS Level]]&lt;5,"NONE",OFFSET(TaskTable[[#This Row],[SP-3]],-1,0)))</f>
        <v>NONE</v>
      </c>
      <c r="J76" s="34" t="str">
        <f ca="1">IF(TaskTable[[#This Row],[WBS Level]]=6,TaskTable[[#This Row],[PHASE]],IF(TaskTable[[#This Row],[WBS Level]]&lt;6,"NONE",OFFSET(TaskTable[[#This Row],[SP-4]],-1,0)))</f>
        <v>NONE</v>
      </c>
      <c r="M76" s="28">
        <f>LEN(TaskTable[WBS])-LEN(SUBSTITUTE(TaskTable[WBS],".",""))+2</f>
        <v>4</v>
      </c>
      <c r="N76" s="30">
        <v>43962</v>
      </c>
      <c r="O76" s="30">
        <v>43966</v>
      </c>
      <c r="P76" s="28">
        <v>5</v>
      </c>
      <c r="Q76" s="28" t="s">
        <v>12</v>
      </c>
      <c r="R76" s="90">
        <f>IF(TaskTable[[#This Row],[STATUS]]="COMPLETE",1,"")</f>
        <v>1</v>
      </c>
      <c r="S76" s="105">
        <v>1</v>
      </c>
      <c r="T76" s="28">
        <v>5</v>
      </c>
    </row>
    <row r="77" spans="4:20" ht="28.8" x14ac:dyDescent="0.3">
      <c r="D77" s="32" t="s">
        <v>210</v>
      </c>
      <c r="E77" s="34" t="s">
        <v>128</v>
      </c>
      <c r="F77" s="93" t="str">
        <f ca="1">IF(TaskTable[[#This Row],[WBS Level]]=2,TaskTable[[#This Row],[PHASE]],OFFSET(TaskTable[[#This Row],[MAIN PHASE]],-1,0))</f>
        <v>Pre Live Checklist/Preparation</v>
      </c>
      <c r="G77" s="34" t="str">
        <f ca="1">IF(TaskTable[[#This Row],[WBS Level]]=3,TaskTable[[#This Row],[PHASE]],IF(TaskTable[[#This Row],[WBS Level]]&lt;3,"NONE",OFFSET(TaskTable[[#This Row],[SP-1]],-1,0)))</f>
        <v>Install and configure all Hardwares</v>
      </c>
      <c r="H77" s="34" t="str">
        <f ca="1">IF(TaskTable[[#This Row],[WBS Level]]=4,TaskTable[[#This Row],[PHASE]],IF(TaskTable[[#This Row],[WBS Level]]&lt;4,"NONE",OFFSET(TaskTable[[#This Row],[SP-2]],-1,0)))</f>
        <v>PDTs and Printer</v>
      </c>
      <c r="I77" s="34" t="str">
        <f ca="1">IF(TaskTable[[#This Row],[WBS Level]]=5,TaskTable[[#This Row],[PHASE]],IF(TaskTable[[#This Row],[WBS Level]]&lt;5,"NONE",OFFSET(TaskTable[[#This Row],[SP-3]],-1,0)))</f>
        <v>NONE</v>
      </c>
      <c r="J77" s="34" t="str">
        <f ca="1">IF(TaskTable[[#This Row],[WBS Level]]=6,TaskTable[[#This Row],[PHASE]],IF(TaskTable[[#This Row],[WBS Level]]&lt;6,"NONE",OFFSET(TaskTable[[#This Row],[SP-4]],-1,0)))</f>
        <v>NONE</v>
      </c>
      <c r="M77" s="28">
        <f>LEN(TaskTable[WBS])-LEN(SUBSTITUTE(TaskTable[WBS],".",""))+2</f>
        <v>4</v>
      </c>
      <c r="N77" s="30">
        <v>43962</v>
      </c>
      <c r="O77" s="30">
        <v>43966</v>
      </c>
      <c r="P77" s="28">
        <v>5</v>
      </c>
      <c r="Q77" s="28" t="s">
        <v>12</v>
      </c>
      <c r="R77" s="90">
        <f>IF(TaskTable[[#This Row],[STATUS]]="COMPLETE",1,"")</f>
        <v>1</v>
      </c>
      <c r="S77" s="105">
        <v>1</v>
      </c>
      <c r="T77" s="28">
        <v>5</v>
      </c>
    </row>
    <row r="78" spans="4:20" ht="28.8" x14ac:dyDescent="0.3">
      <c r="D78" s="32" t="s">
        <v>211</v>
      </c>
      <c r="E78" s="34" t="s">
        <v>129</v>
      </c>
      <c r="F78" s="93" t="str">
        <f ca="1">IF(TaskTable[[#This Row],[WBS Level]]=2,TaskTable[[#This Row],[PHASE]],OFFSET(TaskTable[[#This Row],[MAIN PHASE]],-1,0))</f>
        <v>Pre Live Checklist/Preparation</v>
      </c>
      <c r="G78" s="34" t="str">
        <f ca="1">IF(TaskTable[[#This Row],[WBS Level]]=3,TaskTable[[#This Row],[PHASE]],IF(TaskTable[[#This Row],[WBS Level]]&lt;3,"NONE",OFFSET(TaskTable[[#This Row],[SP-1]],-1,0)))</f>
        <v>Install and configure all Hardwares</v>
      </c>
      <c r="H78" s="34" t="str">
        <f ca="1">IF(TaskTable[[#This Row],[WBS Level]]=4,TaskTable[[#This Row],[PHASE]],IF(TaskTable[[#This Row],[WBS Level]]&lt;4,"NONE",OFFSET(TaskTable[[#This Row],[SP-2]],-1,0)))</f>
        <v>POS</v>
      </c>
      <c r="I78" s="34" t="str">
        <f ca="1">IF(TaskTable[[#This Row],[WBS Level]]=5,TaskTable[[#This Row],[PHASE]],IF(TaskTable[[#This Row],[WBS Level]]&lt;5,"NONE",OFFSET(TaskTable[[#This Row],[SP-3]],-1,0)))</f>
        <v>NONE</v>
      </c>
      <c r="J78" s="34" t="str">
        <f ca="1">IF(TaskTable[[#This Row],[WBS Level]]=6,TaskTable[[#This Row],[PHASE]],IF(TaskTable[[#This Row],[WBS Level]]&lt;6,"NONE",OFFSET(TaskTable[[#This Row],[SP-4]],-1,0)))</f>
        <v>NONE</v>
      </c>
      <c r="M78" s="28">
        <f>LEN(TaskTable[WBS])-LEN(SUBSTITUTE(TaskTable[WBS],".",""))+2</f>
        <v>4</v>
      </c>
      <c r="N78" s="30">
        <v>43962</v>
      </c>
      <c r="O78" s="30">
        <v>43966</v>
      </c>
      <c r="P78" s="28">
        <v>5</v>
      </c>
      <c r="Q78" s="28" t="s">
        <v>12</v>
      </c>
      <c r="R78" s="90">
        <f>IF(TaskTable[[#This Row],[STATUS]]="COMPLETE",1,"")</f>
        <v>1</v>
      </c>
      <c r="S78" s="105">
        <v>1</v>
      </c>
      <c r="T78" s="28">
        <v>5</v>
      </c>
    </row>
    <row r="79" spans="4:20" ht="43.2" x14ac:dyDescent="0.3">
      <c r="D79" s="32" t="s">
        <v>212</v>
      </c>
      <c r="E79" s="34" t="s">
        <v>130</v>
      </c>
      <c r="F79" s="93" t="str">
        <f ca="1">IF(TaskTable[[#This Row],[WBS Level]]=2,TaskTable[[#This Row],[PHASE]],OFFSET(TaskTable[[#This Row],[MAIN PHASE]],-1,0))</f>
        <v>Pre Live Checklist/Preparation</v>
      </c>
      <c r="G79" s="34" t="str">
        <f ca="1">IF(TaskTable[[#This Row],[WBS Level]]=3,TaskTable[[#This Row],[PHASE]],IF(TaskTable[[#This Row],[WBS Level]]&lt;3,"NONE",OFFSET(TaskTable[[#This Row],[SP-1]],-1,0)))</f>
        <v>Install and configure all Hardwares</v>
      </c>
      <c r="H79" s="34" t="str">
        <f ca="1">IF(TaskTable[[#This Row],[WBS Level]]=4,TaskTable[[#This Row],[PHASE]],IF(TaskTable[[#This Row],[WBS Level]]&lt;4,"NONE",OFFSET(TaskTable[[#This Row],[SP-2]],-1,0)))</f>
        <v>Wifi speed and availability in entire Stores</v>
      </c>
      <c r="I79" s="34" t="str">
        <f ca="1">IF(TaskTable[[#This Row],[WBS Level]]=5,TaskTable[[#This Row],[PHASE]],IF(TaskTable[[#This Row],[WBS Level]]&lt;5,"NONE",OFFSET(TaskTable[[#This Row],[SP-3]],-1,0)))</f>
        <v>NONE</v>
      </c>
      <c r="J79" s="34" t="str">
        <f ca="1">IF(TaskTable[[#This Row],[WBS Level]]=6,TaskTable[[#This Row],[PHASE]],IF(TaskTable[[#This Row],[WBS Level]]&lt;6,"NONE",OFFSET(TaskTable[[#This Row],[SP-4]],-1,0)))</f>
        <v>NONE</v>
      </c>
      <c r="M79" s="28">
        <f>LEN(TaskTable[WBS])-LEN(SUBSTITUTE(TaskTable[WBS],".",""))+2</f>
        <v>4</v>
      </c>
      <c r="N79" s="30">
        <v>43962</v>
      </c>
      <c r="O79" s="30">
        <v>43966</v>
      </c>
      <c r="P79" s="28">
        <v>5</v>
      </c>
      <c r="Q79" s="28" t="s">
        <v>12</v>
      </c>
      <c r="R79" s="90">
        <f>IF(TaskTable[[#This Row],[STATUS]]="COMPLETE",1,"")</f>
        <v>1</v>
      </c>
      <c r="S79" s="105">
        <v>1</v>
      </c>
      <c r="T79" s="28">
        <v>5</v>
      </c>
    </row>
    <row r="80" spans="4:20" ht="43.2" x14ac:dyDescent="0.3">
      <c r="D80" s="32" t="s">
        <v>213</v>
      </c>
      <c r="E80" s="34" t="s">
        <v>131</v>
      </c>
      <c r="F80" s="93" t="str">
        <f ca="1">IF(TaskTable[[#This Row],[WBS Level]]=2,TaskTable[[#This Row],[PHASE]],OFFSET(TaskTable[[#This Row],[MAIN PHASE]],-1,0))</f>
        <v>Pre Live Checklist/Preparation</v>
      </c>
      <c r="G80" s="34" t="str">
        <f ca="1">IF(TaskTable[[#This Row],[WBS Level]]=3,TaskTable[[#This Row],[PHASE]],IF(TaskTable[[#This Row],[WBS Level]]&lt;3,"NONE",OFFSET(TaskTable[[#This Row],[SP-1]],-1,0)))</f>
        <v>Install and configure all Hardwares</v>
      </c>
      <c r="H80" s="34" t="str">
        <f ca="1">IF(TaskTable[[#This Row],[WBS Level]]=4,TaskTable[[#This Row],[PHASE]],IF(TaskTable[[#This Row],[WBS Level]]&lt;4,"NONE",OFFSET(TaskTable[[#This Row],[SP-2]],-1,0)))</f>
        <v>Double check and stress test Middleware</v>
      </c>
      <c r="I80" s="34" t="str">
        <f ca="1">IF(TaskTable[[#This Row],[WBS Level]]=5,TaskTable[[#This Row],[PHASE]],IF(TaskTable[[#This Row],[WBS Level]]&lt;5,"NONE",OFFSET(TaskTable[[#This Row],[SP-3]],-1,0)))</f>
        <v>NONE</v>
      </c>
      <c r="J80" s="34" t="str">
        <f ca="1">IF(TaskTable[[#This Row],[WBS Level]]=6,TaskTable[[#This Row],[PHASE]],IF(TaskTable[[#This Row],[WBS Level]]&lt;6,"NONE",OFFSET(TaskTable[[#This Row],[SP-4]],-1,0)))</f>
        <v>NONE</v>
      </c>
      <c r="M80" s="28">
        <f>LEN(TaskTable[WBS])-LEN(SUBSTITUTE(TaskTable[WBS],".",""))+2</f>
        <v>4</v>
      </c>
      <c r="N80" s="30">
        <v>43962</v>
      </c>
      <c r="O80" s="30">
        <v>43966</v>
      </c>
      <c r="P80" s="28">
        <v>5</v>
      </c>
      <c r="Q80" s="28" t="s">
        <v>12</v>
      </c>
      <c r="R80" s="90">
        <f>IF(TaskTable[[#This Row],[STATUS]]="COMPLETE",1,"")</f>
        <v>1</v>
      </c>
      <c r="S80" s="105">
        <v>1</v>
      </c>
      <c r="T80" s="28">
        <v>5</v>
      </c>
    </row>
    <row r="81" spans="4:20" ht="28.8" x14ac:dyDescent="0.3">
      <c r="D81" s="32" t="s">
        <v>214</v>
      </c>
      <c r="E81" s="34" t="s">
        <v>132</v>
      </c>
      <c r="F81" s="93" t="str">
        <f ca="1">IF(TaskTable[[#This Row],[WBS Level]]=2,TaskTable[[#This Row],[PHASE]],OFFSET(TaskTable[[#This Row],[MAIN PHASE]],-1,0))</f>
        <v>Pre Live Checklist/Preparation</v>
      </c>
      <c r="G81" s="34" t="str">
        <f ca="1">IF(TaskTable[[#This Row],[WBS Level]]=3,TaskTable[[#This Row],[PHASE]],IF(TaskTable[[#This Row],[WBS Level]]&lt;3,"NONE",OFFSET(TaskTable[[#This Row],[SP-1]],-1,0)))</f>
        <v>Install and configure all Hardwares</v>
      </c>
      <c r="H81" s="34" t="str">
        <f ca="1">IF(TaskTable[[#This Row],[WBS Level]]=4,TaskTable[[#This Row],[PHASE]],IF(TaskTable[[#This Row],[WBS Level]]&lt;4,"NONE",OFFSET(TaskTable[[#This Row],[SP-2]],-1,0)))</f>
        <v>Checklist</v>
      </c>
      <c r="I81" s="34" t="str">
        <f ca="1">IF(TaskTable[[#This Row],[WBS Level]]=5,TaskTable[[#This Row],[PHASE]],IF(TaskTable[[#This Row],[WBS Level]]&lt;5,"NONE",OFFSET(TaskTable[[#This Row],[SP-3]],-1,0)))</f>
        <v>NONE</v>
      </c>
      <c r="J81" s="34" t="str">
        <f ca="1">IF(TaskTable[[#This Row],[WBS Level]]=6,TaskTable[[#This Row],[PHASE]],IF(TaskTable[[#This Row],[WBS Level]]&lt;6,"NONE",OFFSET(TaskTable[[#This Row],[SP-4]],-1,0)))</f>
        <v>NONE</v>
      </c>
      <c r="M81" s="28">
        <f>LEN(TaskTable[WBS])-LEN(SUBSTITUTE(TaskTable[WBS],".",""))+2</f>
        <v>4</v>
      </c>
      <c r="N81" s="30">
        <v>43962</v>
      </c>
      <c r="O81" s="30">
        <v>43966</v>
      </c>
      <c r="P81" s="28">
        <v>5</v>
      </c>
      <c r="Q81" s="28" t="s">
        <v>12</v>
      </c>
      <c r="R81" s="90">
        <f>IF(TaskTable[[#This Row],[STATUS]]="COMPLETE",1,"")</f>
        <v>1</v>
      </c>
      <c r="S81" s="105">
        <v>1</v>
      </c>
      <c r="T81" s="28">
        <v>5</v>
      </c>
    </row>
    <row r="82" spans="4:20" ht="28.8" x14ac:dyDescent="0.3">
      <c r="D82" s="32" t="s">
        <v>215</v>
      </c>
      <c r="E82" s="34" t="s">
        <v>133</v>
      </c>
      <c r="F82" s="93" t="str">
        <f ca="1">IF(TaskTable[[#This Row],[WBS Level]]=2,TaskTable[[#This Row],[PHASE]],OFFSET(TaskTable[[#This Row],[MAIN PHASE]],-1,0))</f>
        <v>Pre Live Checklist/Preparation</v>
      </c>
      <c r="G82" s="34" t="str">
        <f ca="1">IF(TaskTable[[#This Row],[WBS Level]]=3,TaskTable[[#This Row],[PHASE]],IF(TaskTable[[#This Row],[WBS Level]]&lt;3,"NONE",OFFSET(TaskTable[[#This Row],[SP-1]],-1,0)))</f>
        <v>Install and configure all Hardwares</v>
      </c>
      <c r="H82" s="34" t="str">
        <f ca="1">IF(TaskTable[[#This Row],[WBS Level]]=4,TaskTable[[#This Row],[PHASE]],IF(TaskTable[[#This Row],[WBS Level]]&lt;4,"NONE",OFFSET(TaskTable[[#This Row],[SP-2]],-1,0)))</f>
        <v>Do we have Pickers?</v>
      </c>
      <c r="I82" s="34" t="str">
        <f ca="1">IF(TaskTable[[#This Row],[WBS Level]]=5,TaskTable[[#This Row],[PHASE]],IF(TaskTable[[#This Row],[WBS Level]]&lt;5,"NONE",OFFSET(TaskTable[[#This Row],[SP-3]],-1,0)))</f>
        <v>NONE</v>
      </c>
      <c r="J82" s="34" t="str">
        <f ca="1">IF(TaskTable[[#This Row],[WBS Level]]=6,TaskTable[[#This Row],[PHASE]],IF(TaskTable[[#This Row],[WBS Level]]&lt;6,"NONE",OFFSET(TaskTable[[#This Row],[SP-4]],-1,0)))</f>
        <v>NONE</v>
      </c>
      <c r="M82" s="28">
        <f>LEN(TaskTable[WBS])-LEN(SUBSTITUTE(TaskTable[WBS],".",""))+2</f>
        <v>4</v>
      </c>
      <c r="N82" s="30">
        <v>43962</v>
      </c>
      <c r="O82" s="30">
        <v>43966</v>
      </c>
      <c r="P82" s="28">
        <v>5</v>
      </c>
      <c r="Q82" s="28"/>
      <c r="R82" s="90" t="str">
        <f>IF(TaskTable[[#This Row],[STATUS]]="COMPLETE",1,"")</f>
        <v/>
      </c>
      <c r="S82" s="105">
        <v>1</v>
      </c>
      <c r="T82" s="28">
        <v>5</v>
      </c>
    </row>
    <row r="83" spans="4:20" ht="43.2" x14ac:dyDescent="0.3">
      <c r="D83" s="32" t="s">
        <v>216</v>
      </c>
      <c r="E83" s="34" t="s">
        <v>134</v>
      </c>
      <c r="F83" s="93" t="str">
        <f ca="1">IF(TaskTable[[#This Row],[WBS Level]]=2,TaskTable[[#This Row],[PHASE]],OFFSET(TaskTable[[#This Row],[MAIN PHASE]],-1,0))</f>
        <v>Pre Live Checklist/Preparation</v>
      </c>
      <c r="G83" s="34" t="str">
        <f ca="1">IF(TaskTable[[#This Row],[WBS Level]]=3,TaskTable[[#This Row],[PHASE]],IF(TaskTable[[#This Row],[WBS Level]]&lt;3,"NONE",OFFSET(TaskTable[[#This Row],[SP-1]],-1,0)))</f>
        <v>Install and configure all Hardwares</v>
      </c>
      <c r="H83" s="34" t="str">
        <f ca="1">IF(TaskTable[[#This Row],[WBS Level]]=4,TaskTable[[#This Row],[PHASE]],IF(TaskTable[[#This Row],[WBS Level]]&lt;4,"NONE",OFFSET(TaskTable[[#This Row],[SP-2]],-1,0)))</f>
        <v>Do we have central contact or lines?</v>
      </c>
      <c r="I83" s="34" t="str">
        <f ca="1">IF(TaskTable[[#This Row],[WBS Level]]=5,TaskTable[[#This Row],[PHASE]],IF(TaskTable[[#This Row],[WBS Level]]&lt;5,"NONE",OFFSET(TaskTable[[#This Row],[SP-3]],-1,0)))</f>
        <v>NONE</v>
      </c>
      <c r="J83" s="34" t="str">
        <f ca="1">IF(TaskTable[[#This Row],[WBS Level]]=6,TaskTable[[#This Row],[PHASE]],IF(TaskTable[[#This Row],[WBS Level]]&lt;6,"NONE",OFFSET(TaskTable[[#This Row],[SP-4]],-1,0)))</f>
        <v>NONE</v>
      </c>
      <c r="M83" s="28">
        <f>LEN(TaskTable[WBS])-LEN(SUBSTITUTE(TaskTable[WBS],".",""))+2</f>
        <v>4</v>
      </c>
      <c r="N83" s="30">
        <v>43962</v>
      </c>
      <c r="O83" s="30">
        <v>43966</v>
      </c>
      <c r="P83" s="28">
        <v>5</v>
      </c>
      <c r="Q83" s="28"/>
      <c r="R83" s="90" t="str">
        <f>IF(TaskTable[[#This Row],[STATUS]]="COMPLETE",1,"")</f>
        <v/>
      </c>
      <c r="S83" s="105">
        <v>1</v>
      </c>
      <c r="T83" s="28">
        <v>5</v>
      </c>
    </row>
    <row r="84" spans="4:20" ht="28.8" x14ac:dyDescent="0.3">
      <c r="D84" s="32" t="s">
        <v>217</v>
      </c>
      <c r="E84" s="34" t="s">
        <v>135</v>
      </c>
      <c r="F84" s="93" t="str">
        <f ca="1">IF(TaskTable[[#This Row],[WBS Level]]=2,TaskTable[[#This Row],[PHASE]],OFFSET(TaskTable[[#This Row],[MAIN PHASE]],-1,0))</f>
        <v>Pre Live Checklist/Preparation</v>
      </c>
      <c r="G84" s="34" t="str">
        <f ca="1">IF(TaskTable[[#This Row],[WBS Level]]=3,TaskTable[[#This Row],[PHASE]],IF(TaskTable[[#This Row],[WBS Level]]&lt;3,"NONE",OFFSET(TaskTable[[#This Row],[SP-1]],-1,0)))</f>
        <v>Install and configure all Hardwares</v>
      </c>
      <c r="H84" s="34" t="str">
        <f ca="1">IF(TaskTable[[#This Row],[WBS Level]]=4,TaskTable[[#This Row],[PHASE]],IF(TaskTable[[#This Row],[WBS Level]]&lt;4,"NONE",OFFSET(TaskTable[[#This Row],[SP-2]],-1,0)))</f>
        <v>Do we have Checker?</v>
      </c>
      <c r="I84" s="34" t="str">
        <f ca="1">IF(TaskTable[[#This Row],[WBS Level]]=5,TaskTable[[#This Row],[PHASE]],IF(TaskTable[[#This Row],[WBS Level]]&lt;5,"NONE",OFFSET(TaskTable[[#This Row],[SP-3]],-1,0)))</f>
        <v>NONE</v>
      </c>
      <c r="J84" s="34" t="str">
        <f ca="1">IF(TaskTable[[#This Row],[WBS Level]]=6,TaskTable[[#This Row],[PHASE]],IF(TaskTable[[#This Row],[WBS Level]]&lt;6,"NONE",OFFSET(TaskTable[[#This Row],[SP-4]],-1,0)))</f>
        <v>NONE</v>
      </c>
      <c r="M84" s="28">
        <f>LEN(TaskTable[WBS])-LEN(SUBSTITUTE(TaskTable[WBS],".",""))+2</f>
        <v>4</v>
      </c>
      <c r="N84" s="30">
        <v>43962</v>
      </c>
      <c r="O84" s="30">
        <v>43966</v>
      </c>
      <c r="P84" s="28">
        <v>5</v>
      </c>
      <c r="Q84" s="28"/>
      <c r="R84" s="90" t="str">
        <f>IF(TaskTable[[#This Row],[STATUS]]="COMPLETE",1,"")</f>
        <v/>
      </c>
      <c r="S84" s="105">
        <v>1</v>
      </c>
      <c r="T84" s="28">
        <v>5</v>
      </c>
    </row>
    <row r="85" spans="4:20" ht="43.2" x14ac:dyDescent="0.3">
      <c r="D85" s="32" t="s">
        <v>218</v>
      </c>
      <c r="E85" s="34" t="s">
        <v>136</v>
      </c>
      <c r="F85" s="93" t="str">
        <f ca="1">IF(TaskTable[[#This Row],[WBS Level]]=2,TaskTable[[#This Row],[PHASE]],OFFSET(TaskTable[[#This Row],[MAIN PHASE]],-1,0))</f>
        <v>Pre Live Checklist/Preparation</v>
      </c>
      <c r="G85" s="34" t="str">
        <f ca="1">IF(TaskTable[[#This Row],[WBS Level]]=3,TaskTable[[#This Row],[PHASE]],IF(TaskTable[[#This Row],[WBS Level]]&lt;3,"NONE",OFFSET(TaskTable[[#This Row],[SP-1]],-1,0)))</f>
        <v>Install and configure all Hardwares</v>
      </c>
      <c r="H85" s="34" t="str">
        <f ca="1">IF(TaskTable[[#This Row],[WBS Level]]=4,TaskTable[[#This Row],[PHASE]],IF(TaskTable[[#This Row],[WBS Level]]&lt;4,"NONE",OFFSET(TaskTable[[#This Row],[SP-2]],-1,0)))</f>
        <v>Do we have Delivery vehicle and driver?</v>
      </c>
      <c r="I85" s="34" t="str">
        <f ca="1">IF(TaskTable[[#This Row],[WBS Level]]=5,TaskTable[[#This Row],[PHASE]],IF(TaskTable[[#This Row],[WBS Level]]&lt;5,"NONE",OFFSET(TaskTable[[#This Row],[SP-3]],-1,0)))</f>
        <v>NONE</v>
      </c>
      <c r="J85" s="34" t="str">
        <f ca="1">IF(TaskTable[[#This Row],[WBS Level]]=6,TaskTable[[#This Row],[PHASE]],IF(TaskTable[[#This Row],[WBS Level]]&lt;6,"NONE",OFFSET(TaskTable[[#This Row],[SP-4]],-1,0)))</f>
        <v>NONE</v>
      </c>
      <c r="M85" s="28">
        <f>LEN(TaskTable[WBS])-LEN(SUBSTITUTE(TaskTable[WBS],".",""))+2</f>
        <v>4</v>
      </c>
      <c r="N85" s="30">
        <v>43962</v>
      </c>
      <c r="O85" s="30">
        <v>43966</v>
      </c>
      <c r="P85" s="28">
        <v>5</v>
      </c>
      <c r="Q85" s="28"/>
      <c r="R85" s="90" t="str">
        <f>IF(TaskTable[[#This Row],[STATUS]]="COMPLETE",1,"")</f>
        <v/>
      </c>
      <c r="S85" s="105">
        <v>1</v>
      </c>
      <c r="T85" s="28">
        <v>5</v>
      </c>
    </row>
    <row r="86" spans="4:20" ht="57.6" x14ac:dyDescent="0.3">
      <c r="D86" s="32" t="s">
        <v>219</v>
      </c>
      <c r="E86" s="34" t="s">
        <v>137</v>
      </c>
      <c r="F86" s="93" t="str">
        <f ca="1">IF(TaskTable[[#This Row],[WBS Level]]=2,TaskTable[[#This Row],[PHASE]],OFFSET(TaskTable[[#This Row],[MAIN PHASE]],-1,0))</f>
        <v>Pre Live Checklist/Preparation</v>
      </c>
      <c r="G86" s="34" t="str">
        <f ca="1">IF(TaskTable[[#This Row],[WBS Level]]=3,TaskTable[[#This Row],[PHASE]],IF(TaskTable[[#This Row],[WBS Level]]&lt;3,"NONE",OFFSET(TaskTable[[#This Row],[SP-1]],-1,0)))</f>
        <v>Install and configure all Hardwares</v>
      </c>
      <c r="H86" s="34" t="str">
        <f ca="1">IF(TaskTable[[#This Row],[WBS Level]]=4,TaskTable[[#This Row],[PHASE]],IF(TaskTable[[#This Row],[WBS Level]]&lt;4,"NONE",OFFSET(TaskTable[[#This Row],[SP-2]],-1,0)))</f>
        <v>Do we have dedicated lanes/section for Pickup?</v>
      </c>
      <c r="I86" s="34" t="str">
        <f ca="1">IF(TaskTable[[#This Row],[WBS Level]]=5,TaskTable[[#This Row],[PHASE]],IF(TaskTable[[#This Row],[WBS Level]]&lt;5,"NONE",OFFSET(TaskTable[[#This Row],[SP-3]],-1,0)))</f>
        <v>NONE</v>
      </c>
      <c r="J86" s="34" t="str">
        <f ca="1">IF(TaskTable[[#This Row],[WBS Level]]=6,TaskTable[[#This Row],[PHASE]],IF(TaskTable[[#This Row],[WBS Level]]&lt;6,"NONE",OFFSET(TaskTable[[#This Row],[SP-4]],-1,0)))</f>
        <v>NONE</v>
      </c>
      <c r="M86" s="28">
        <f>LEN(TaskTable[WBS])-LEN(SUBSTITUTE(TaskTable[WBS],".",""))+2</f>
        <v>4</v>
      </c>
      <c r="N86" s="30">
        <v>43962</v>
      </c>
      <c r="O86" s="30">
        <v>43966</v>
      </c>
      <c r="P86" s="28">
        <v>5</v>
      </c>
      <c r="Q86" s="28"/>
      <c r="R86" s="90" t="str">
        <f>IF(TaskTable[[#This Row],[STATUS]]="COMPLETE",1,"")</f>
        <v/>
      </c>
      <c r="S86" s="105">
        <v>1</v>
      </c>
      <c r="T86" s="28">
        <v>5</v>
      </c>
    </row>
    <row r="87" spans="4:20" ht="72" x14ac:dyDescent="0.3">
      <c r="D87" s="32" t="s">
        <v>220</v>
      </c>
      <c r="E87" s="34" t="s">
        <v>138</v>
      </c>
      <c r="F87" s="93" t="str">
        <f ca="1">IF(TaskTable[[#This Row],[WBS Level]]=2,TaskTable[[#This Row],[PHASE]],OFFSET(TaskTable[[#This Row],[MAIN PHASE]],-1,0))</f>
        <v>Pre Live Checklist/Preparation</v>
      </c>
      <c r="G87" s="34" t="str">
        <f ca="1">IF(TaskTable[[#This Row],[WBS Level]]=3,TaskTable[[#This Row],[PHASE]],IF(TaskTable[[#This Row],[WBS Level]]&lt;3,"NONE",OFFSET(TaskTable[[#This Row],[SP-1]],-1,0)))</f>
        <v>Install and configure all Hardwares</v>
      </c>
      <c r="H87" s="34" t="str">
        <f ca="1">IF(TaskTable[[#This Row],[WBS Level]]=4,TaskTable[[#This Row],[PHASE]],IF(TaskTable[[#This Row],[WBS Level]]&lt;4,"NONE",OFFSET(TaskTable[[#This Row],[SP-2]],-1,0)))</f>
        <v>Do we have dedicated resource for Money remittances?</v>
      </c>
      <c r="I87" s="34" t="str">
        <f ca="1">IF(TaskTable[[#This Row],[WBS Level]]=5,TaskTable[[#This Row],[PHASE]],IF(TaskTable[[#This Row],[WBS Level]]&lt;5,"NONE",OFFSET(TaskTable[[#This Row],[SP-3]],-1,0)))</f>
        <v>NONE</v>
      </c>
      <c r="J87" s="34" t="str">
        <f ca="1">IF(TaskTable[[#This Row],[WBS Level]]=6,TaskTable[[#This Row],[PHASE]],IF(TaskTable[[#This Row],[WBS Level]]&lt;6,"NONE",OFFSET(TaskTable[[#This Row],[SP-4]],-1,0)))</f>
        <v>NONE</v>
      </c>
      <c r="M87" s="28">
        <f>LEN(TaskTable[WBS])-LEN(SUBSTITUTE(TaskTable[WBS],".",""))+2</f>
        <v>4</v>
      </c>
      <c r="N87" s="30">
        <v>43962</v>
      </c>
      <c r="O87" s="30">
        <v>43966</v>
      </c>
      <c r="P87" s="28">
        <v>5</v>
      </c>
      <c r="Q87" s="28"/>
      <c r="R87" s="90" t="str">
        <f>IF(TaskTable[[#This Row],[STATUS]]="COMPLETE",1,"")</f>
        <v/>
      </c>
      <c r="S87" s="105">
        <v>1</v>
      </c>
      <c r="T87" s="28">
        <v>5</v>
      </c>
    </row>
    <row r="88" spans="4:20" x14ac:dyDescent="0.3">
      <c r="D88" s="32">
        <v>11</v>
      </c>
      <c r="E88" s="34" t="s">
        <v>139</v>
      </c>
      <c r="F88" s="93" t="str">
        <f ca="1">IF(TaskTable[[#This Row],[WBS Level]]=2,TaskTable[[#This Row],[PHASE]],OFFSET(TaskTable[[#This Row],[MAIN PHASE]],-1,0))</f>
        <v>Dry Run</v>
      </c>
      <c r="G88" s="34" t="str">
        <f ca="1">IF(TaskTable[[#This Row],[WBS Level]]=3,TaskTable[[#This Row],[PHASE]],IF(TaskTable[[#This Row],[WBS Level]]&lt;3,"NONE",OFFSET(TaskTable[[#This Row],[SP-1]],-1,0)))</f>
        <v>NONE</v>
      </c>
      <c r="H88" s="34" t="str">
        <f ca="1">IF(TaskTable[[#This Row],[WBS Level]]=4,TaskTable[[#This Row],[PHASE]],IF(TaskTable[[#This Row],[WBS Level]]&lt;4,"NONE",OFFSET(TaskTable[[#This Row],[SP-2]],-1,0)))</f>
        <v>NONE</v>
      </c>
      <c r="I88" s="34" t="str">
        <f ca="1">IF(TaskTable[[#This Row],[WBS Level]]=5,TaskTable[[#This Row],[PHASE]],IF(TaskTable[[#This Row],[WBS Level]]&lt;5,"NONE",OFFSET(TaskTable[[#This Row],[SP-3]],-1,0)))</f>
        <v>NONE</v>
      </c>
      <c r="J88" s="34" t="str">
        <f ca="1">IF(TaskTable[[#This Row],[WBS Level]]=6,TaskTable[[#This Row],[PHASE]],IF(TaskTable[[#This Row],[WBS Level]]&lt;6,"NONE",OFFSET(TaskTable[[#This Row],[SP-4]],-1,0)))</f>
        <v>NONE</v>
      </c>
      <c r="K88" s="28" t="s">
        <v>140</v>
      </c>
      <c r="M88" s="28">
        <f>LEN(TaskTable[WBS])-LEN(SUBSTITUTE(TaskTable[WBS],".",""))+2</f>
        <v>2</v>
      </c>
      <c r="N88" s="30">
        <v>43962</v>
      </c>
      <c r="O88" s="30">
        <v>43977</v>
      </c>
      <c r="P88" s="28">
        <v>12</v>
      </c>
      <c r="Q88" s="28" t="s">
        <v>12</v>
      </c>
      <c r="R88" s="90">
        <f>IF(TaskTable[[#This Row],[STATUS]]="COMPLETE",1,"")</f>
        <v>1</v>
      </c>
      <c r="S88" s="105">
        <v>1</v>
      </c>
      <c r="T88" s="28">
        <v>12</v>
      </c>
    </row>
    <row r="89" spans="4:20" ht="28.8" x14ac:dyDescent="0.3">
      <c r="D89" s="33">
        <v>11.1</v>
      </c>
      <c r="E89" s="34" t="s">
        <v>141</v>
      </c>
      <c r="F89" s="93" t="str">
        <f ca="1">IF(TaskTable[[#This Row],[WBS Level]]=2,TaskTable[[#This Row],[PHASE]],OFFSET(TaskTable[[#This Row],[MAIN PHASE]],-1,0))</f>
        <v>Dry Run</v>
      </c>
      <c r="G89" s="34" t="str">
        <f ca="1">IF(TaskTable[[#This Row],[WBS Level]]=3,TaskTable[[#This Row],[PHASE]],IF(TaskTable[[#This Row],[WBS Level]]&lt;3,"NONE",OFFSET(TaskTable[[#This Row],[SP-1]],-1,0)))</f>
        <v>Setup of Hardware and Connectivity</v>
      </c>
      <c r="H89" s="34" t="str">
        <f ca="1">IF(TaskTable[[#This Row],[WBS Level]]=4,TaskTable[[#This Row],[PHASE]],IF(TaskTable[[#This Row],[WBS Level]]&lt;4,"NONE",OFFSET(TaskTable[[#This Row],[SP-2]],-1,0)))</f>
        <v>NONE</v>
      </c>
      <c r="I89" s="34" t="str">
        <f ca="1">IF(TaskTable[[#This Row],[WBS Level]]=5,TaskTable[[#This Row],[PHASE]],IF(TaskTable[[#This Row],[WBS Level]]&lt;5,"NONE",OFFSET(TaskTable[[#This Row],[SP-3]],-1,0)))</f>
        <v>NONE</v>
      </c>
      <c r="J89" s="34" t="str">
        <f ca="1">IF(TaskTable[[#This Row],[WBS Level]]=6,TaskTable[[#This Row],[PHASE]],IF(TaskTable[[#This Row],[WBS Level]]&lt;6,"NONE",OFFSET(TaskTable[[#This Row],[SP-4]],-1,0)))</f>
        <v>NONE</v>
      </c>
      <c r="M89" s="28">
        <f>LEN(TaskTable[WBS])-LEN(SUBSTITUTE(TaskTable[WBS],".",""))+2</f>
        <v>3</v>
      </c>
      <c r="N89" s="30">
        <v>43962</v>
      </c>
      <c r="O89" s="30">
        <v>43966</v>
      </c>
      <c r="P89" s="28">
        <v>5</v>
      </c>
      <c r="Q89" s="28" t="s">
        <v>12</v>
      </c>
      <c r="R89" s="90">
        <f>IF(TaskTable[[#This Row],[STATUS]]="COMPLETE",1,"")</f>
        <v>1</v>
      </c>
      <c r="S89" s="105">
        <v>1</v>
      </c>
      <c r="T89" s="28">
        <v>5</v>
      </c>
    </row>
    <row r="90" spans="4:20" ht="28.8" x14ac:dyDescent="0.3">
      <c r="D90" s="32" t="s">
        <v>221</v>
      </c>
      <c r="E90" s="34" t="s">
        <v>142</v>
      </c>
      <c r="F90" s="93" t="str">
        <f ca="1">IF(TaskTable[[#This Row],[WBS Level]]=2,TaskTable[[#This Row],[PHASE]],OFFSET(TaskTable[[#This Row],[MAIN PHASE]],-1,0))</f>
        <v>Dry Run</v>
      </c>
      <c r="G90" s="34" t="str">
        <f ca="1">IF(TaskTable[[#This Row],[WBS Level]]=3,TaskTable[[#This Row],[PHASE]],IF(TaskTable[[#This Row],[WBS Level]]&lt;3,"NONE",OFFSET(TaskTable[[#This Row],[SP-1]],-1,0)))</f>
        <v>Setup of Hardware and Connectivity</v>
      </c>
      <c r="H90" s="34" t="str">
        <f ca="1">IF(TaskTable[[#This Row],[WBS Level]]=4,TaskTable[[#This Row],[PHASE]],IF(TaskTable[[#This Row],[WBS Level]]&lt;4,"NONE",OFFSET(TaskTable[[#This Row],[SP-2]],-1,0)))</f>
        <v>Setup of Barter Suki Integration</v>
      </c>
      <c r="I90" s="34" t="str">
        <f ca="1">IF(TaskTable[[#This Row],[WBS Level]]=5,TaskTable[[#This Row],[PHASE]],IF(TaskTable[[#This Row],[WBS Level]]&lt;5,"NONE",OFFSET(TaskTable[[#This Row],[SP-3]],-1,0)))</f>
        <v>NONE</v>
      </c>
      <c r="J90" s="34" t="str">
        <f ca="1">IF(TaskTable[[#This Row],[WBS Level]]=6,TaskTable[[#This Row],[PHASE]],IF(TaskTable[[#This Row],[WBS Level]]&lt;6,"NONE",OFFSET(TaskTable[[#This Row],[SP-4]],-1,0)))</f>
        <v>NONE</v>
      </c>
      <c r="M90" s="28">
        <f>LEN(TaskTable[WBS])-LEN(SUBSTITUTE(TaskTable[WBS],".",""))+2</f>
        <v>4</v>
      </c>
      <c r="N90" s="30">
        <v>43962</v>
      </c>
      <c r="O90" s="30">
        <v>43966</v>
      </c>
      <c r="P90" s="28">
        <v>5</v>
      </c>
      <c r="Q90" s="28" t="s">
        <v>12</v>
      </c>
      <c r="R90" s="90">
        <f>IF(TaskTable[[#This Row],[STATUS]]="COMPLETE",1,"")</f>
        <v>1</v>
      </c>
      <c r="S90" s="105">
        <v>1</v>
      </c>
      <c r="T90" s="28">
        <v>5</v>
      </c>
    </row>
    <row r="91" spans="4:20" ht="43.2" x14ac:dyDescent="0.3">
      <c r="D91" s="32" t="s">
        <v>222</v>
      </c>
      <c r="E91" s="34" t="s">
        <v>143</v>
      </c>
      <c r="F91" s="93" t="str">
        <f ca="1">IF(TaskTable[[#This Row],[WBS Level]]=2,TaskTable[[#This Row],[PHASE]],OFFSET(TaskTable[[#This Row],[MAIN PHASE]],-1,0))</f>
        <v>Dry Run</v>
      </c>
      <c r="G91" s="34" t="str">
        <f ca="1">IF(TaskTable[[#This Row],[WBS Level]]=3,TaskTable[[#This Row],[PHASE]],IF(TaskTable[[#This Row],[WBS Level]]&lt;3,"NONE",OFFSET(TaskTable[[#This Row],[SP-1]],-1,0)))</f>
        <v>Setup of Hardware and Connectivity</v>
      </c>
      <c r="H91" s="34" t="str">
        <f ca="1">IF(TaskTable[[#This Row],[WBS Level]]=4,TaskTable[[#This Row],[PHASE]],IF(TaskTable[[#This Row],[WBS Level]]&lt;4,"NONE",OFFSET(TaskTable[[#This Row],[SP-2]],-1,0)))</f>
        <v>Setup Picker-Checker-Driver Apps</v>
      </c>
      <c r="I91" s="34" t="str">
        <f ca="1">IF(TaskTable[[#This Row],[WBS Level]]=5,TaskTable[[#This Row],[PHASE]],IF(TaskTable[[#This Row],[WBS Level]]&lt;5,"NONE",OFFSET(TaskTable[[#This Row],[SP-3]],-1,0)))</f>
        <v>NONE</v>
      </c>
      <c r="J91" s="34" t="str">
        <f ca="1">IF(TaskTable[[#This Row],[WBS Level]]=6,TaskTable[[#This Row],[PHASE]],IF(TaskTable[[#This Row],[WBS Level]]&lt;6,"NONE",OFFSET(TaskTable[[#This Row],[SP-4]],-1,0)))</f>
        <v>NONE</v>
      </c>
      <c r="M91" s="28">
        <f>LEN(TaskTable[WBS])-LEN(SUBSTITUTE(TaskTable[WBS],".",""))+2</f>
        <v>4</v>
      </c>
      <c r="N91" s="30">
        <v>43962</v>
      </c>
      <c r="O91" s="30">
        <v>43966</v>
      </c>
      <c r="P91" s="28">
        <v>5</v>
      </c>
      <c r="Q91" s="28" t="s">
        <v>12</v>
      </c>
      <c r="R91" s="90">
        <f>IF(TaskTable[[#This Row],[STATUS]]="COMPLETE",1,"")</f>
        <v>1</v>
      </c>
      <c r="S91" s="105">
        <v>1</v>
      </c>
      <c r="T91" s="28">
        <v>5</v>
      </c>
    </row>
    <row r="92" spans="4:20" ht="57.6" x14ac:dyDescent="0.3">
      <c r="D92" s="32" t="s">
        <v>223</v>
      </c>
      <c r="E92" s="34" t="s">
        <v>144</v>
      </c>
      <c r="F92" s="93" t="str">
        <f ca="1">IF(TaskTable[[#This Row],[WBS Level]]=2,TaskTable[[#This Row],[PHASE]],OFFSET(TaskTable[[#This Row],[MAIN PHASE]],-1,0))</f>
        <v>Dry Run</v>
      </c>
      <c r="G92" s="34" t="str">
        <f ca="1">IF(TaskTable[[#This Row],[WBS Level]]=3,TaskTable[[#This Row],[PHASE]],IF(TaskTable[[#This Row],[WBS Level]]&lt;3,"NONE",OFFSET(TaskTable[[#This Row],[SP-1]],-1,0)))</f>
        <v>Setup of Hardware and Connectivity</v>
      </c>
      <c r="H92" s="34" t="str">
        <f ca="1">IF(TaskTable[[#This Row],[WBS Level]]=4,TaskTable[[#This Row],[PHASE]],IF(TaskTable[[#This Row],[WBS Level]]&lt;4,"NONE",OFFSET(TaskTable[[#This Row],[SP-2]],-1,0)))</f>
        <v>Onboard assigned resources for Picker-Checker-Driver</v>
      </c>
      <c r="I92" s="34" t="str">
        <f ca="1">IF(TaskTable[[#This Row],[WBS Level]]=5,TaskTable[[#This Row],[PHASE]],IF(TaskTable[[#This Row],[WBS Level]]&lt;5,"NONE",OFFSET(TaskTable[[#This Row],[SP-3]],-1,0)))</f>
        <v>NONE</v>
      </c>
      <c r="J92" s="34" t="str">
        <f ca="1">IF(TaskTable[[#This Row],[WBS Level]]=6,TaskTable[[#This Row],[PHASE]],IF(TaskTable[[#This Row],[WBS Level]]&lt;6,"NONE",OFFSET(TaskTable[[#This Row],[SP-4]],-1,0)))</f>
        <v>NONE</v>
      </c>
      <c r="M92" s="28">
        <f>LEN(TaskTable[WBS])-LEN(SUBSTITUTE(TaskTable[WBS],".",""))+2</f>
        <v>4</v>
      </c>
      <c r="N92" s="30">
        <v>43962</v>
      </c>
      <c r="O92" s="30">
        <v>43966</v>
      </c>
      <c r="P92" s="28">
        <v>5</v>
      </c>
      <c r="Q92" s="28" t="s">
        <v>12</v>
      </c>
      <c r="R92" s="90">
        <f>IF(TaskTable[[#This Row],[STATUS]]="COMPLETE",1,"")</f>
        <v>1</v>
      </c>
      <c r="S92" s="105">
        <v>1</v>
      </c>
      <c r="T92" s="28">
        <v>5</v>
      </c>
    </row>
    <row r="93" spans="4:20" ht="28.8" x14ac:dyDescent="0.3">
      <c r="D93" s="32" t="s">
        <v>224</v>
      </c>
      <c r="E93" s="34" t="s">
        <v>145</v>
      </c>
      <c r="F93" s="93" t="str">
        <f ca="1">IF(TaskTable[[#This Row],[WBS Level]]=2,TaskTable[[#This Row],[PHASE]],OFFSET(TaskTable[[#This Row],[MAIN PHASE]],-1,0))</f>
        <v>Dry Run</v>
      </c>
      <c r="G93" s="34" t="str">
        <f ca="1">IF(TaskTable[[#This Row],[WBS Level]]=3,TaskTable[[#This Row],[PHASE]],IF(TaskTable[[#This Row],[WBS Level]]&lt;3,"NONE",OFFSET(TaskTable[[#This Row],[SP-1]],-1,0)))</f>
        <v>Setup of Hardware and Connectivity</v>
      </c>
      <c r="H93" s="34" t="str">
        <f ca="1">IF(TaskTable[[#This Row],[WBS Level]]=4,TaskTable[[#This Row],[PHASE]],IF(TaskTable[[#This Row],[WBS Level]]&lt;4,"NONE",OFFSET(TaskTable[[#This Row],[SP-2]],-1,0)))</f>
        <v>Goods Fill Rate</v>
      </c>
      <c r="I93" s="34" t="str">
        <f ca="1">IF(TaskTable[[#This Row],[WBS Level]]=5,TaskTable[[#This Row],[PHASE]],IF(TaskTable[[#This Row],[WBS Level]]&lt;5,"NONE",OFFSET(TaskTable[[#This Row],[SP-3]],-1,0)))</f>
        <v>NONE</v>
      </c>
      <c r="J93" s="34" t="str">
        <f ca="1">IF(TaskTable[[#This Row],[WBS Level]]=6,TaskTable[[#This Row],[PHASE]],IF(TaskTable[[#This Row],[WBS Level]]&lt;6,"NONE",OFFSET(TaskTable[[#This Row],[SP-4]],-1,0)))</f>
        <v>NONE</v>
      </c>
      <c r="M93" s="28">
        <f>LEN(TaskTable[WBS])-LEN(SUBSTITUTE(TaskTable[WBS],".",""))+2</f>
        <v>4</v>
      </c>
      <c r="N93" s="30">
        <v>43962</v>
      </c>
      <c r="O93" s="30">
        <v>43966</v>
      </c>
      <c r="P93" s="28">
        <v>5</v>
      </c>
      <c r="Q93" s="28" t="s">
        <v>12</v>
      </c>
      <c r="R93" s="90">
        <f>IF(TaskTable[[#This Row],[STATUS]]="COMPLETE",1,"")</f>
        <v>1</v>
      </c>
      <c r="S93" s="105">
        <v>1</v>
      </c>
      <c r="T93" s="28">
        <v>5</v>
      </c>
    </row>
    <row r="94" spans="4:20" ht="28.8" x14ac:dyDescent="0.3">
      <c r="D94" s="32" t="s">
        <v>225</v>
      </c>
      <c r="E94" s="34" t="s">
        <v>146</v>
      </c>
      <c r="F94" s="93" t="str">
        <f ca="1">IF(TaskTable[[#This Row],[WBS Level]]=2,TaskTable[[#This Row],[PHASE]],OFFSET(TaskTable[[#This Row],[MAIN PHASE]],-1,0))</f>
        <v>Dry Run</v>
      </c>
      <c r="G94" s="34" t="str">
        <f ca="1">IF(TaskTable[[#This Row],[WBS Level]]=3,TaskTable[[#This Row],[PHASE]],IF(TaskTable[[#This Row],[WBS Level]]&lt;3,"NONE",OFFSET(TaskTable[[#This Row],[SP-1]],-1,0)))</f>
        <v>Setup of Hardware and Connectivity</v>
      </c>
      <c r="H94" s="34" t="str">
        <f ca="1">IF(TaskTable[[#This Row],[WBS Level]]=4,TaskTable[[#This Row],[PHASE]],IF(TaskTable[[#This Row],[WBS Level]]&lt;4,"NONE",OFFSET(TaskTable[[#This Row],[SP-2]],-1,0)))</f>
        <v>Data re-synching</v>
      </c>
      <c r="I94" s="34" t="str">
        <f ca="1">IF(TaskTable[[#This Row],[WBS Level]]=5,TaskTable[[#This Row],[PHASE]],IF(TaskTable[[#This Row],[WBS Level]]&lt;5,"NONE",OFFSET(TaskTable[[#This Row],[SP-3]],-1,0)))</f>
        <v>NONE</v>
      </c>
      <c r="J94" s="34" t="str">
        <f ca="1">IF(TaskTable[[#This Row],[WBS Level]]=6,TaskTable[[#This Row],[PHASE]],IF(TaskTable[[#This Row],[WBS Level]]&lt;6,"NONE",OFFSET(TaskTable[[#This Row],[SP-4]],-1,0)))</f>
        <v>NONE</v>
      </c>
      <c r="M94" s="28">
        <f>LEN(TaskTable[WBS])-LEN(SUBSTITUTE(TaskTable[WBS],".",""))+2</f>
        <v>4</v>
      </c>
      <c r="N94" s="30">
        <v>43962</v>
      </c>
      <c r="O94" s="30">
        <v>43966</v>
      </c>
      <c r="P94" s="28">
        <v>5</v>
      </c>
      <c r="Q94" s="28" t="s">
        <v>12</v>
      </c>
      <c r="R94" s="90">
        <f>IF(TaskTable[[#This Row],[STATUS]]="COMPLETE",1,"")</f>
        <v>1</v>
      </c>
      <c r="S94" s="105">
        <v>1</v>
      </c>
      <c r="T94" s="28">
        <v>5</v>
      </c>
    </row>
    <row r="95" spans="4:20" ht="43.2" x14ac:dyDescent="0.3">
      <c r="D95" s="32" t="s">
        <v>226</v>
      </c>
      <c r="E95" s="34" t="s">
        <v>147</v>
      </c>
      <c r="F95" s="93" t="str">
        <f ca="1">IF(TaskTable[[#This Row],[WBS Level]]=2,TaskTable[[#This Row],[PHASE]],OFFSET(TaskTable[[#This Row],[MAIN PHASE]],-1,0))</f>
        <v>Dry Run</v>
      </c>
      <c r="G95" s="34" t="str">
        <f ca="1">IF(TaskTable[[#This Row],[WBS Level]]=3,TaskTable[[#This Row],[PHASE]],IF(TaskTable[[#This Row],[WBS Level]]&lt;3,"NONE",OFFSET(TaskTable[[#This Row],[SP-1]],-1,0)))</f>
        <v>Setup of Hardware and Connectivity</v>
      </c>
      <c r="H95" s="34" t="str">
        <f ca="1">IF(TaskTable[[#This Row],[WBS Level]]=4,TaskTable[[#This Row],[PHASE]],IF(TaskTable[[#This Row],[WBS Level]]&lt;4,"NONE",OFFSET(TaskTable[[#This Row],[SP-2]],-1,0)))</f>
        <v>Trial Run (Targeted Customers)</v>
      </c>
      <c r="I95" s="34" t="str">
        <f ca="1">IF(TaskTable[[#This Row],[WBS Level]]=5,TaskTable[[#This Row],[PHASE]],IF(TaskTable[[#This Row],[WBS Level]]&lt;5,"NONE",OFFSET(TaskTable[[#This Row],[SP-3]],-1,0)))</f>
        <v>NONE</v>
      </c>
      <c r="J95" s="34" t="str">
        <f ca="1">IF(TaskTable[[#This Row],[WBS Level]]=6,TaskTable[[#This Row],[PHASE]],IF(TaskTable[[#This Row],[WBS Level]]&lt;6,"NONE",OFFSET(TaskTable[[#This Row],[SP-4]],-1,0)))</f>
        <v>NONE</v>
      </c>
      <c r="M95" s="28">
        <f>LEN(TaskTable[WBS])-LEN(SUBSTITUTE(TaskTable[WBS],".",""))+2</f>
        <v>4</v>
      </c>
      <c r="N95" s="30">
        <v>43976</v>
      </c>
      <c r="O95" s="30">
        <v>43977</v>
      </c>
      <c r="P95" s="28">
        <v>2</v>
      </c>
      <c r="Q95" s="28" t="s">
        <v>12</v>
      </c>
      <c r="R95" s="90">
        <f>IF(TaskTable[[#This Row],[STATUS]]="COMPLETE",1,"")</f>
        <v>1</v>
      </c>
      <c r="S95" s="105">
        <v>1</v>
      </c>
      <c r="T95" s="28">
        <v>2</v>
      </c>
    </row>
    <row r="96" spans="4:20" ht="28.8" x14ac:dyDescent="0.3">
      <c r="D96" s="32" t="s">
        <v>227</v>
      </c>
      <c r="E96" s="34" t="s">
        <v>148</v>
      </c>
      <c r="F96" s="93" t="str">
        <f ca="1">IF(TaskTable[[#This Row],[WBS Level]]=2,TaskTable[[#This Row],[PHASE]],OFFSET(TaskTable[[#This Row],[MAIN PHASE]],-1,0))</f>
        <v>Dry Run</v>
      </c>
      <c r="G96" s="34" t="str">
        <f ca="1">IF(TaskTable[[#This Row],[WBS Level]]=3,TaskTable[[#This Row],[PHASE]],IF(TaskTable[[#This Row],[WBS Level]]&lt;3,"NONE",OFFSET(TaskTable[[#This Row],[SP-1]],-1,0)))</f>
        <v>Setup of Hardware and Connectivity</v>
      </c>
      <c r="H96" s="34" t="str">
        <f ca="1">IF(TaskTable[[#This Row],[WBS Level]]=4,TaskTable[[#This Row],[PHASE]],IF(TaskTable[[#This Row],[WBS Level]]&lt;4,"NONE",OFFSET(TaskTable[[#This Row],[SP-2]],-1,0)))</f>
        <v>Hypercare</v>
      </c>
      <c r="I96" s="34" t="str">
        <f ca="1">IF(TaskTable[[#This Row],[WBS Level]]=5,TaskTable[[#This Row],[PHASE]],IF(TaskTable[[#This Row],[WBS Level]]&lt;5,"NONE",OFFSET(TaskTable[[#This Row],[SP-3]],-1,0)))</f>
        <v>NONE</v>
      </c>
      <c r="J96" s="34" t="str">
        <f ca="1">IF(TaskTable[[#This Row],[WBS Level]]=6,TaskTable[[#This Row],[PHASE]],IF(TaskTable[[#This Row],[WBS Level]]&lt;6,"NONE",OFFSET(TaskTable[[#This Row],[SP-4]],-1,0)))</f>
        <v>NONE</v>
      </c>
      <c r="M96" s="28">
        <f>LEN(TaskTable[WBS])-LEN(SUBSTITUTE(TaskTable[WBS],".",""))+2</f>
        <v>4</v>
      </c>
      <c r="N96" s="30">
        <v>43962</v>
      </c>
      <c r="O96" s="30">
        <v>43977</v>
      </c>
      <c r="P96" s="28">
        <v>16</v>
      </c>
      <c r="Q96" s="28" t="s">
        <v>12</v>
      </c>
      <c r="R96" s="90">
        <f>IF(TaskTable[[#This Row],[STATUS]]="COMPLETE",1,"")</f>
        <v>1</v>
      </c>
      <c r="S96" s="105">
        <v>1</v>
      </c>
      <c r="T96" s="28">
        <v>12</v>
      </c>
    </row>
    <row r="97" spans="4:20" ht="43.2" x14ac:dyDescent="0.3">
      <c r="D97" s="32">
        <v>12</v>
      </c>
      <c r="E97" s="34" t="s">
        <v>149</v>
      </c>
      <c r="F97" s="93" t="str">
        <f ca="1">IF(TaskTable[[#This Row],[WBS Level]]=2,TaskTable[[#This Row],[PHASE]],OFFSET(TaskTable[[#This Row],[MAIN PHASE]],-1,0))</f>
        <v>Marketing Advertisements/Promotions</v>
      </c>
      <c r="G97" s="34" t="str">
        <f ca="1">IF(TaskTable[[#This Row],[WBS Level]]=3,TaskTable[[#This Row],[PHASE]],IF(TaskTable[[#This Row],[WBS Level]]&lt;3,"NONE",OFFSET(TaskTable[[#This Row],[SP-1]],-1,0)))</f>
        <v>NONE</v>
      </c>
      <c r="H97" s="34" t="str">
        <f ca="1">IF(TaskTable[[#This Row],[WBS Level]]=4,TaskTable[[#This Row],[PHASE]],IF(TaskTable[[#This Row],[WBS Level]]&lt;4,"NONE",OFFSET(TaskTable[[#This Row],[SP-2]],-1,0)))</f>
        <v>NONE</v>
      </c>
      <c r="I97" s="34" t="str">
        <f ca="1">IF(TaskTable[[#This Row],[WBS Level]]=5,TaskTable[[#This Row],[PHASE]],IF(TaskTable[[#This Row],[WBS Level]]&lt;5,"NONE",OFFSET(TaskTable[[#This Row],[SP-3]],-1,0)))</f>
        <v>NONE</v>
      </c>
      <c r="J97" s="34" t="str">
        <f ca="1">IF(TaskTable[[#This Row],[WBS Level]]=6,TaskTable[[#This Row],[PHASE]],IF(TaskTable[[#This Row],[WBS Level]]&lt;6,"NONE",OFFSET(TaskTable[[#This Row],[SP-4]],-1,0)))</f>
        <v>NONE</v>
      </c>
      <c r="K97" s="28" t="s">
        <v>150</v>
      </c>
      <c r="M97" s="28">
        <f>LEN(TaskTable[WBS])-LEN(SUBSTITUTE(TaskTable[WBS],".",""))+2</f>
        <v>2</v>
      </c>
      <c r="N97" s="30">
        <v>43979</v>
      </c>
      <c r="O97" s="30">
        <v>43980</v>
      </c>
      <c r="P97" s="28">
        <v>2</v>
      </c>
      <c r="Q97" s="28" t="s">
        <v>12</v>
      </c>
      <c r="R97" s="90">
        <f>IF(TaskTable[[#This Row],[STATUS]]="COMPLETE",1,"")</f>
        <v>1</v>
      </c>
      <c r="S97" s="105">
        <v>1</v>
      </c>
      <c r="T97" s="28">
        <v>2</v>
      </c>
    </row>
    <row r="98" spans="4:20" ht="43.2" x14ac:dyDescent="0.3">
      <c r="D98" s="33">
        <v>12.1</v>
      </c>
      <c r="E98" s="34" t="s">
        <v>151</v>
      </c>
      <c r="F98" s="93" t="str">
        <f ca="1">IF(TaskTable[[#This Row],[WBS Level]]=2,TaskTable[[#This Row],[PHASE]],OFFSET(TaskTable[[#This Row],[MAIN PHASE]],-1,0))</f>
        <v>Marketing Advertisements/Promotions</v>
      </c>
      <c r="G98" s="34" t="str">
        <f ca="1">IF(TaskTable[[#This Row],[WBS Level]]=3,TaskTable[[#This Row],[PHASE]],IF(TaskTable[[#This Row],[WBS Level]]&lt;3,"NONE",OFFSET(TaskTable[[#This Row],[SP-1]],-1,0)))</f>
        <v>Flyers</v>
      </c>
      <c r="H98" s="34" t="str">
        <f ca="1">IF(TaskTable[[#This Row],[WBS Level]]=4,TaskTable[[#This Row],[PHASE]],IF(TaskTable[[#This Row],[WBS Level]]&lt;4,"NONE",OFFSET(TaskTable[[#This Row],[SP-2]],-1,0)))</f>
        <v>NONE</v>
      </c>
      <c r="I98" s="34" t="str">
        <f ca="1">IF(TaskTable[[#This Row],[WBS Level]]=5,TaskTable[[#This Row],[PHASE]],IF(TaskTable[[#This Row],[WBS Level]]&lt;5,"NONE",OFFSET(TaskTable[[#This Row],[SP-3]],-1,0)))</f>
        <v>NONE</v>
      </c>
      <c r="J98" s="34" t="str">
        <f ca="1">IF(TaskTable[[#This Row],[WBS Level]]=6,TaskTable[[#This Row],[PHASE]],IF(TaskTable[[#This Row],[WBS Level]]&lt;6,"NONE",OFFSET(TaskTable[[#This Row],[SP-4]],-1,0)))</f>
        <v>NONE</v>
      </c>
      <c r="M98" s="28">
        <f>LEN(TaskTable[WBS])-LEN(SUBSTITUTE(TaskTable[WBS],".",""))+2</f>
        <v>3</v>
      </c>
      <c r="N98" s="30">
        <v>43979</v>
      </c>
      <c r="O98" s="30">
        <v>43980</v>
      </c>
      <c r="P98" s="28">
        <v>2</v>
      </c>
      <c r="Q98" s="28" t="s">
        <v>12</v>
      </c>
      <c r="R98" s="90">
        <f>IF(TaskTable[[#This Row],[STATUS]]="COMPLETE",1,"")</f>
        <v>1</v>
      </c>
      <c r="S98" s="105">
        <v>1</v>
      </c>
      <c r="T98" s="28">
        <v>2</v>
      </c>
    </row>
    <row r="99" spans="4:20" ht="43.2" x14ac:dyDescent="0.3">
      <c r="D99" s="32" t="s">
        <v>228</v>
      </c>
      <c r="E99" s="34" t="s">
        <v>152</v>
      </c>
      <c r="F99" s="93" t="str">
        <f ca="1">IF(TaskTable[[#This Row],[WBS Level]]=2,TaskTable[[#This Row],[PHASE]],OFFSET(TaskTable[[#This Row],[MAIN PHASE]],-1,0))</f>
        <v>Marketing Advertisements/Promotions</v>
      </c>
      <c r="G99" s="34" t="str">
        <f ca="1">IF(TaskTable[[#This Row],[WBS Level]]=3,TaskTable[[#This Row],[PHASE]],IF(TaskTable[[#This Row],[WBS Level]]&lt;3,"NONE",OFFSET(TaskTable[[#This Row],[SP-1]],-1,0)))</f>
        <v>Flyers</v>
      </c>
      <c r="H99" s="34" t="str">
        <f ca="1">IF(TaskTable[[#This Row],[WBS Level]]=4,TaskTable[[#This Row],[PHASE]],IF(TaskTable[[#This Row],[WBS Level]]&lt;4,"NONE",OFFSET(TaskTable[[#This Row],[SP-2]],-1,0)))</f>
        <v>Social Sites (Organique)</v>
      </c>
      <c r="I99" s="34" t="str">
        <f ca="1">IF(TaskTable[[#This Row],[WBS Level]]=5,TaskTable[[#This Row],[PHASE]],IF(TaskTable[[#This Row],[WBS Level]]&lt;5,"NONE",OFFSET(TaskTable[[#This Row],[SP-3]],-1,0)))</f>
        <v>NONE</v>
      </c>
      <c r="J99" s="34" t="str">
        <f ca="1">IF(TaskTable[[#This Row],[WBS Level]]=6,TaskTable[[#This Row],[PHASE]],IF(TaskTable[[#This Row],[WBS Level]]&lt;6,"NONE",OFFSET(TaskTable[[#This Row],[SP-4]],-1,0)))</f>
        <v>NONE</v>
      </c>
      <c r="M99" s="28">
        <f>LEN(TaskTable[WBS])-LEN(SUBSTITUTE(TaskTable[WBS],".",""))+2</f>
        <v>4</v>
      </c>
      <c r="N99" s="30">
        <v>43979</v>
      </c>
      <c r="O99" s="30">
        <v>43980</v>
      </c>
      <c r="P99" s="28">
        <v>2</v>
      </c>
      <c r="Q99" s="28" t="s">
        <v>12</v>
      </c>
      <c r="R99" s="90">
        <f>IF(TaskTable[[#This Row],[STATUS]]="COMPLETE",1,"")</f>
        <v>1</v>
      </c>
      <c r="S99" s="105">
        <v>1</v>
      </c>
      <c r="T99" s="28">
        <v>2</v>
      </c>
    </row>
    <row r="100" spans="4:20" ht="43.2" x14ac:dyDescent="0.3">
      <c r="D100" s="32" t="s">
        <v>229</v>
      </c>
      <c r="E100" s="34" t="s">
        <v>153</v>
      </c>
      <c r="F100" s="93" t="str">
        <f ca="1">IF(TaskTable[[#This Row],[WBS Level]]=2,TaskTable[[#This Row],[PHASE]],OFFSET(TaskTable[[#This Row],[MAIN PHASE]],-1,0))</f>
        <v>Marketing Advertisements/Promotions</v>
      </c>
      <c r="G100" s="34" t="str">
        <f ca="1">IF(TaskTable[[#This Row],[WBS Level]]=3,TaskTable[[#This Row],[PHASE]],IF(TaskTable[[#This Row],[WBS Level]]&lt;3,"NONE",OFFSET(TaskTable[[#This Row],[SP-1]],-1,0)))</f>
        <v>Flyers</v>
      </c>
      <c r="H100" s="34" t="str">
        <f ca="1">IF(TaskTable[[#This Row],[WBS Level]]=4,TaskTable[[#This Row],[PHASE]],IF(TaskTable[[#This Row],[WBS Level]]&lt;4,"NONE",OFFSET(TaskTable[[#This Row],[SP-2]],-1,0)))</f>
        <v>Freebies/GCs</v>
      </c>
      <c r="I100" s="34" t="str">
        <f ca="1">IF(TaskTable[[#This Row],[WBS Level]]=5,TaskTable[[#This Row],[PHASE]],IF(TaskTable[[#This Row],[WBS Level]]&lt;5,"NONE",OFFSET(TaskTable[[#This Row],[SP-3]],-1,0)))</f>
        <v>NONE</v>
      </c>
      <c r="J100" s="34" t="str">
        <f ca="1">IF(TaskTable[[#This Row],[WBS Level]]=6,TaskTable[[#This Row],[PHASE]],IF(TaskTable[[#This Row],[WBS Level]]&lt;6,"NONE",OFFSET(TaskTable[[#This Row],[SP-4]],-1,0)))</f>
        <v>NONE</v>
      </c>
      <c r="M100" s="28">
        <f>LEN(TaskTable[WBS])-LEN(SUBSTITUTE(TaskTable[WBS],".",""))+2</f>
        <v>4</v>
      </c>
      <c r="N100" s="30">
        <v>43979</v>
      </c>
      <c r="O100" s="30">
        <v>43980</v>
      </c>
      <c r="P100" s="28">
        <v>2</v>
      </c>
      <c r="Q100" s="28" t="s">
        <v>12</v>
      </c>
      <c r="R100" s="90">
        <f>IF(TaskTable[[#This Row],[STATUS]]="COMPLETE",1,"")</f>
        <v>1</v>
      </c>
      <c r="S100" s="105">
        <v>1</v>
      </c>
      <c r="T100" s="28">
        <v>2</v>
      </c>
    </row>
    <row r="101" spans="4:20" x14ac:dyDescent="0.3">
      <c r="D101" s="32">
        <v>13</v>
      </c>
      <c r="E101" s="34" t="s">
        <v>154</v>
      </c>
      <c r="F101" s="93" t="str">
        <f ca="1">IF(TaskTable[[#This Row],[WBS Level]]=2,TaskTable[[#This Row],[PHASE]],OFFSET(TaskTable[[#This Row],[MAIN PHASE]],-1,0))</f>
        <v xml:space="preserve">Go Live </v>
      </c>
      <c r="G101" s="34" t="str">
        <f ca="1">IF(TaskTable[[#This Row],[WBS Level]]=3,TaskTable[[#This Row],[PHASE]],IF(TaskTable[[#This Row],[WBS Level]]&lt;3,"NONE",OFFSET(TaskTable[[#This Row],[SP-1]],-1,0)))</f>
        <v>NONE</v>
      </c>
      <c r="H101" s="34" t="str">
        <f ca="1">IF(TaskTable[[#This Row],[WBS Level]]=4,TaskTable[[#This Row],[PHASE]],IF(TaskTable[[#This Row],[WBS Level]]&lt;4,"NONE",OFFSET(TaskTable[[#This Row],[SP-2]],-1,0)))</f>
        <v>NONE</v>
      </c>
      <c r="I101" s="34" t="str">
        <f ca="1">IF(TaskTable[[#This Row],[WBS Level]]=5,TaskTable[[#This Row],[PHASE]],IF(TaskTable[[#This Row],[WBS Level]]&lt;5,"NONE",OFFSET(TaskTable[[#This Row],[SP-3]],-1,0)))</f>
        <v>NONE</v>
      </c>
      <c r="J101" s="34" t="str">
        <f ca="1">IF(TaskTable[[#This Row],[WBS Level]]=6,TaskTable[[#This Row],[PHASE]],IF(TaskTable[[#This Row],[WBS Level]]&lt;6,"NONE",OFFSET(TaskTable[[#This Row],[SP-4]],-1,0)))</f>
        <v>NONE</v>
      </c>
      <c r="K101" s="28" t="s">
        <v>155</v>
      </c>
      <c r="M101" s="28">
        <f>LEN(TaskTable[WBS])-LEN(SUBSTITUTE(TaskTable[WBS],".",""))+2</f>
        <v>2</v>
      </c>
      <c r="N101" s="30">
        <v>43966</v>
      </c>
      <c r="O101" s="30">
        <v>44172</v>
      </c>
      <c r="P101" s="28">
        <v>147</v>
      </c>
      <c r="Q101" s="28"/>
      <c r="R101" s="90" t="str">
        <f>IF(TaskTable[[#This Row],[STATUS]]="COMPLETE",1,"")</f>
        <v/>
      </c>
      <c r="S101" s="105">
        <v>1</v>
      </c>
      <c r="T101" s="28">
        <v>147</v>
      </c>
    </row>
    <row r="102" spans="4:20" x14ac:dyDescent="0.3">
      <c r="F102" s="93">
        <f ca="1">IF(TaskTable[[#This Row],[WBS Level]]=2,TaskTable[[#This Row],[PHASE]],OFFSET(TaskTable[[#This Row],[MAIN PHASE]],-1,0))</f>
        <v>0</v>
      </c>
      <c r="G102" s="34" t="str">
        <f ca="1">IF(TaskTable[[#This Row],[WBS Level]]=3,TaskTable[[#This Row],[PHASE]],IF(TaskTable[[#This Row],[WBS Level]]&lt;3,"NONE",OFFSET(TaskTable[[#This Row],[SP-1]],-1,0)))</f>
        <v>NONE</v>
      </c>
      <c r="H102" s="34" t="str">
        <f ca="1">IF(TaskTable[[#This Row],[WBS Level]]=4,TaskTable[[#This Row],[PHASE]],IF(TaskTable[[#This Row],[WBS Level]]&lt;4,"NONE",OFFSET(TaskTable[[#This Row],[SP-2]],-1,0)))</f>
        <v>NONE</v>
      </c>
      <c r="I102" s="34" t="str">
        <f ca="1">IF(TaskTable[[#This Row],[WBS Level]]=5,TaskTable[[#This Row],[PHASE]],IF(TaskTable[[#This Row],[WBS Level]]&lt;5,"NONE",OFFSET(TaskTable[[#This Row],[SP-3]],-1,0)))</f>
        <v>NONE</v>
      </c>
      <c r="J102" s="34" t="str">
        <f ca="1">IF(TaskTable[[#This Row],[WBS Level]]=6,TaskTable[[#This Row],[PHASE]],IF(TaskTable[[#This Row],[WBS Level]]&lt;6,"NONE",OFFSET(TaskTable[[#This Row],[SP-4]],-1,0)))</f>
        <v>NONE</v>
      </c>
      <c r="M102" s="28">
        <f>LEN(TaskTable[WBS])-LEN(SUBSTITUTE(TaskTable[WBS],".",""))+2</f>
        <v>2</v>
      </c>
      <c r="N102" s="30"/>
      <c r="O102" s="30"/>
      <c r="P102" s="28"/>
      <c r="Q102" s="28"/>
      <c r="R102" s="90" t="str">
        <f>IF(TaskTable[[#This Row],[STATUS]]="COMPLETE",1,"")</f>
        <v/>
      </c>
      <c r="S102" s="105"/>
      <c r="T102" s="28"/>
    </row>
  </sheetData>
  <mergeCells count="10">
    <mergeCell ref="AV2:AV3"/>
    <mergeCell ref="AD8:AD9"/>
    <mergeCell ref="AE8:AE9"/>
    <mergeCell ref="AF8:AF9"/>
    <mergeCell ref="AG8:AG9"/>
    <mergeCell ref="AD7:AG7"/>
    <mergeCell ref="AR2:AR3"/>
    <mergeCell ref="AS2:AS3"/>
    <mergeCell ref="AT2:AT3"/>
    <mergeCell ref="AU2:AU3"/>
  </mergeCells>
  <phoneticPr fontId="30" type="noConversion"/>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5519-E262-49A0-A55C-15D426FE74E2}">
  <dimension ref="B2:O8"/>
  <sheetViews>
    <sheetView zoomScale="70" zoomScaleNormal="70" workbookViewId="0">
      <selection activeCell="F36" sqref="F36"/>
    </sheetView>
  </sheetViews>
  <sheetFormatPr defaultColWidth="9.109375" defaultRowHeight="14.4" x14ac:dyDescent="0.3"/>
  <cols>
    <col min="1" max="1" width="9.109375" style="28"/>
    <col min="2" max="2" width="23.33203125" style="34" customWidth="1"/>
    <col min="3" max="3" width="14" style="28" customWidth="1"/>
    <col min="4" max="4" width="34.44140625" style="34" customWidth="1"/>
    <col min="5" max="5" width="0.88671875" style="28" customWidth="1"/>
    <col min="6" max="7" width="53.33203125" style="313" customWidth="1"/>
    <col min="8" max="8" width="14" style="28" bestFit="1" customWidth="1"/>
    <col min="9" max="9" width="57.5546875" style="313" customWidth="1"/>
    <col min="10" max="10" width="20" style="28" customWidth="1"/>
    <col min="11" max="11" width="21" style="28" customWidth="1"/>
    <col min="12" max="13" width="15.44140625" style="28" customWidth="1"/>
    <col min="14" max="14" width="10.44140625" style="28" customWidth="1"/>
    <col min="15" max="15" width="30.44140625" style="28" customWidth="1"/>
    <col min="16" max="16" width="23.33203125" style="28" customWidth="1"/>
    <col min="17" max="16384" width="9.109375" style="28"/>
  </cols>
  <sheetData>
    <row r="2" spans="2:15" x14ac:dyDescent="0.3">
      <c r="B2" s="367" t="s">
        <v>314</v>
      </c>
      <c r="C2" s="364" t="s">
        <v>315</v>
      </c>
      <c r="D2" s="367" t="s">
        <v>316</v>
      </c>
      <c r="F2" s="367" t="s">
        <v>317</v>
      </c>
      <c r="G2" s="367" t="s">
        <v>318</v>
      </c>
      <c r="H2" s="364" t="s">
        <v>319</v>
      </c>
      <c r="I2" s="367" t="s">
        <v>320</v>
      </c>
      <c r="J2" s="367" t="s">
        <v>321</v>
      </c>
      <c r="K2" s="364" t="s">
        <v>322</v>
      </c>
      <c r="L2" s="364" t="s">
        <v>323</v>
      </c>
      <c r="M2" s="364" t="s">
        <v>324</v>
      </c>
      <c r="N2" s="364" t="s">
        <v>297</v>
      </c>
      <c r="O2" s="370" t="s">
        <v>325</v>
      </c>
    </row>
    <row r="3" spans="2:15" x14ac:dyDescent="0.3">
      <c r="B3" s="368"/>
      <c r="C3" s="365"/>
      <c r="D3" s="368"/>
      <c r="F3" s="368"/>
      <c r="G3" s="368"/>
      <c r="H3" s="365"/>
      <c r="I3" s="368"/>
      <c r="J3" s="365"/>
      <c r="K3" s="365"/>
      <c r="L3" s="365"/>
      <c r="M3" s="365"/>
      <c r="N3" s="365"/>
      <c r="O3" s="371"/>
    </row>
    <row r="4" spans="2:15" x14ac:dyDescent="0.3">
      <c r="B4" s="369"/>
      <c r="C4" s="366"/>
      <c r="D4" s="369"/>
      <c r="F4" s="369"/>
      <c r="G4" s="369"/>
      <c r="H4" s="366"/>
      <c r="I4" s="369"/>
      <c r="J4" s="366"/>
      <c r="K4" s="366"/>
      <c r="L4" s="366"/>
      <c r="M4" s="366"/>
      <c r="N4" s="366"/>
      <c r="O4" s="371"/>
    </row>
    <row r="5" spans="2:15" x14ac:dyDescent="0.3">
      <c r="B5" s="303"/>
      <c r="C5" s="304" t="s">
        <v>23</v>
      </c>
      <c r="D5" s="303"/>
      <c r="F5" s="305"/>
      <c r="G5" s="305"/>
      <c r="H5" s="304" t="s">
        <v>25</v>
      </c>
      <c r="I5" s="305"/>
      <c r="J5" s="306"/>
      <c r="K5" s="307"/>
      <c r="L5" s="307"/>
      <c r="M5" s="307"/>
      <c r="N5" s="308" t="s">
        <v>40</v>
      </c>
      <c r="O5" s="306"/>
    </row>
    <row r="6" spans="2:15" ht="26.4" x14ac:dyDescent="0.3">
      <c r="B6" s="303"/>
      <c r="C6" s="304" t="s">
        <v>23</v>
      </c>
      <c r="D6" s="303"/>
      <c r="F6" s="305"/>
      <c r="G6" s="305"/>
      <c r="H6" s="304" t="s">
        <v>24</v>
      </c>
      <c r="I6" s="305"/>
      <c r="J6" s="306"/>
      <c r="K6" s="307"/>
      <c r="L6" s="307"/>
      <c r="M6" s="307"/>
      <c r="N6" s="308" t="s">
        <v>41</v>
      </c>
      <c r="O6" s="306"/>
    </row>
    <row r="7" spans="2:15" x14ac:dyDescent="0.3">
      <c r="B7" s="309"/>
      <c r="C7" s="304"/>
      <c r="D7" s="309"/>
      <c r="F7" s="305"/>
      <c r="G7" s="305"/>
      <c r="H7" s="304" t="s">
        <v>23</v>
      </c>
      <c r="I7" s="305"/>
      <c r="J7" s="306"/>
      <c r="K7" s="307"/>
      <c r="L7" s="307"/>
      <c r="M7" s="307"/>
      <c r="N7" s="308" t="s">
        <v>27</v>
      </c>
      <c r="O7" s="306"/>
    </row>
    <row r="8" spans="2:15" x14ac:dyDescent="0.3">
      <c r="B8" s="310"/>
      <c r="C8" s="311"/>
      <c r="D8" s="310"/>
      <c r="F8" s="312"/>
      <c r="G8" s="312"/>
      <c r="H8" s="311"/>
      <c r="I8" s="312"/>
      <c r="J8" s="311"/>
      <c r="K8" s="311"/>
      <c r="L8" s="311"/>
      <c r="M8" s="311"/>
      <c r="N8" s="311"/>
      <c r="O8" s="312"/>
    </row>
  </sheetData>
  <mergeCells count="13">
    <mergeCell ref="O2:O4"/>
    <mergeCell ref="I2:I4"/>
    <mergeCell ref="J2:J4"/>
    <mergeCell ref="K2:K4"/>
    <mergeCell ref="L2:L4"/>
    <mergeCell ref="M2:M4"/>
    <mergeCell ref="N2:N4"/>
    <mergeCell ref="H2:H4"/>
    <mergeCell ref="B2:B4"/>
    <mergeCell ref="C2:C4"/>
    <mergeCell ref="D2:D4"/>
    <mergeCell ref="F2:F4"/>
    <mergeCell ref="G2:G4"/>
  </mergeCells>
  <conditionalFormatting sqref="N5">
    <cfRule type="containsText" dxfId="5" priority="4" operator="containsText" text="Closed">
      <formula>NOT(ISERROR(SEARCH(("Closed"),(N5))))</formula>
    </cfRule>
  </conditionalFormatting>
  <conditionalFormatting sqref="N5">
    <cfRule type="containsText" dxfId="4" priority="5" operator="containsText" text="Resolution In Progress">
      <formula>NOT(ISERROR(SEARCH(("Resolution In Progress"),(N5))))</formula>
    </cfRule>
  </conditionalFormatting>
  <conditionalFormatting sqref="N5">
    <cfRule type="containsText" dxfId="3" priority="6" operator="containsText" text="Pending">
      <formula>NOT(ISERROR(SEARCH(("Pending"),(N5))))</formula>
    </cfRule>
  </conditionalFormatting>
  <conditionalFormatting sqref="N6:N7">
    <cfRule type="containsText" dxfId="2" priority="1" operator="containsText" text="Closed">
      <formula>NOT(ISERROR(SEARCH(("Closed"),(N6))))</formula>
    </cfRule>
  </conditionalFormatting>
  <conditionalFormatting sqref="N6:N7">
    <cfRule type="containsText" dxfId="1" priority="2" operator="containsText" text="Resolution In Progress">
      <formula>NOT(ISERROR(SEARCH(("Resolution In Progress"),(N6))))</formula>
    </cfRule>
  </conditionalFormatting>
  <conditionalFormatting sqref="N6:N7">
    <cfRule type="containsText" dxfId="0" priority="3" operator="containsText" text="Pending">
      <formula>NOT(ISERROR(SEARCH(("Pending"),(N6))))</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CC661-37F5-43B6-8259-584B5DEB6C67}">
  <dimension ref="B1:J38"/>
  <sheetViews>
    <sheetView workbookViewId="0">
      <selection activeCell="B4" sqref="B4"/>
    </sheetView>
  </sheetViews>
  <sheetFormatPr defaultColWidth="9.109375" defaultRowHeight="14.4" x14ac:dyDescent="0.3"/>
  <cols>
    <col min="1" max="1" width="1.109375" customWidth="1"/>
    <col min="2" max="2" width="21.33203125" customWidth="1"/>
    <col min="3" max="5" width="24.5546875" bestFit="1" customWidth="1"/>
    <col min="6" max="6" width="15.88671875" customWidth="1"/>
    <col min="7" max="7" width="22.6640625" customWidth="1"/>
    <col min="8" max="8" width="14.6640625" customWidth="1"/>
    <col min="9" max="9" width="24.33203125" customWidth="1"/>
    <col min="10" max="10" width="31.88671875" customWidth="1"/>
  </cols>
  <sheetData>
    <row r="1" spans="2:10" ht="5.4" customHeight="1" x14ac:dyDescent="0.3"/>
    <row r="2" spans="2:10" x14ac:dyDescent="0.3">
      <c r="B2" s="373" t="s">
        <v>301</v>
      </c>
      <c r="C2" s="375" t="s">
        <v>302</v>
      </c>
      <c r="D2" s="375" t="s">
        <v>309</v>
      </c>
      <c r="E2" s="375" t="s">
        <v>310</v>
      </c>
      <c r="F2" s="375" t="s">
        <v>303</v>
      </c>
      <c r="G2" s="372" t="s">
        <v>304</v>
      </c>
      <c r="H2" s="372" t="s">
        <v>311</v>
      </c>
      <c r="I2" s="372" t="s">
        <v>312</v>
      </c>
      <c r="J2" s="372" t="s">
        <v>313</v>
      </c>
    </row>
    <row r="3" spans="2:10" x14ac:dyDescent="0.3">
      <c r="B3" s="374"/>
      <c r="C3" s="375"/>
      <c r="D3" s="375"/>
      <c r="E3" s="375"/>
      <c r="F3" s="375"/>
      <c r="G3" s="372"/>
      <c r="H3" s="372"/>
      <c r="I3" s="372"/>
      <c r="J3" s="372"/>
    </row>
    <row r="4" spans="2:10" x14ac:dyDescent="0.3">
      <c r="B4" s="300"/>
      <c r="C4" s="300"/>
      <c r="D4" s="300"/>
      <c r="E4" s="300"/>
      <c r="F4" s="300"/>
      <c r="G4" s="301"/>
      <c r="H4" s="302"/>
      <c r="I4" s="300"/>
      <c r="J4" s="300"/>
    </row>
    <row r="5" spans="2:10" x14ac:dyDescent="0.3">
      <c r="B5" s="300"/>
      <c r="C5" s="300"/>
      <c r="D5" s="300"/>
      <c r="E5" s="300"/>
      <c r="F5" s="300"/>
      <c r="G5" s="301"/>
      <c r="H5" s="302"/>
      <c r="I5" s="300"/>
      <c r="J5" s="300"/>
    </row>
    <row r="6" spans="2:10" x14ac:dyDescent="0.3">
      <c r="B6" s="300"/>
      <c r="C6" s="300"/>
      <c r="D6" s="300"/>
      <c r="E6" s="300"/>
      <c r="F6" s="300"/>
      <c r="G6" s="300"/>
      <c r="H6" s="302"/>
      <c r="I6" s="300"/>
      <c r="J6" s="300"/>
    </row>
    <row r="7" spans="2:10" x14ac:dyDescent="0.3">
      <c r="B7" s="300"/>
      <c r="C7" s="300"/>
      <c r="D7" s="300"/>
      <c r="E7" s="300"/>
      <c r="F7" s="300"/>
      <c r="G7" s="300"/>
      <c r="H7" s="302"/>
      <c r="I7" s="300"/>
      <c r="J7" s="300"/>
    </row>
    <row r="8" spans="2:10" x14ac:dyDescent="0.3">
      <c r="B8" s="300"/>
      <c r="C8" s="300"/>
      <c r="D8" s="300"/>
      <c r="E8" s="300"/>
      <c r="F8" s="300"/>
      <c r="G8" s="300"/>
      <c r="H8" s="302"/>
      <c r="I8" s="300"/>
      <c r="J8" s="300"/>
    </row>
    <row r="9" spans="2:10" x14ac:dyDescent="0.3">
      <c r="B9" s="300"/>
      <c r="C9" s="300"/>
      <c r="D9" s="300"/>
      <c r="E9" s="300"/>
      <c r="F9" s="300"/>
      <c r="G9" s="300"/>
      <c r="H9" s="302"/>
      <c r="I9" s="300"/>
      <c r="J9" s="300"/>
    </row>
    <row r="10" spans="2:10" x14ac:dyDescent="0.3">
      <c r="B10" s="300"/>
      <c r="C10" s="300"/>
      <c r="D10" s="300"/>
      <c r="E10" s="300"/>
      <c r="F10" s="300"/>
      <c r="G10" s="300"/>
      <c r="H10" s="302"/>
      <c r="I10" s="300"/>
      <c r="J10" s="300"/>
    </row>
    <row r="11" spans="2:10" x14ac:dyDescent="0.3">
      <c r="B11" s="300"/>
      <c r="C11" s="300"/>
      <c r="D11" s="300"/>
      <c r="E11" s="300"/>
      <c r="F11" s="300"/>
      <c r="G11" s="300"/>
      <c r="H11" s="302"/>
      <c r="I11" s="300"/>
      <c r="J11" s="300"/>
    </row>
    <row r="12" spans="2:10" x14ac:dyDescent="0.3">
      <c r="B12" s="300"/>
      <c r="C12" s="300"/>
      <c r="D12" s="300"/>
      <c r="E12" s="300"/>
      <c r="F12" s="300"/>
      <c r="G12" s="300"/>
      <c r="H12" s="302"/>
      <c r="I12" s="300"/>
      <c r="J12" s="300"/>
    </row>
    <row r="13" spans="2:10" x14ac:dyDescent="0.3">
      <c r="B13" s="300"/>
      <c r="C13" s="300"/>
      <c r="D13" s="300"/>
      <c r="E13" s="300"/>
      <c r="F13" s="300"/>
      <c r="G13" s="300"/>
      <c r="H13" s="302"/>
      <c r="I13" s="300"/>
      <c r="J13" s="300"/>
    </row>
    <row r="14" spans="2:10" x14ac:dyDescent="0.3">
      <c r="B14" s="300"/>
      <c r="C14" s="300"/>
      <c r="D14" s="300"/>
      <c r="E14" s="300"/>
      <c r="F14" s="300"/>
      <c r="G14" s="300"/>
      <c r="H14" s="302"/>
      <c r="I14" s="300"/>
      <c r="J14" s="300"/>
    </row>
    <row r="15" spans="2:10" x14ac:dyDescent="0.3">
      <c r="B15" s="300"/>
      <c r="C15" s="300"/>
      <c r="D15" s="300"/>
      <c r="E15" s="300"/>
      <c r="F15" s="300"/>
      <c r="G15" s="300"/>
      <c r="H15" s="302"/>
      <c r="I15" s="300"/>
      <c r="J15" s="300"/>
    </row>
    <row r="16" spans="2:10" x14ac:dyDescent="0.3">
      <c r="B16" s="300"/>
      <c r="C16" s="300"/>
      <c r="D16" s="300"/>
      <c r="E16" s="300"/>
      <c r="F16" s="300"/>
      <c r="G16" s="300"/>
      <c r="H16" s="302"/>
      <c r="I16" s="300"/>
      <c r="J16" s="300"/>
    </row>
    <row r="17" spans="2:10" x14ac:dyDescent="0.3">
      <c r="B17" s="300"/>
      <c r="C17" s="300"/>
      <c r="D17" s="300"/>
      <c r="E17" s="300"/>
      <c r="F17" s="300"/>
      <c r="G17" s="300"/>
      <c r="H17" s="302"/>
      <c r="I17" s="300"/>
      <c r="J17" s="300"/>
    </row>
    <row r="18" spans="2:10" x14ac:dyDescent="0.3">
      <c r="B18" s="300"/>
      <c r="C18" s="300"/>
      <c r="D18" s="300"/>
      <c r="E18" s="300"/>
      <c r="F18" s="300"/>
      <c r="G18" s="300"/>
      <c r="H18" s="302"/>
      <c r="I18" s="300"/>
      <c r="J18" s="300"/>
    </row>
    <row r="19" spans="2:10" x14ac:dyDescent="0.3">
      <c r="B19" s="300"/>
      <c r="C19" s="300"/>
      <c r="D19" s="300"/>
      <c r="E19" s="300"/>
      <c r="F19" s="300"/>
      <c r="G19" s="300"/>
      <c r="H19" s="302"/>
      <c r="I19" s="300"/>
      <c r="J19" s="300"/>
    </row>
    <row r="20" spans="2:10" x14ac:dyDescent="0.3">
      <c r="B20" s="300"/>
      <c r="C20" s="300"/>
      <c r="D20" s="300"/>
      <c r="E20" s="300"/>
      <c r="F20" s="300"/>
      <c r="G20" s="300"/>
      <c r="H20" s="302"/>
      <c r="I20" s="300"/>
      <c r="J20" s="300"/>
    </row>
    <row r="21" spans="2:10" x14ac:dyDescent="0.3">
      <c r="B21" s="300"/>
      <c r="C21" s="300"/>
      <c r="D21" s="300"/>
      <c r="E21" s="300"/>
      <c r="F21" s="300"/>
      <c r="G21" s="300"/>
      <c r="H21" s="302"/>
      <c r="I21" s="300"/>
      <c r="J21" s="300"/>
    </row>
    <row r="22" spans="2:10" x14ac:dyDescent="0.3">
      <c r="B22" s="300"/>
      <c r="C22" s="300"/>
      <c r="D22" s="300"/>
      <c r="E22" s="300"/>
      <c r="F22" s="300"/>
      <c r="G22" s="300"/>
      <c r="H22" s="302"/>
      <c r="I22" s="300"/>
      <c r="J22" s="300"/>
    </row>
    <row r="23" spans="2:10" x14ac:dyDescent="0.3">
      <c r="B23" s="300"/>
      <c r="C23" s="300"/>
      <c r="D23" s="300"/>
      <c r="E23" s="300"/>
      <c r="F23" s="300"/>
      <c r="G23" s="300"/>
      <c r="H23" s="302"/>
      <c r="I23" s="300"/>
      <c r="J23" s="300"/>
    </row>
    <row r="24" spans="2:10" x14ac:dyDescent="0.3">
      <c r="B24" s="300"/>
      <c r="C24" s="300"/>
      <c r="D24" s="300"/>
      <c r="E24" s="300"/>
      <c r="F24" s="300"/>
      <c r="G24" s="300"/>
      <c r="H24" s="302"/>
      <c r="I24" s="300"/>
      <c r="J24" s="300"/>
    </row>
    <row r="25" spans="2:10" x14ac:dyDescent="0.3">
      <c r="B25" s="300"/>
      <c r="C25" s="300"/>
      <c r="D25" s="300"/>
      <c r="E25" s="300"/>
      <c r="F25" s="300"/>
      <c r="G25" s="300"/>
      <c r="H25" s="302"/>
      <c r="I25" s="300"/>
      <c r="J25" s="300"/>
    </row>
    <row r="26" spans="2:10" x14ac:dyDescent="0.3">
      <c r="B26" s="300"/>
      <c r="C26" s="300"/>
      <c r="D26" s="300"/>
      <c r="E26" s="300"/>
      <c r="F26" s="300"/>
      <c r="G26" s="300"/>
      <c r="H26" s="302"/>
      <c r="I26" s="300"/>
      <c r="J26" s="300"/>
    </row>
    <row r="27" spans="2:10" x14ac:dyDescent="0.3">
      <c r="B27" s="300"/>
      <c r="C27" s="300"/>
      <c r="D27" s="300"/>
      <c r="E27" s="300"/>
      <c r="F27" s="300"/>
      <c r="G27" s="300"/>
      <c r="H27" s="302"/>
      <c r="I27" s="300"/>
      <c r="J27" s="300"/>
    </row>
    <row r="28" spans="2:10" x14ac:dyDescent="0.3">
      <c r="B28" s="300"/>
      <c r="C28" s="300"/>
      <c r="D28" s="300"/>
      <c r="E28" s="300"/>
      <c r="F28" s="300"/>
      <c r="G28" s="300"/>
      <c r="H28" s="302"/>
      <c r="I28" s="300"/>
      <c r="J28" s="300"/>
    </row>
    <row r="29" spans="2:10" x14ac:dyDescent="0.3">
      <c r="B29" s="300"/>
      <c r="C29" s="300"/>
      <c r="D29" s="300"/>
      <c r="E29" s="300"/>
      <c r="F29" s="300"/>
      <c r="G29" s="300"/>
      <c r="H29" s="302"/>
      <c r="I29" s="300"/>
      <c r="J29" s="300"/>
    </row>
    <row r="30" spans="2:10" x14ac:dyDescent="0.3">
      <c r="B30" s="300"/>
      <c r="C30" s="300"/>
      <c r="D30" s="300"/>
      <c r="E30" s="300"/>
      <c r="F30" s="300"/>
      <c r="G30" s="300"/>
      <c r="H30" s="302"/>
      <c r="I30" s="300"/>
      <c r="J30" s="300"/>
    </row>
    <row r="31" spans="2:10" x14ac:dyDescent="0.3">
      <c r="B31" s="300"/>
      <c r="C31" s="300"/>
      <c r="D31" s="300"/>
      <c r="E31" s="300"/>
      <c r="F31" s="300"/>
      <c r="G31" s="300"/>
      <c r="H31" s="302"/>
      <c r="I31" s="300"/>
      <c r="J31" s="300"/>
    </row>
    <row r="32" spans="2:10" x14ac:dyDescent="0.3">
      <c r="B32" s="300"/>
      <c r="C32" s="300"/>
      <c r="D32" s="300"/>
      <c r="E32" s="300"/>
      <c r="F32" s="300"/>
      <c r="G32" s="300"/>
      <c r="H32" s="302"/>
      <c r="I32" s="300"/>
      <c r="J32" s="300"/>
    </row>
    <row r="33" spans="2:10" x14ac:dyDescent="0.3">
      <c r="B33" s="300"/>
      <c r="C33" s="300"/>
      <c r="D33" s="300"/>
      <c r="E33" s="300"/>
      <c r="F33" s="300"/>
      <c r="G33" s="300"/>
      <c r="H33" s="302"/>
      <c r="I33" s="300"/>
      <c r="J33" s="300"/>
    </row>
    <row r="34" spans="2:10" x14ac:dyDescent="0.3">
      <c r="B34" s="300"/>
      <c r="C34" s="300"/>
      <c r="D34" s="300"/>
      <c r="E34" s="300"/>
      <c r="F34" s="300"/>
      <c r="G34" s="300"/>
      <c r="H34" s="302"/>
      <c r="I34" s="300"/>
      <c r="J34" s="300"/>
    </row>
    <row r="35" spans="2:10" x14ac:dyDescent="0.3">
      <c r="B35" s="300"/>
      <c r="C35" s="300"/>
      <c r="D35" s="300"/>
      <c r="E35" s="300"/>
      <c r="F35" s="300"/>
      <c r="G35" s="300"/>
      <c r="H35" s="302"/>
      <c r="I35" s="300"/>
      <c r="J35" s="300"/>
    </row>
    <row r="36" spans="2:10" x14ac:dyDescent="0.3">
      <c r="B36" s="300"/>
      <c r="C36" s="300"/>
      <c r="D36" s="300"/>
      <c r="E36" s="300"/>
      <c r="F36" s="300"/>
      <c r="G36" s="300"/>
      <c r="H36" s="302"/>
      <c r="I36" s="300"/>
      <c r="J36" s="300"/>
    </row>
    <row r="37" spans="2:10" x14ac:dyDescent="0.3">
      <c r="B37" s="300"/>
      <c r="C37" s="300"/>
      <c r="D37" s="300"/>
      <c r="E37" s="300"/>
      <c r="F37" s="300"/>
      <c r="G37" s="300"/>
      <c r="H37" s="302"/>
      <c r="I37" s="300"/>
      <c r="J37" s="300"/>
    </row>
    <row r="38" spans="2:10" x14ac:dyDescent="0.3">
      <c r="B38" s="300"/>
      <c r="C38" s="300"/>
      <c r="D38" s="300"/>
      <c r="E38" s="300"/>
      <c r="F38" s="300"/>
      <c r="G38" s="300"/>
      <c r="H38" s="302"/>
      <c r="I38" s="300"/>
      <c r="J38" s="300"/>
    </row>
  </sheetData>
  <mergeCells count="9">
    <mergeCell ref="H2:H3"/>
    <mergeCell ref="I2:I3"/>
    <mergeCell ref="J2:J3"/>
    <mergeCell ref="B2:B3"/>
    <mergeCell ref="C2:C3"/>
    <mergeCell ref="D2:D3"/>
    <mergeCell ref="E2:E3"/>
    <mergeCell ref="F2:F3"/>
    <mergeCell ref="G2:G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90DDB-EDD8-4521-95DD-0D23E4FDDBD0}">
  <dimension ref="B2:J155"/>
  <sheetViews>
    <sheetView workbookViewId="0">
      <selection activeCell="H12" sqref="H12"/>
    </sheetView>
  </sheetViews>
  <sheetFormatPr defaultColWidth="9.109375" defaultRowHeight="14.4" x14ac:dyDescent="0.3"/>
  <cols>
    <col min="2" max="2" width="22" style="297" customWidth="1"/>
    <col min="3" max="3" width="24.5546875" bestFit="1" customWidth="1"/>
    <col min="4" max="4" width="17.33203125" style="28" bestFit="1" customWidth="1"/>
    <col min="5" max="5" width="17.33203125" bestFit="1" customWidth="1"/>
    <col min="6" max="6" width="8.6640625" bestFit="1" customWidth="1"/>
    <col min="7" max="7" width="8.88671875" style="28" bestFit="1" customWidth="1"/>
    <col min="8" max="8" width="11.88671875" bestFit="1" customWidth="1"/>
    <col min="9" max="9" width="20.44140625" bestFit="1" customWidth="1"/>
    <col min="10" max="10" width="16.109375" bestFit="1" customWidth="1"/>
  </cols>
  <sheetData>
    <row r="2" spans="2:10" x14ac:dyDescent="0.3">
      <c r="B2" s="373" t="s">
        <v>292</v>
      </c>
      <c r="C2" s="364" t="s">
        <v>293</v>
      </c>
      <c r="D2" s="364" t="s">
        <v>294</v>
      </c>
      <c r="E2" s="364" t="s">
        <v>295</v>
      </c>
      <c r="F2" s="364" t="s">
        <v>296</v>
      </c>
      <c r="G2" s="364" t="s">
        <v>297</v>
      </c>
      <c r="H2" s="364" t="s">
        <v>298</v>
      </c>
      <c r="I2" s="364" t="s">
        <v>299</v>
      </c>
      <c r="J2" s="364" t="s">
        <v>300</v>
      </c>
    </row>
    <row r="3" spans="2:10" x14ac:dyDescent="0.3">
      <c r="B3" s="376"/>
      <c r="C3" s="365"/>
      <c r="D3" s="365"/>
      <c r="E3" s="365"/>
      <c r="F3" s="365"/>
      <c r="G3" s="365"/>
      <c r="H3" s="365"/>
      <c r="I3" s="365"/>
      <c r="J3" s="365"/>
    </row>
    <row r="4" spans="2:10" x14ac:dyDescent="0.3">
      <c r="B4" s="374"/>
      <c r="C4" s="366"/>
      <c r="D4" s="366"/>
      <c r="E4" s="366"/>
      <c r="F4" s="366"/>
      <c r="G4" s="366"/>
      <c r="H4" s="366"/>
      <c r="I4" s="366"/>
      <c r="J4" s="366"/>
    </row>
    <row r="5" spans="2:10" x14ac:dyDescent="0.3">
      <c r="B5" s="292"/>
      <c r="C5" s="293"/>
      <c r="D5" s="294"/>
      <c r="E5" s="294"/>
      <c r="F5" s="292"/>
      <c r="G5" s="295"/>
      <c r="H5" s="292"/>
      <c r="I5" s="296"/>
      <c r="J5" s="292"/>
    </row>
    <row r="6" spans="2:10" x14ac:dyDescent="0.3">
      <c r="B6" s="296"/>
      <c r="C6" s="293"/>
      <c r="D6" s="294"/>
      <c r="E6" s="294"/>
      <c r="F6" s="292"/>
      <c r="G6" s="295"/>
      <c r="H6" s="292"/>
      <c r="I6" s="296"/>
      <c r="J6" s="296"/>
    </row>
    <row r="7" spans="2:10" x14ac:dyDescent="0.3">
      <c r="B7" s="296"/>
      <c r="C7" s="293"/>
      <c r="D7" s="294"/>
      <c r="E7" s="294"/>
      <c r="F7" s="292"/>
      <c r="G7" s="295"/>
      <c r="H7" s="292"/>
      <c r="I7" s="296"/>
      <c r="J7" s="296"/>
    </row>
    <row r="8" spans="2:10" x14ac:dyDescent="0.3">
      <c r="B8" s="296"/>
      <c r="C8" s="293"/>
      <c r="D8" s="294"/>
      <c r="E8" s="294"/>
      <c r="F8" s="292"/>
      <c r="G8" s="295"/>
      <c r="H8" s="292"/>
      <c r="I8" s="296"/>
      <c r="J8" s="296"/>
    </row>
    <row r="9" spans="2:10" x14ac:dyDescent="0.3">
      <c r="B9" s="292"/>
      <c r="C9" s="293"/>
      <c r="D9" s="294"/>
      <c r="E9" s="294"/>
      <c r="F9" s="292"/>
      <c r="G9" s="295"/>
      <c r="H9" s="292"/>
      <c r="I9" s="292"/>
      <c r="J9" s="292"/>
    </row>
    <row r="10" spans="2:10" x14ac:dyDescent="0.3">
      <c r="B10" s="292"/>
      <c r="C10" s="293"/>
      <c r="D10" s="294"/>
      <c r="E10" s="294"/>
      <c r="F10" s="292"/>
      <c r="G10" s="295"/>
      <c r="H10" s="292"/>
      <c r="I10" s="292"/>
      <c r="J10" s="292"/>
    </row>
    <row r="11" spans="2:10" x14ac:dyDescent="0.3">
      <c r="B11" s="292"/>
      <c r="C11" s="293"/>
      <c r="D11" s="294"/>
      <c r="E11" s="294"/>
      <c r="F11" s="292"/>
      <c r="G11" s="295"/>
      <c r="H11" s="292"/>
      <c r="I11" s="292"/>
      <c r="J11" s="292"/>
    </row>
    <row r="12" spans="2:10" x14ac:dyDescent="0.3">
      <c r="B12" s="292"/>
      <c r="C12" s="293"/>
      <c r="D12" s="294"/>
      <c r="E12" s="294"/>
      <c r="F12" s="292"/>
      <c r="G12" s="295"/>
      <c r="H12" s="292"/>
      <c r="I12" s="292"/>
      <c r="J12" s="292"/>
    </row>
    <row r="13" spans="2:10" x14ac:dyDescent="0.3">
      <c r="B13" s="292"/>
      <c r="C13" s="293"/>
      <c r="D13" s="294"/>
      <c r="E13" s="294"/>
      <c r="F13" s="292"/>
      <c r="G13" s="295"/>
      <c r="H13" s="292"/>
      <c r="I13" s="292"/>
      <c r="J13" s="292"/>
    </row>
    <row r="14" spans="2:10" x14ac:dyDescent="0.3">
      <c r="B14" s="292"/>
      <c r="C14" s="293"/>
      <c r="D14" s="294"/>
      <c r="E14" s="294"/>
      <c r="F14" s="292"/>
      <c r="G14" s="295"/>
      <c r="H14" s="292"/>
      <c r="I14" s="292"/>
      <c r="J14" s="292"/>
    </row>
    <row r="15" spans="2:10" x14ac:dyDescent="0.3">
      <c r="B15" s="292"/>
      <c r="C15" s="293"/>
      <c r="D15" s="294"/>
      <c r="E15" s="294"/>
      <c r="F15" s="292"/>
      <c r="G15" s="295"/>
      <c r="H15" s="292"/>
      <c r="I15" s="292"/>
      <c r="J15" s="292"/>
    </row>
    <row r="16" spans="2:10" x14ac:dyDescent="0.3">
      <c r="B16" s="292"/>
      <c r="C16" s="293"/>
      <c r="D16" s="294"/>
      <c r="E16" s="294"/>
      <c r="F16" s="292"/>
      <c r="G16" s="295"/>
      <c r="H16" s="292"/>
      <c r="I16" s="292"/>
      <c r="J16" s="292"/>
    </row>
    <row r="17" spans="2:10" x14ac:dyDescent="0.3">
      <c r="B17" s="292"/>
      <c r="C17" s="293"/>
      <c r="D17" s="294"/>
      <c r="E17" s="294"/>
      <c r="F17" s="292"/>
      <c r="G17" s="295"/>
      <c r="H17" s="292"/>
      <c r="I17" s="292"/>
      <c r="J17" s="292"/>
    </row>
    <row r="18" spans="2:10" x14ac:dyDescent="0.3">
      <c r="B18" s="292"/>
      <c r="C18" s="293"/>
      <c r="D18" s="294"/>
      <c r="E18" s="294"/>
      <c r="F18" s="292"/>
      <c r="G18" s="295"/>
      <c r="H18" s="292"/>
      <c r="I18" s="292"/>
      <c r="J18" s="292"/>
    </row>
    <row r="19" spans="2:10" x14ac:dyDescent="0.3">
      <c r="B19" s="292"/>
      <c r="C19" s="293"/>
      <c r="D19" s="294"/>
      <c r="E19" s="294"/>
      <c r="F19" s="292"/>
      <c r="G19" s="295"/>
      <c r="H19" s="292"/>
      <c r="I19" s="292"/>
      <c r="J19" s="292"/>
    </row>
    <row r="20" spans="2:10" x14ac:dyDescent="0.3">
      <c r="B20" s="292"/>
      <c r="C20" s="293"/>
      <c r="D20" s="294"/>
      <c r="E20" s="294"/>
      <c r="F20" s="292"/>
      <c r="G20" s="295"/>
      <c r="H20" s="292"/>
      <c r="I20" s="292"/>
      <c r="J20" s="292"/>
    </row>
    <row r="21" spans="2:10" x14ac:dyDescent="0.3">
      <c r="B21" s="292"/>
      <c r="C21" s="293"/>
      <c r="D21" s="294"/>
      <c r="E21" s="294"/>
      <c r="F21" s="292"/>
      <c r="G21" s="295"/>
      <c r="H21" s="292"/>
      <c r="I21" s="292"/>
      <c r="J21" s="292"/>
    </row>
    <row r="22" spans="2:10" x14ac:dyDescent="0.3">
      <c r="B22" s="292"/>
      <c r="C22" s="293"/>
      <c r="D22" s="294"/>
      <c r="E22" s="294"/>
      <c r="F22" s="292"/>
      <c r="G22" s="295"/>
      <c r="H22" s="292"/>
      <c r="I22" s="292"/>
      <c r="J22" s="292"/>
    </row>
    <row r="23" spans="2:10" x14ac:dyDescent="0.3">
      <c r="B23" s="292"/>
      <c r="C23" s="293"/>
      <c r="D23" s="294"/>
      <c r="E23" s="294"/>
      <c r="F23" s="292"/>
      <c r="G23" s="295"/>
      <c r="H23" s="292"/>
      <c r="I23" s="292"/>
      <c r="J23" s="292"/>
    </row>
    <row r="24" spans="2:10" x14ac:dyDescent="0.3">
      <c r="B24" s="292"/>
      <c r="C24" s="293"/>
      <c r="D24" s="294"/>
      <c r="E24" s="294"/>
      <c r="F24" s="292"/>
      <c r="G24" s="295"/>
      <c r="H24" s="292"/>
      <c r="I24" s="292"/>
      <c r="J24" s="292"/>
    </row>
    <row r="25" spans="2:10" x14ac:dyDescent="0.3">
      <c r="B25" s="292"/>
      <c r="C25" s="293"/>
      <c r="D25" s="294"/>
      <c r="E25" s="294"/>
      <c r="F25" s="292"/>
      <c r="G25" s="295"/>
      <c r="H25" s="292"/>
      <c r="I25" s="292"/>
      <c r="J25" s="292"/>
    </row>
    <row r="26" spans="2:10" x14ac:dyDescent="0.3">
      <c r="B26" s="292"/>
      <c r="C26" s="293"/>
      <c r="D26" s="294"/>
      <c r="E26" s="294"/>
      <c r="F26" s="292"/>
      <c r="G26" s="295"/>
      <c r="H26" s="292"/>
      <c r="I26" s="292"/>
      <c r="J26" s="292"/>
    </row>
    <row r="27" spans="2:10" x14ac:dyDescent="0.3">
      <c r="B27" s="292"/>
      <c r="C27" s="293"/>
      <c r="D27" s="294"/>
      <c r="E27" s="294"/>
      <c r="F27" s="292"/>
      <c r="G27" s="295"/>
      <c r="H27" s="292"/>
      <c r="I27" s="292"/>
      <c r="J27" s="292"/>
    </row>
    <row r="28" spans="2:10" x14ac:dyDescent="0.3">
      <c r="B28" s="292"/>
      <c r="C28" s="293"/>
      <c r="D28" s="294"/>
      <c r="E28" s="294"/>
      <c r="F28" s="292"/>
      <c r="G28" s="295"/>
      <c r="H28" s="292"/>
      <c r="I28" s="292"/>
      <c r="J28" s="292"/>
    </row>
    <row r="29" spans="2:10" x14ac:dyDescent="0.3">
      <c r="B29" s="292"/>
      <c r="C29" s="293"/>
      <c r="D29" s="294"/>
      <c r="E29" s="294"/>
      <c r="F29" s="292"/>
      <c r="G29" s="295"/>
      <c r="H29" s="292"/>
      <c r="I29" s="292"/>
      <c r="J29" s="292"/>
    </row>
    <row r="30" spans="2:10" x14ac:dyDescent="0.3">
      <c r="B30" s="292"/>
      <c r="C30" s="293"/>
      <c r="D30" s="294"/>
      <c r="E30" s="294"/>
      <c r="F30" s="292"/>
      <c r="G30" s="295"/>
      <c r="H30" s="292"/>
      <c r="I30" s="292"/>
      <c r="J30" s="292"/>
    </row>
    <row r="31" spans="2:10" x14ac:dyDescent="0.3">
      <c r="B31" s="292"/>
      <c r="C31" s="293"/>
      <c r="D31" s="294"/>
      <c r="E31" s="294"/>
      <c r="F31" s="292"/>
      <c r="G31" s="295"/>
      <c r="H31" s="292"/>
      <c r="I31" s="292"/>
      <c r="J31" s="292"/>
    </row>
    <row r="32" spans="2:10" x14ac:dyDescent="0.3">
      <c r="B32" s="292"/>
      <c r="C32" s="293"/>
      <c r="D32" s="294"/>
      <c r="E32" s="294"/>
      <c r="F32" s="292"/>
      <c r="G32" s="295"/>
      <c r="H32" s="292"/>
      <c r="I32" s="292"/>
      <c r="J32" s="292"/>
    </row>
    <row r="33" spans="2:10" x14ac:dyDescent="0.3">
      <c r="B33" s="292"/>
      <c r="C33" s="293"/>
      <c r="D33" s="294"/>
      <c r="E33" s="294"/>
      <c r="F33" s="292"/>
      <c r="G33" s="295"/>
      <c r="H33" s="292"/>
      <c r="I33" s="292"/>
      <c r="J33" s="292"/>
    </row>
    <row r="34" spans="2:10" x14ac:dyDescent="0.3">
      <c r="B34" s="292"/>
      <c r="C34" s="293"/>
      <c r="D34" s="294"/>
      <c r="E34" s="294"/>
      <c r="F34" s="292"/>
      <c r="G34" s="295"/>
      <c r="H34" s="292"/>
      <c r="I34" s="292"/>
      <c r="J34" s="292"/>
    </row>
    <row r="35" spans="2:10" x14ac:dyDescent="0.3">
      <c r="B35" s="292"/>
      <c r="C35" s="293"/>
      <c r="D35" s="294"/>
      <c r="E35" s="294"/>
      <c r="F35" s="292"/>
      <c r="G35" s="295"/>
      <c r="H35" s="292"/>
      <c r="I35" s="292"/>
      <c r="J35" s="292"/>
    </row>
    <row r="36" spans="2:10" x14ac:dyDescent="0.3">
      <c r="B36" s="292"/>
      <c r="C36" s="293"/>
      <c r="D36" s="294"/>
      <c r="E36" s="294"/>
      <c r="F36" s="292"/>
      <c r="G36" s="295"/>
      <c r="H36" s="292"/>
      <c r="I36" s="292"/>
      <c r="J36" s="292"/>
    </row>
    <row r="37" spans="2:10" x14ac:dyDescent="0.3">
      <c r="B37" s="292"/>
      <c r="C37" s="293"/>
      <c r="D37" s="294"/>
      <c r="E37" s="294"/>
      <c r="F37" s="292"/>
      <c r="G37" s="295"/>
      <c r="H37" s="292"/>
      <c r="I37" s="292"/>
      <c r="J37" s="292"/>
    </row>
    <row r="38" spans="2:10" x14ac:dyDescent="0.3">
      <c r="B38" s="292"/>
      <c r="C38" s="293"/>
      <c r="D38" s="294"/>
      <c r="E38" s="294"/>
      <c r="F38" s="292"/>
      <c r="G38" s="295"/>
      <c r="H38" s="292"/>
      <c r="I38" s="292"/>
      <c r="J38" s="292"/>
    </row>
    <row r="39" spans="2:10" x14ac:dyDescent="0.3">
      <c r="B39" s="292"/>
      <c r="C39" s="293"/>
      <c r="D39" s="294"/>
      <c r="E39" s="294"/>
      <c r="F39" s="292"/>
      <c r="G39" s="295"/>
      <c r="H39" s="292"/>
      <c r="I39" s="292"/>
      <c r="J39" s="292"/>
    </row>
    <row r="40" spans="2:10" x14ac:dyDescent="0.3">
      <c r="B40" s="292"/>
      <c r="C40" s="293"/>
      <c r="D40" s="294"/>
      <c r="E40" s="294"/>
      <c r="F40" s="292"/>
      <c r="G40" s="295"/>
      <c r="H40" s="292"/>
      <c r="I40" s="292"/>
      <c r="J40" s="292"/>
    </row>
    <row r="41" spans="2:10" x14ac:dyDescent="0.3">
      <c r="B41" s="292"/>
      <c r="C41" s="293"/>
      <c r="D41" s="294"/>
      <c r="E41" s="294"/>
      <c r="F41" s="292"/>
      <c r="G41" s="295"/>
      <c r="H41" s="292"/>
      <c r="I41" s="292"/>
      <c r="J41" s="292"/>
    </row>
    <row r="42" spans="2:10" x14ac:dyDescent="0.3">
      <c r="B42" s="292"/>
      <c r="C42" s="293"/>
      <c r="D42" s="294"/>
      <c r="E42" s="294"/>
      <c r="F42" s="292"/>
      <c r="G42" s="295"/>
      <c r="H42" s="292"/>
      <c r="I42" s="292"/>
      <c r="J42" s="292"/>
    </row>
    <row r="43" spans="2:10" x14ac:dyDescent="0.3">
      <c r="B43" s="292"/>
      <c r="C43" s="293"/>
      <c r="D43" s="294"/>
      <c r="E43" s="294"/>
      <c r="F43" s="292"/>
      <c r="G43" s="295"/>
      <c r="H43" s="292"/>
      <c r="I43" s="292"/>
      <c r="J43" s="292"/>
    </row>
    <row r="44" spans="2:10" x14ac:dyDescent="0.3">
      <c r="B44" s="292"/>
      <c r="C44" s="293"/>
      <c r="D44" s="294"/>
      <c r="E44" s="294"/>
      <c r="F44" s="292"/>
      <c r="G44" s="295"/>
      <c r="H44" s="292"/>
      <c r="I44" s="292"/>
      <c r="J44" s="292"/>
    </row>
    <row r="45" spans="2:10" x14ac:dyDescent="0.3">
      <c r="B45" s="292"/>
      <c r="C45" s="293"/>
      <c r="D45" s="294"/>
      <c r="E45" s="294"/>
      <c r="F45" s="292"/>
      <c r="G45" s="295"/>
      <c r="H45" s="292"/>
      <c r="I45" s="292"/>
      <c r="J45" s="292"/>
    </row>
    <row r="46" spans="2:10" x14ac:dyDescent="0.3">
      <c r="B46" s="292"/>
      <c r="C46" s="293"/>
      <c r="D46" s="294"/>
      <c r="E46" s="294"/>
      <c r="F46" s="292"/>
      <c r="G46" s="295"/>
      <c r="H46" s="292"/>
      <c r="I46" s="292"/>
      <c r="J46" s="292"/>
    </row>
    <row r="47" spans="2:10" x14ac:dyDescent="0.3">
      <c r="B47" s="292"/>
      <c r="C47" s="293"/>
      <c r="D47" s="294"/>
      <c r="E47" s="294"/>
      <c r="F47" s="292"/>
      <c r="G47" s="295"/>
      <c r="H47" s="292"/>
      <c r="I47" s="292"/>
      <c r="J47" s="292"/>
    </row>
    <row r="48" spans="2:10" x14ac:dyDescent="0.3">
      <c r="B48" s="292"/>
      <c r="C48" s="293"/>
      <c r="D48" s="294"/>
      <c r="E48" s="294"/>
      <c r="F48" s="292"/>
      <c r="G48" s="295"/>
      <c r="H48" s="292"/>
      <c r="I48" s="292"/>
      <c r="J48" s="292"/>
    </row>
    <row r="49" spans="2:10" x14ac:dyDescent="0.3">
      <c r="B49" s="292"/>
      <c r="C49" s="293"/>
      <c r="D49" s="294"/>
      <c r="E49" s="294"/>
      <c r="F49" s="292"/>
      <c r="G49" s="295"/>
      <c r="H49" s="292"/>
      <c r="I49" s="292"/>
      <c r="J49" s="292"/>
    </row>
    <row r="50" spans="2:10" x14ac:dyDescent="0.3">
      <c r="B50" s="292"/>
      <c r="C50" s="293"/>
      <c r="D50" s="294"/>
      <c r="E50" s="294"/>
      <c r="F50" s="292"/>
      <c r="G50" s="295"/>
      <c r="H50" s="292"/>
      <c r="I50" s="292"/>
      <c r="J50" s="292"/>
    </row>
    <row r="51" spans="2:10" x14ac:dyDescent="0.3">
      <c r="B51" s="292"/>
      <c r="C51" s="293"/>
      <c r="D51" s="294"/>
      <c r="E51" s="294"/>
      <c r="F51" s="292"/>
      <c r="G51" s="295"/>
      <c r="H51" s="292"/>
      <c r="I51" s="292"/>
      <c r="J51" s="292"/>
    </row>
    <row r="52" spans="2:10" x14ac:dyDescent="0.3">
      <c r="B52" s="292"/>
      <c r="C52" s="293"/>
      <c r="D52" s="294"/>
      <c r="E52" s="294"/>
      <c r="F52" s="292"/>
      <c r="G52" s="295"/>
      <c r="H52" s="292"/>
      <c r="I52" s="292"/>
      <c r="J52" s="292"/>
    </row>
    <row r="53" spans="2:10" x14ac:dyDescent="0.3">
      <c r="B53" s="292"/>
      <c r="C53" s="293"/>
      <c r="D53" s="294"/>
      <c r="E53" s="294"/>
      <c r="F53" s="292"/>
      <c r="G53" s="295"/>
      <c r="H53" s="292"/>
      <c r="I53" s="292"/>
      <c r="J53" s="292"/>
    </row>
    <row r="54" spans="2:10" x14ac:dyDescent="0.3">
      <c r="B54" s="292"/>
      <c r="C54" s="293"/>
      <c r="D54" s="294"/>
      <c r="E54" s="294"/>
      <c r="F54" s="292"/>
      <c r="G54" s="295"/>
      <c r="H54" s="292"/>
      <c r="I54" s="292"/>
      <c r="J54" s="292"/>
    </row>
    <row r="55" spans="2:10" x14ac:dyDescent="0.3">
      <c r="B55" s="292"/>
      <c r="C55" s="293"/>
      <c r="D55" s="294"/>
      <c r="E55" s="294"/>
      <c r="F55" s="292"/>
      <c r="G55" s="295"/>
      <c r="H55" s="292"/>
      <c r="I55" s="292"/>
      <c r="J55" s="292"/>
    </row>
    <row r="56" spans="2:10" x14ac:dyDescent="0.3">
      <c r="B56" s="292"/>
      <c r="C56" s="293"/>
      <c r="D56" s="294"/>
      <c r="E56" s="294"/>
      <c r="F56" s="292"/>
      <c r="G56" s="295"/>
      <c r="H56" s="292"/>
      <c r="I56" s="292"/>
      <c r="J56" s="292"/>
    </row>
    <row r="57" spans="2:10" x14ac:dyDescent="0.3">
      <c r="B57" s="292"/>
      <c r="C57" s="293"/>
      <c r="D57" s="294"/>
      <c r="E57" s="294"/>
      <c r="F57" s="292"/>
      <c r="G57" s="295"/>
      <c r="H57" s="292"/>
      <c r="I57" s="292"/>
      <c r="J57" s="292"/>
    </row>
    <row r="58" spans="2:10" x14ac:dyDescent="0.3">
      <c r="B58" s="292"/>
      <c r="C58" s="293"/>
      <c r="D58" s="294"/>
      <c r="E58" s="294"/>
      <c r="F58" s="292"/>
      <c r="G58" s="295"/>
      <c r="H58" s="292"/>
      <c r="I58" s="292"/>
      <c r="J58" s="292"/>
    </row>
    <row r="59" spans="2:10" x14ac:dyDescent="0.3">
      <c r="B59" s="292"/>
      <c r="C59" s="293"/>
      <c r="D59" s="294"/>
      <c r="E59" s="294"/>
      <c r="F59" s="292"/>
      <c r="G59" s="295"/>
      <c r="H59" s="292"/>
      <c r="I59" s="292"/>
      <c r="J59" s="292"/>
    </row>
    <row r="60" spans="2:10" x14ac:dyDescent="0.3">
      <c r="B60" s="292"/>
      <c r="C60" s="293"/>
      <c r="D60" s="294"/>
      <c r="E60" s="294"/>
      <c r="F60" s="292"/>
      <c r="G60" s="295"/>
      <c r="H60" s="292"/>
      <c r="I60" s="292"/>
      <c r="J60" s="292"/>
    </row>
    <row r="61" spans="2:10" x14ac:dyDescent="0.3">
      <c r="B61" s="292"/>
      <c r="C61" s="293"/>
      <c r="D61" s="294"/>
      <c r="E61" s="294"/>
      <c r="F61" s="292"/>
      <c r="G61" s="295"/>
      <c r="H61" s="292"/>
      <c r="I61" s="292"/>
      <c r="J61" s="292"/>
    </row>
    <row r="62" spans="2:10" x14ac:dyDescent="0.3">
      <c r="B62" s="292"/>
      <c r="C62" s="293"/>
      <c r="D62" s="294"/>
      <c r="E62" s="294"/>
      <c r="F62" s="292"/>
      <c r="G62" s="295"/>
      <c r="H62" s="292"/>
      <c r="I62" s="292"/>
      <c r="J62" s="292"/>
    </row>
    <row r="63" spans="2:10" x14ac:dyDescent="0.3">
      <c r="B63" s="292"/>
      <c r="C63" s="293"/>
      <c r="D63" s="294"/>
      <c r="E63" s="294"/>
      <c r="F63" s="292"/>
      <c r="G63" s="295"/>
      <c r="H63" s="292"/>
      <c r="I63" s="292"/>
      <c r="J63" s="292"/>
    </row>
    <row r="64" spans="2:10" x14ac:dyDescent="0.3">
      <c r="B64" s="292"/>
      <c r="C64" s="293"/>
      <c r="D64" s="294"/>
      <c r="E64" s="294"/>
      <c r="F64" s="292"/>
      <c r="G64" s="295"/>
      <c r="H64" s="292"/>
      <c r="I64" s="292"/>
      <c r="J64" s="292"/>
    </row>
    <row r="65" spans="2:10" x14ac:dyDescent="0.3">
      <c r="B65" s="292"/>
      <c r="C65" s="293"/>
      <c r="D65" s="294"/>
      <c r="E65" s="294"/>
      <c r="F65" s="292"/>
      <c r="G65" s="295"/>
      <c r="H65" s="292"/>
      <c r="I65" s="292"/>
      <c r="J65" s="292"/>
    </row>
    <row r="66" spans="2:10" x14ac:dyDescent="0.3">
      <c r="B66" s="292"/>
      <c r="C66" s="293"/>
      <c r="D66" s="294"/>
      <c r="E66" s="294"/>
      <c r="F66" s="292"/>
      <c r="G66" s="295"/>
      <c r="H66" s="292"/>
      <c r="I66" s="292"/>
      <c r="J66" s="292"/>
    </row>
    <row r="67" spans="2:10" x14ac:dyDescent="0.3">
      <c r="B67" s="292"/>
      <c r="C67" s="293"/>
      <c r="D67" s="294"/>
      <c r="E67" s="294"/>
      <c r="F67" s="292"/>
      <c r="G67" s="295"/>
      <c r="H67" s="292"/>
      <c r="I67" s="292"/>
      <c r="J67" s="292"/>
    </row>
    <row r="68" spans="2:10" x14ac:dyDescent="0.3">
      <c r="B68" s="292"/>
      <c r="C68" s="293"/>
      <c r="D68" s="294"/>
      <c r="E68" s="294"/>
      <c r="F68" s="292"/>
      <c r="G68" s="295"/>
      <c r="H68" s="292"/>
      <c r="I68" s="292"/>
      <c r="J68" s="292"/>
    </row>
    <row r="69" spans="2:10" x14ac:dyDescent="0.3">
      <c r="B69" s="292"/>
      <c r="C69" s="293"/>
      <c r="D69" s="294"/>
      <c r="E69" s="294"/>
      <c r="F69" s="292"/>
      <c r="G69" s="295"/>
      <c r="H69" s="292"/>
      <c r="I69" s="292"/>
      <c r="J69" s="292"/>
    </row>
    <row r="70" spans="2:10" x14ac:dyDescent="0.3">
      <c r="B70" s="292"/>
      <c r="C70" s="293"/>
      <c r="D70" s="294"/>
      <c r="E70" s="294"/>
      <c r="F70" s="292"/>
      <c r="G70" s="295"/>
      <c r="H70" s="292"/>
      <c r="I70" s="292"/>
      <c r="J70" s="292"/>
    </row>
    <row r="71" spans="2:10" x14ac:dyDescent="0.3">
      <c r="B71" s="292"/>
      <c r="C71" s="293"/>
      <c r="D71" s="294"/>
      <c r="E71" s="294"/>
      <c r="F71" s="292"/>
      <c r="G71" s="295"/>
      <c r="H71" s="292"/>
      <c r="I71" s="292"/>
      <c r="J71" s="292"/>
    </row>
    <row r="72" spans="2:10" x14ac:dyDescent="0.3">
      <c r="B72" s="292"/>
      <c r="C72" s="293"/>
      <c r="D72" s="294"/>
      <c r="E72" s="294"/>
      <c r="F72" s="292"/>
      <c r="G72" s="295"/>
      <c r="H72" s="292"/>
      <c r="I72" s="292"/>
      <c r="J72" s="292"/>
    </row>
    <row r="73" spans="2:10" x14ac:dyDescent="0.3">
      <c r="B73" s="292"/>
      <c r="C73" s="293"/>
      <c r="D73" s="294"/>
      <c r="E73" s="294"/>
      <c r="F73" s="292"/>
      <c r="G73" s="295"/>
      <c r="H73" s="292"/>
      <c r="I73" s="292"/>
      <c r="J73" s="292"/>
    </row>
    <row r="74" spans="2:10" x14ac:dyDescent="0.3">
      <c r="B74" s="292"/>
      <c r="C74" s="293"/>
      <c r="D74" s="294"/>
      <c r="E74" s="294"/>
      <c r="F74" s="292"/>
      <c r="G74" s="295"/>
      <c r="H74" s="292"/>
      <c r="I74" s="292"/>
      <c r="J74" s="292"/>
    </row>
    <row r="75" spans="2:10" x14ac:dyDescent="0.3">
      <c r="B75" s="292"/>
      <c r="C75" s="293"/>
      <c r="D75" s="294"/>
      <c r="E75" s="294"/>
      <c r="F75" s="292"/>
      <c r="G75" s="295"/>
      <c r="H75" s="292"/>
      <c r="I75" s="292"/>
      <c r="J75" s="292"/>
    </row>
    <row r="76" spans="2:10" x14ac:dyDescent="0.3">
      <c r="B76" s="292"/>
      <c r="C76" s="293"/>
      <c r="D76" s="294"/>
      <c r="E76" s="294"/>
      <c r="F76" s="292"/>
      <c r="G76" s="295"/>
      <c r="H76" s="292"/>
      <c r="I76" s="292"/>
      <c r="J76" s="292"/>
    </row>
    <row r="77" spans="2:10" x14ac:dyDescent="0.3">
      <c r="B77" s="292"/>
      <c r="C77" s="293"/>
      <c r="D77" s="294"/>
      <c r="E77" s="294"/>
      <c r="F77" s="292"/>
      <c r="G77" s="295"/>
      <c r="H77" s="292"/>
      <c r="I77" s="292"/>
      <c r="J77" s="292"/>
    </row>
    <row r="78" spans="2:10" x14ac:dyDescent="0.3">
      <c r="B78" s="292"/>
      <c r="C78" s="293"/>
      <c r="D78" s="294"/>
      <c r="E78" s="294"/>
      <c r="F78" s="292"/>
      <c r="G78" s="295"/>
      <c r="H78" s="292"/>
      <c r="I78" s="292"/>
      <c r="J78" s="292"/>
    </row>
    <row r="79" spans="2:10" x14ac:dyDescent="0.3">
      <c r="B79" s="292"/>
      <c r="C79" s="293"/>
      <c r="D79" s="294"/>
      <c r="E79" s="294"/>
      <c r="F79" s="292"/>
      <c r="G79" s="295"/>
      <c r="H79" s="292"/>
      <c r="I79" s="292"/>
      <c r="J79" s="292"/>
    </row>
    <row r="80" spans="2:10" x14ac:dyDescent="0.3">
      <c r="B80" s="292"/>
      <c r="C80" s="293"/>
      <c r="D80" s="294"/>
      <c r="E80" s="294"/>
      <c r="F80" s="292"/>
      <c r="G80" s="295"/>
      <c r="H80" s="292"/>
      <c r="I80" s="292"/>
      <c r="J80" s="292"/>
    </row>
    <row r="81" spans="2:10" x14ac:dyDescent="0.3">
      <c r="B81" s="292"/>
      <c r="C81" s="293"/>
      <c r="D81" s="294"/>
      <c r="E81" s="294"/>
      <c r="F81" s="292"/>
      <c r="G81" s="295"/>
      <c r="H81" s="292"/>
      <c r="I81" s="292"/>
      <c r="J81" s="292"/>
    </row>
    <row r="82" spans="2:10" x14ac:dyDescent="0.3">
      <c r="B82" s="292"/>
      <c r="C82" s="293"/>
      <c r="D82" s="294"/>
      <c r="E82" s="294"/>
      <c r="F82" s="292"/>
      <c r="G82" s="295"/>
      <c r="H82" s="292"/>
      <c r="I82" s="292"/>
      <c r="J82" s="292"/>
    </row>
    <row r="83" spans="2:10" x14ac:dyDescent="0.3">
      <c r="B83" s="292"/>
      <c r="C83" s="293"/>
      <c r="D83" s="294"/>
      <c r="E83" s="294"/>
      <c r="F83" s="292"/>
      <c r="G83" s="295"/>
      <c r="H83" s="292"/>
      <c r="I83" s="292"/>
      <c r="J83" s="292"/>
    </row>
    <row r="84" spans="2:10" x14ac:dyDescent="0.3">
      <c r="B84" s="292"/>
      <c r="C84" s="293"/>
      <c r="D84" s="294"/>
      <c r="E84" s="294"/>
      <c r="F84" s="292"/>
      <c r="G84" s="295"/>
      <c r="H84" s="292"/>
      <c r="I84" s="292"/>
      <c r="J84" s="292"/>
    </row>
    <row r="85" spans="2:10" x14ac:dyDescent="0.3">
      <c r="B85" s="292"/>
      <c r="C85" s="293"/>
      <c r="D85" s="294"/>
      <c r="E85" s="294"/>
      <c r="F85" s="292"/>
      <c r="G85" s="295"/>
      <c r="H85" s="292"/>
      <c r="I85" s="292"/>
      <c r="J85" s="292"/>
    </row>
    <row r="86" spans="2:10" x14ac:dyDescent="0.3">
      <c r="B86" s="292"/>
      <c r="C86" s="293"/>
      <c r="D86" s="294"/>
      <c r="E86" s="294"/>
      <c r="F86" s="292"/>
      <c r="G86" s="295"/>
      <c r="H86" s="292"/>
      <c r="I86" s="292"/>
      <c r="J86" s="292"/>
    </row>
    <row r="87" spans="2:10" x14ac:dyDescent="0.3">
      <c r="B87" s="292"/>
      <c r="C87" s="293"/>
      <c r="D87" s="294"/>
      <c r="E87" s="294"/>
      <c r="F87" s="292"/>
      <c r="G87" s="295"/>
      <c r="H87" s="292"/>
      <c r="I87" s="292"/>
      <c r="J87" s="292"/>
    </row>
    <row r="88" spans="2:10" x14ac:dyDescent="0.3">
      <c r="B88" s="292"/>
      <c r="C88" s="293"/>
      <c r="D88" s="294"/>
      <c r="E88" s="294"/>
      <c r="F88" s="292"/>
      <c r="G88" s="295"/>
      <c r="H88" s="292"/>
      <c r="I88" s="292"/>
      <c r="J88" s="292"/>
    </row>
    <row r="89" spans="2:10" x14ac:dyDescent="0.3">
      <c r="B89" s="292"/>
      <c r="C89" s="293"/>
      <c r="D89" s="294"/>
      <c r="E89" s="294"/>
      <c r="F89" s="292"/>
      <c r="G89" s="295"/>
      <c r="H89" s="292"/>
      <c r="I89" s="292"/>
      <c r="J89" s="292"/>
    </row>
    <row r="90" spans="2:10" x14ac:dyDescent="0.3">
      <c r="B90" s="292"/>
      <c r="C90" s="293"/>
      <c r="D90" s="294"/>
      <c r="E90" s="294"/>
      <c r="F90" s="292"/>
      <c r="G90" s="295"/>
      <c r="H90" s="292"/>
      <c r="I90" s="292"/>
      <c r="J90" s="292"/>
    </row>
    <row r="91" spans="2:10" x14ac:dyDescent="0.3">
      <c r="B91" s="292"/>
      <c r="C91" s="293"/>
      <c r="D91" s="294"/>
      <c r="E91" s="294"/>
      <c r="F91" s="292"/>
      <c r="G91" s="295"/>
      <c r="H91" s="292"/>
      <c r="I91" s="292"/>
      <c r="J91" s="292"/>
    </row>
    <row r="92" spans="2:10" x14ac:dyDescent="0.3">
      <c r="B92" s="292"/>
      <c r="C92" s="293"/>
      <c r="D92" s="294"/>
      <c r="E92" s="294"/>
      <c r="F92" s="292"/>
      <c r="G92" s="295"/>
      <c r="H92" s="292"/>
      <c r="I92" s="292"/>
      <c r="J92" s="292"/>
    </row>
    <row r="93" spans="2:10" x14ac:dyDescent="0.3">
      <c r="B93" s="292"/>
      <c r="C93" s="293"/>
      <c r="D93" s="294"/>
      <c r="E93" s="294"/>
      <c r="F93" s="292"/>
      <c r="G93" s="295"/>
      <c r="H93" s="292"/>
      <c r="I93" s="292"/>
      <c r="J93" s="292"/>
    </row>
    <row r="94" spans="2:10" x14ac:dyDescent="0.3">
      <c r="B94" s="292"/>
      <c r="C94" s="293"/>
      <c r="D94" s="294"/>
      <c r="E94" s="294"/>
      <c r="F94" s="292"/>
      <c r="G94" s="295"/>
      <c r="H94" s="292"/>
      <c r="I94" s="292"/>
      <c r="J94" s="292"/>
    </row>
    <row r="95" spans="2:10" x14ac:dyDescent="0.3">
      <c r="B95" s="292"/>
      <c r="C95" s="293"/>
      <c r="D95" s="294"/>
      <c r="E95" s="294"/>
      <c r="F95" s="292"/>
      <c r="G95" s="295"/>
      <c r="H95" s="292"/>
      <c r="I95" s="292"/>
      <c r="J95" s="292"/>
    </row>
    <row r="96" spans="2:10" x14ac:dyDescent="0.3">
      <c r="B96" s="292"/>
      <c r="C96" s="293"/>
      <c r="D96" s="294"/>
      <c r="E96" s="294"/>
      <c r="F96" s="292"/>
      <c r="G96" s="295"/>
      <c r="H96" s="292"/>
      <c r="I96" s="292"/>
      <c r="J96" s="292"/>
    </row>
    <row r="97" spans="2:10" x14ac:dyDescent="0.3">
      <c r="B97" s="292"/>
      <c r="C97" s="293"/>
      <c r="D97" s="294"/>
      <c r="E97" s="294"/>
      <c r="F97" s="292"/>
      <c r="G97" s="295"/>
      <c r="H97" s="292"/>
      <c r="I97" s="292"/>
      <c r="J97" s="292"/>
    </row>
    <row r="98" spans="2:10" x14ac:dyDescent="0.3">
      <c r="B98" s="292"/>
      <c r="C98" s="293"/>
      <c r="D98" s="294"/>
      <c r="E98" s="294"/>
      <c r="F98" s="292"/>
      <c r="G98" s="295"/>
      <c r="H98" s="292"/>
      <c r="I98" s="292"/>
      <c r="J98" s="292"/>
    </row>
    <row r="99" spans="2:10" x14ac:dyDescent="0.3">
      <c r="B99" s="292"/>
      <c r="C99" s="293"/>
      <c r="D99" s="294"/>
      <c r="E99" s="294"/>
      <c r="F99" s="292"/>
      <c r="G99" s="295"/>
      <c r="H99" s="292"/>
      <c r="I99" s="292"/>
      <c r="J99" s="292"/>
    </row>
    <row r="100" spans="2:10" x14ac:dyDescent="0.3">
      <c r="B100" s="292"/>
      <c r="C100" s="293"/>
      <c r="D100" s="294"/>
      <c r="E100" s="294"/>
      <c r="F100" s="292"/>
      <c r="G100" s="295"/>
      <c r="H100" s="292"/>
      <c r="I100" s="292"/>
      <c r="J100" s="292"/>
    </row>
    <row r="101" spans="2:10" x14ac:dyDescent="0.3">
      <c r="B101" s="292"/>
      <c r="C101" s="293"/>
      <c r="D101" s="294"/>
      <c r="E101" s="294"/>
      <c r="F101" s="292"/>
      <c r="G101" s="295"/>
      <c r="H101" s="292"/>
      <c r="I101" s="292"/>
      <c r="J101" s="292"/>
    </row>
    <row r="102" spans="2:10" x14ac:dyDescent="0.3">
      <c r="B102" s="292"/>
      <c r="C102" s="293"/>
      <c r="D102" s="294"/>
      <c r="E102" s="294"/>
      <c r="F102" s="292"/>
      <c r="G102" s="295"/>
      <c r="H102" s="292"/>
      <c r="I102" s="292"/>
      <c r="J102" s="292"/>
    </row>
    <row r="103" spans="2:10" x14ac:dyDescent="0.3">
      <c r="B103" s="292"/>
      <c r="C103" s="293"/>
      <c r="D103" s="294"/>
      <c r="E103" s="294"/>
      <c r="F103" s="292"/>
      <c r="G103" s="295"/>
      <c r="H103" s="292"/>
      <c r="I103" s="292"/>
      <c r="J103" s="292"/>
    </row>
    <row r="104" spans="2:10" x14ac:dyDescent="0.3">
      <c r="B104" s="292"/>
      <c r="C104" s="293"/>
      <c r="D104" s="294"/>
      <c r="E104" s="294"/>
      <c r="F104" s="292"/>
      <c r="G104" s="295"/>
      <c r="H104" s="292"/>
      <c r="I104" s="292"/>
      <c r="J104" s="292"/>
    </row>
    <row r="105" spans="2:10" x14ac:dyDescent="0.3">
      <c r="B105" s="292"/>
      <c r="C105" s="293"/>
      <c r="D105" s="294"/>
      <c r="E105" s="294"/>
      <c r="F105" s="292"/>
      <c r="G105" s="295"/>
      <c r="H105" s="292"/>
      <c r="I105" s="292"/>
      <c r="J105" s="292"/>
    </row>
    <row r="106" spans="2:10" x14ac:dyDescent="0.3">
      <c r="B106" s="292"/>
      <c r="C106" s="293"/>
      <c r="D106" s="294"/>
      <c r="E106" s="294"/>
      <c r="F106" s="292"/>
      <c r="G106" s="295"/>
      <c r="H106" s="292"/>
      <c r="I106" s="292"/>
      <c r="J106" s="292"/>
    </row>
    <row r="107" spans="2:10" x14ac:dyDescent="0.3">
      <c r="B107" s="292"/>
      <c r="C107" s="293"/>
      <c r="D107" s="294"/>
      <c r="E107" s="294"/>
      <c r="F107" s="292"/>
      <c r="G107" s="295"/>
      <c r="H107" s="292"/>
      <c r="I107" s="292"/>
      <c r="J107" s="292"/>
    </row>
    <row r="108" spans="2:10" x14ac:dyDescent="0.3">
      <c r="B108" s="292"/>
      <c r="C108" s="293"/>
      <c r="D108" s="294"/>
      <c r="E108" s="294"/>
      <c r="F108" s="292"/>
      <c r="G108" s="295"/>
      <c r="H108" s="292"/>
      <c r="I108" s="292"/>
      <c r="J108" s="292"/>
    </row>
    <row r="109" spans="2:10" x14ac:dyDescent="0.3">
      <c r="B109" s="292"/>
      <c r="C109" s="293"/>
      <c r="D109" s="294"/>
      <c r="E109" s="294"/>
      <c r="F109" s="292"/>
      <c r="G109" s="295"/>
      <c r="H109" s="292"/>
      <c r="I109" s="292"/>
      <c r="J109" s="292"/>
    </row>
    <row r="110" spans="2:10" x14ac:dyDescent="0.3">
      <c r="B110" s="292"/>
      <c r="C110" s="293"/>
      <c r="D110" s="294"/>
      <c r="E110" s="294"/>
      <c r="F110" s="292"/>
      <c r="G110" s="295"/>
      <c r="H110" s="292"/>
      <c r="I110" s="292"/>
      <c r="J110" s="292"/>
    </row>
    <row r="111" spans="2:10" x14ac:dyDescent="0.3">
      <c r="B111" s="292"/>
      <c r="C111" s="293"/>
      <c r="D111" s="294"/>
      <c r="E111" s="294"/>
      <c r="F111" s="292"/>
      <c r="G111" s="295"/>
      <c r="H111" s="292"/>
      <c r="I111" s="292"/>
      <c r="J111" s="292"/>
    </row>
    <row r="112" spans="2:10" x14ac:dyDescent="0.3">
      <c r="B112" s="292"/>
      <c r="C112" s="293"/>
      <c r="D112" s="294"/>
      <c r="E112" s="294"/>
      <c r="F112" s="292"/>
      <c r="G112" s="295"/>
      <c r="H112" s="292"/>
      <c r="I112" s="292"/>
      <c r="J112" s="292"/>
    </row>
    <row r="113" spans="2:10" x14ac:dyDescent="0.3">
      <c r="B113" s="292"/>
      <c r="C113" s="293"/>
      <c r="D113" s="294"/>
      <c r="E113" s="294"/>
      <c r="F113" s="292"/>
      <c r="G113" s="295"/>
      <c r="H113" s="292"/>
      <c r="I113" s="292"/>
      <c r="J113" s="292"/>
    </row>
    <row r="114" spans="2:10" x14ac:dyDescent="0.3">
      <c r="B114" s="292"/>
      <c r="C114" s="293"/>
      <c r="D114" s="294"/>
      <c r="E114" s="294"/>
      <c r="F114" s="292"/>
      <c r="G114" s="295"/>
      <c r="H114" s="292"/>
      <c r="I114" s="292"/>
      <c r="J114" s="292"/>
    </row>
    <row r="115" spans="2:10" x14ac:dyDescent="0.3">
      <c r="B115" s="292"/>
      <c r="C115" s="293"/>
      <c r="D115" s="294"/>
      <c r="E115" s="294"/>
      <c r="F115" s="292"/>
      <c r="G115" s="295"/>
      <c r="H115" s="292"/>
      <c r="I115" s="292"/>
      <c r="J115" s="292"/>
    </row>
    <row r="116" spans="2:10" x14ac:dyDescent="0.3">
      <c r="B116" s="292"/>
      <c r="C116" s="293"/>
      <c r="D116" s="294"/>
      <c r="E116" s="294"/>
      <c r="F116" s="292"/>
      <c r="G116" s="295"/>
      <c r="H116" s="292"/>
      <c r="I116" s="292"/>
      <c r="J116" s="292"/>
    </row>
    <row r="117" spans="2:10" x14ac:dyDescent="0.3">
      <c r="B117" s="292"/>
      <c r="C117" s="293"/>
      <c r="D117" s="294"/>
      <c r="E117" s="294"/>
      <c r="F117" s="292"/>
      <c r="G117" s="295"/>
      <c r="H117" s="292"/>
      <c r="I117" s="292"/>
      <c r="J117" s="292"/>
    </row>
    <row r="118" spans="2:10" x14ac:dyDescent="0.3">
      <c r="B118" s="292"/>
      <c r="C118" s="293"/>
      <c r="D118" s="294"/>
      <c r="E118" s="294"/>
      <c r="F118" s="292"/>
      <c r="G118" s="295"/>
      <c r="H118" s="292"/>
      <c r="I118" s="292"/>
      <c r="J118" s="292"/>
    </row>
    <row r="119" spans="2:10" x14ac:dyDescent="0.3">
      <c r="B119" s="292"/>
      <c r="C119" s="293"/>
      <c r="D119" s="294"/>
      <c r="E119" s="294"/>
      <c r="F119" s="292"/>
      <c r="G119" s="295"/>
      <c r="H119" s="292"/>
      <c r="I119" s="292"/>
      <c r="J119" s="292"/>
    </row>
    <row r="120" spans="2:10" x14ac:dyDescent="0.3">
      <c r="B120" s="292"/>
      <c r="C120" s="293"/>
      <c r="D120" s="294"/>
      <c r="E120" s="294"/>
      <c r="F120" s="292"/>
      <c r="G120" s="295"/>
      <c r="H120" s="292"/>
      <c r="I120" s="292"/>
      <c r="J120" s="292"/>
    </row>
    <row r="121" spans="2:10" x14ac:dyDescent="0.3">
      <c r="B121" s="292"/>
      <c r="C121" s="293"/>
      <c r="D121" s="294"/>
      <c r="E121" s="294"/>
      <c r="F121" s="292"/>
      <c r="G121" s="295"/>
      <c r="H121" s="292"/>
      <c r="I121" s="292"/>
      <c r="J121" s="292"/>
    </row>
    <row r="122" spans="2:10" x14ac:dyDescent="0.3">
      <c r="B122" s="292"/>
      <c r="C122" s="293"/>
      <c r="D122" s="294"/>
      <c r="E122" s="294"/>
      <c r="F122" s="292"/>
      <c r="G122" s="295"/>
      <c r="H122" s="292"/>
      <c r="I122" s="292"/>
      <c r="J122" s="292"/>
    </row>
    <row r="123" spans="2:10" x14ac:dyDescent="0.3">
      <c r="B123" s="292"/>
      <c r="C123" s="293"/>
      <c r="D123" s="294"/>
      <c r="E123" s="294"/>
      <c r="F123" s="292"/>
      <c r="G123" s="295"/>
      <c r="H123" s="292"/>
      <c r="I123" s="292"/>
      <c r="J123" s="292"/>
    </row>
    <row r="124" spans="2:10" x14ac:dyDescent="0.3">
      <c r="B124" s="292"/>
      <c r="C124" s="293"/>
      <c r="D124" s="294"/>
      <c r="E124" s="294"/>
      <c r="F124" s="292"/>
      <c r="G124" s="295"/>
      <c r="H124" s="292"/>
      <c r="I124" s="292"/>
      <c r="J124" s="292"/>
    </row>
    <row r="125" spans="2:10" x14ac:dyDescent="0.3">
      <c r="B125" s="292"/>
      <c r="C125" s="293"/>
      <c r="D125" s="294"/>
      <c r="E125" s="294"/>
      <c r="F125" s="292"/>
      <c r="G125" s="295"/>
      <c r="H125" s="292"/>
      <c r="I125" s="292"/>
      <c r="J125" s="292"/>
    </row>
    <row r="126" spans="2:10" x14ac:dyDescent="0.3">
      <c r="B126" s="292"/>
      <c r="C126" s="293"/>
      <c r="D126" s="294"/>
      <c r="E126" s="294"/>
      <c r="F126" s="292"/>
      <c r="G126" s="295"/>
      <c r="H126" s="292"/>
      <c r="I126" s="292"/>
      <c r="J126" s="292"/>
    </row>
    <row r="127" spans="2:10" x14ac:dyDescent="0.3">
      <c r="B127" s="292"/>
      <c r="C127" s="293"/>
      <c r="D127" s="294"/>
      <c r="E127" s="294"/>
      <c r="F127" s="292"/>
      <c r="G127" s="295"/>
      <c r="H127" s="292"/>
      <c r="I127" s="292"/>
      <c r="J127" s="292"/>
    </row>
    <row r="128" spans="2:10" x14ac:dyDescent="0.3">
      <c r="B128" s="292"/>
      <c r="C128" s="293"/>
      <c r="D128" s="294"/>
      <c r="E128" s="294"/>
      <c r="F128" s="292"/>
      <c r="G128" s="295"/>
      <c r="H128" s="292"/>
      <c r="I128" s="292"/>
      <c r="J128" s="292"/>
    </row>
    <row r="129" spans="2:10" x14ac:dyDescent="0.3">
      <c r="B129" s="292"/>
      <c r="C129" s="293"/>
      <c r="D129" s="294"/>
      <c r="E129" s="294"/>
      <c r="F129" s="292"/>
      <c r="G129" s="295"/>
      <c r="H129" s="292"/>
      <c r="I129" s="292"/>
      <c r="J129" s="292"/>
    </row>
    <row r="130" spans="2:10" x14ac:dyDescent="0.3">
      <c r="B130" s="292"/>
      <c r="C130" s="293"/>
      <c r="D130" s="294"/>
      <c r="E130" s="294"/>
      <c r="F130" s="292"/>
      <c r="G130" s="295"/>
      <c r="H130" s="292"/>
      <c r="I130" s="292"/>
      <c r="J130" s="292"/>
    </row>
    <row r="131" spans="2:10" x14ac:dyDescent="0.3">
      <c r="B131" s="292"/>
      <c r="C131" s="293"/>
      <c r="D131" s="294"/>
      <c r="E131" s="294"/>
      <c r="F131" s="292"/>
      <c r="G131" s="295"/>
      <c r="H131" s="292"/>
      <c r="I131" s="292"/>
      <c r="J131" s="292"/>
    </row>
    <row r="132" spans="2:10" x14ac:dyDescent="0.3">
      <c r="B132" s="292"/>
      <c r="C132" s="293"/>
      <c r="D132" s="294"/>
      <c r="E132" s="294"/>
      <c r="F132" s="292"/>
      <c r="G132" s="295"/>
      <c r="H132" s="292"/>
      <c r="I132" s="292"/>
      <c r="J132" s="292"/>
    </row>
    <row r="133" spans="2:10" x14ac:dyDescent="0.3">
      <c r="B133" s="292"/>
      <c r="C133" s="293"/>
      <c r="D133" s="294"/>
      <c r="E133" s="294"/>
      <c r="F133" s="292"/>
      <c r="G133" s="295"/>
      <c r="H133" s="292"/>
      <c r="I133" s="292"/>
      <c r="J133" s="292"/>
    </row>
    <row r="134" spans="2:10" x14ac:dyDescent="0.3">
      <c r="B134" s="292"/>
      <c r="C134" s="293"/>
      <c r="D134" s="294"/>
      <c r="E134" s="294"/>
      <c r="F134" s="292"/>
      <c r="G134" s="295"/>
      <c r="H134" s="292"/>
      <c r="I134" s="292"/>
      <c r="J134" s="292"/>
    </row>
    <row r="135" spans="2:10" x14ac:dyDescent="0.3">
      <c r="B135" s="292"/>
      <c r="C135" s="293"/>
      <c r="D135" s="294"/>
      <c r="E135" s="294"/>
      <c r="F135" s="292"/>
      <c r="G135" s="295"/>
      <c r="H135" s="292"/>
      <c r="I135" s="292"/>
      <c r="J135" s="292"/>
    </row>
    <row r="136" spans="2:10" x14ac:dyDescent="0.3">
      <c r="B136" s="292"/>
      <c r="C136" s="293"/>
      <c r="D136" s="294"/>
      <c r="E136" s="294"/>
      <c r="F136" s="292"/>
      <c r="G136" s="295"/>
      <c r="H136" s="292"/>
      <c r="I136" s="292"/>
      <c r="J136" s="292"/>
    </row>
    <row r="137" spans="2:10" x14ac:dyDescent="0.3">
      <c r="B137" s="292"/>
      <c r="C137" s="293"/>
      <c r="D137" s="294"/>
      <c r="E137" s="294"/>
      <c r="F137" s="292"/>
      <c r="G137" s="295"/>
      <c r="H137" s="292"/>
      <c r="I137" s="292"/>
      <c r="J137" s="292"/>
    </row>
    <row r="138" spans="2:10" x14ac:dyDescent="0.3">
      <c r="B138" s="292"/>
      <c r="C138" s="293"/>
      <c r="D138" s="294"/>
      <c r="E138" s="294"/>
      <c r="F138" s="292"/>
      <c r="G138" s="295"/>
      <c r="H138" s="292"/>
      <c r="I138" s="292"/>
      <c r="J138" s="292"/>
    </row>
    <row r="139" spans="2:10" x14ac:dyDescent="0.3">
      <c r="B139" s="292"/>
      <c r="C139" s="293"/>
      <c r="D139" s="294"/>
      <c r="E139" s="294"/>
      <c r="F139" s="292"/>
      <c r="G139" s="295"/>
      <c r="H139" s="292"/>
      <c r="I139" s="292"/>
      <c r="J139" s="292"/>
    </row>
    <row r="140" spans="2:10" x14ac:dyDescent="0.3">
      <c r="B140" s="292"/>
      <c r="C140" s="293"/>
      <c r="D140" s="294"/>
      <c r="E140" s="294"/>
      <c r="F140" s="292"/>
      <c r="G140" s="295"/>
      <c r="H140" s="292"/>
      <c r="I140" s="292"/>
      <c r="J140" s="292"/>
    </row>
    <row r="141" spans="2:10" x14ac:dyDescent="0.3">
      <c r="B141" s="292"/>
      <c r="C141" s="293"/>
      <c r="D141" s="294"/>
      <c r="E141" s="294"/>
      <c r="F141" s="292"/>
      <c r="G141" s="295"/>
      <c r="H141" s="292"/>
      <c r="I141" s="292"/>
      <c r="J141" s="292"/>
    </row>
    <row r="142" spans="2:10" x14ac:dyDescent="0.3">
      <c r="B142" s="292"/>
      <c r="C142" s="293"/>
      <c r="D142" s="294"/>
      <c r="E142" s="294"/>
      <c r="F142" s="292"/>
      <c r="G142" s="295"/>
      <c r="H142" s="292"/>
      <c r="I142" s="292"/>
      <c r="J142" s="292"/>
    </row>
    <row r="143" spans="2:10" x14ac:dyDescent="0.3">
      <c r="B143" s="292"/>
      <c r="C143" s="293"/>
      <c r="D143" s="294"/>
      <c r="E143" s="294"/>
      <c r="F143" s="292"/>
      <c r="G143" s="295"/>
      <c r="H143" s="292"/>
      <c r="I143" s="292"/>
      <c r="J143" s="292"/>
    </row>
    <row r="144" spans="2:10" x14ac:dyDescent="0.3">
      <c r="B144" s="292"/>
      <c r="C144" s="293"/>
      <c r="D144" s="294"/>
      <c r="E144" s="294"/>
      <c r="F144" s="292"/>
      <c r="G144" s="295"/>
      <c r="H144" s="292"/>
      <c r="I144" s="292"/>
      <c r="J144" s="292"/>
    </row>
    <row r="145" spans="2:10" x14ac:dyDescent="0.3">
      <c r="B145" s="292"/>
      <c r="C145" s="293"/>
      <c r="D145" s="294"/>
      <c r="E145" s="294"/>
      <c r="F145" s="292"/>
      <c r="G145" s="295"/>
      <c r="H145" s="292"/>
      <c r="I145" s="292"/>
      <c r="J145" s="292"/>
    </row>
    <row r="146" spans="2:10" x14ac:dyDescent="0.3">
      <c r="B146" s="292"/>
      <c r="C146" s="293"/>
      <c r="D146" s="294"/>
      <c r="E146" s="294"/>
      <c r="F146" s="292"/>
      <c r="G146" s="295"/>
      <c r="H146" s="292"/>
      <c r="I146" s="292"/>
      <c r="J146" s="292"/>
    </row>
    <row r="147" spans="2:10" x14ac:dyDescent="0.3">
      <c r="B147" s="292"/>
      <c r="C147" s="293"/>
      <c r="D147" s="294"/>
      <c r="E147" s="294"/>
      <c r="F147" s="292"/>
      <c r="G147" s="295"/>
      <c r="H147" s="292"/>
      <c r="I147" s="292"/>
      <c r="J147" s="292"/>
    </row>
    <row r="148" spans="2:10" x14ac:dyDescent="0.3">
      <c r="B148" s="292"/>
      <c r="C148" s="293"/>
      <c r="D148" s="294"/>
      <c r="E148" s="294"/>
      <c r="F148" s="292"/>
      <c r="G148" s="295"/>
      <c r="H148" s="292"/>
      <c r="I148" s="292"/>
      <c r="J148" s="292"/>
    </row>
    <row r="149" spans="2:10" x14ac:dyDescent="0.3">
      <c r="B149" s="292"/>
      <c r="C149" s="293"/>
      <c r="D149" s="294"/>
      <c r="E149" s="294"/>
      <c r="F149" s="292"/>
      <c r="G149" s="295"/>
      <c r="H149" s="292"/>
      <c r="I149" s="292"/>
      <c r="J149" s="292"/>
    </row>
    <row r="150" spans="2:10" x14ac:dyDescent="0.3">
      <c r="B150" s="292"/>
      <c r="C150" s="293"/>
      <c r="D150" s="294"/>
      <c r="E150" s="294"/>
      <c r="F150" s="292"/>
      <c r="G150" s="295"/>
      <c r="H150" s="292"/>
      <c r="I150" s="292"/>
      <c r="J150" s="292"/>
    </row>
    <row r="151" spans="2:10" x14ac:dyDescent="0.3">
      <c r="B151" s="292"/>
      <c r="C151" s="293"/>
      <c r="D151" s="294"/>
      <c r="E151" s="294"/>
      <c r="F151" s="292"/>
      <c r="G151" s="295"/>
      <c r="H151" s="292"/>
      <c r="I151" s="292"/>
      <c r="J151" s="292"/>
    </row>
    <row r="152" spans="2:10" x14ac:dyDescent="0.3">
      <c r="B152" s="292"/>
      <c r="C152" s="293"/>
      <c r="D152" s="294"/>
      <c r="E152" s="294"/>
      <c r="F152" s="292"/>
      <c r="G152" s="295"/>
      <c r="H152" s="292"/>
      <c r="I152" s="292"/>
      <c r="J152" s="292"/>
    </row>
    <row r="153" spans="2:10" x14ac:dyDescent="0.3">
      <c r="B153" s="292"/>
      <c r="C153" s="293"/>
      <c r="D153" s="294"/>
      <c r="E153" s="294"/>
      <c r="F153" s="292"/>
      <c r="G153" s="295"/>
      <c r="H153" s="292"/>
      <c r="I153" s="292"/>
      <c r="J153" s="292"/>
    </row>
    <row r="154" spans="2:10" x14ac:dyDescent="0.3">
      <c r="B154" s="292"/>
      <c r="C154" s="293"/>
      <c r="D154" s="294"/>
      <c r="E154" s="294"/>
      <c r="F154" s="292"/>
      <c r="G154" s="295"/>
      <c r="H154" s="292"/>
      <c r="I154" s="292"/>
      <c r="J154" s="292"/>
    </row>
    <row r="155" spans="2:10" x14ac:dyDescent="0.3">
      <c r="B155" s="292"/>
      <c r="C155" s="293"/>
      <c r="D155" s="294"/>
      <c r="E155" s="294"/>
      <c r="F155" s="292"/>
      <c r="G155" s="295"/>
      <c r="H155" s="292"/>
      <c r="I155" s="292"/>
      <c r="J155" s="292"/>
    </row>
  </sheetData>
  <protectedRanges>
    <protectedRange sqref="B71:B80 B103:B111 B125:B133 B136:B144 B147:B155 B114:B122 B5:B68" name="Planning_1"/>
    <protectedRange sqref="B69:B70 B81:B102 B123:B124 B134:B135 B145:B146 B112:B113" name="Closing_1"/>
  </protectedRanges>
  <mergeCells count="9">
    <mergeCell ref="H2:H4"/>
    <mergeCell ref="I2:I4"/>
    <mergeCell ref="J2:J4"/>
    <mergeCell ref="B2:B4"/>
    <mergeCell ref="C2:C4"/>
    <mergeCell ref="D2:D4"/>
    <mergeCell ref="E2:E4"/>
    <mergeCell ref="F2:F4"/>
    <mergeCell ref="G2: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7E188-9618-43C5-8F54-66BE4CB03996}">
  <dimension ref="B2:I8"/>
  <sheetViews>
    <sheetView workbookViewId="0">
      <selection activeCell="F35" sqref="F35"/>
    </sheetView>
  </sheetViews>
  <sheetFormatPr defaultRowHeight="14.4" x14ac:dyDescent="0.3"/>
  <cols>
    <col min="2" max="2" width="21.33203125" customWidth="1"/>
    <col min="3" max="3" width="27.44140625" customWidth="1"/>
    <col min="4" max="4" width="15.88671875" customWidth="1"/>
    <col min="5" max="5" width="24.6640625" customWidth="1"/>
    <col min="6" max="6" width="24.33203125" customWidth="1"/>
    <col min="7" max="7" width="19.88671875" bestFit="1" customWidth="1"/>
    <col min="8" max="8" width="20.44140625" bestFit="1" customWidth="1"/>
    <col min="9" max="9" width="16.109375" bestFit="1" customWidth="1"/>
  </cols>
  <sheetData>
    <row r="2" spans="2:9" x14ac:dyDescent="0.3">
      <c r="B2" s="373" t="s">
        <v>301</v>
      </c>
      <c r="C2" s="375" t="s">
        <v>302</v>
      </c>
      <c r="D2" s="375" t="s">
        <v>303</v>
      </c>
      <c r="E2" s="372" t="s">
        <v>304</v>
      </c>
      <c r="F2" s="372" t="s">
        <v>305</v>
      </c>
      <c r="G2" s="375" t="s">
        <v>306</v>
      </c>
      <c r="H2" s="375" t="s">
        <v>307</v>
      </c>
      <c r="I2" s="375" t="s">
        <v>308</v>
      </c>
    </row>
    <row r="3" spans="2:9" x14ac:dyDescent="0.3">
      <c r="B3" s="374"/>
      <c r="C3" s="375"/>
      <c r="D3" s="375"/>
      <c r="E3" s="372"/>
      <c r="F3" s="372"/>
      <c r="G3" s="375"/>
      <c r="H3" s="375"/>
      <c r="I3" s="375"/>
    </row>
    <row r="4" spans="2:9" x14ac:dyDescent="0.3">
      <c r="B4" s="298"/>
      <c r="C4" s="298"/>
      <c r="D4" s="298"/>
      <c r="E4" s="299"/>
      <c r="F4" s="298"/>
      <c r="G4" s="298"/>
      <c r="H4" s="298"/>
      <c r="I4" s="298"/>
    </row>
    <row r="5" spans="2:9" x14ac:dyDescent="0.3">
      <c r="B5" s="298"/>
      <c r="C5" s="298"/>
      <c r="D5" s="298"/>
      <c r="E5" s="299"/>
      <c r="F5" s="298"/>
      <c r="G5" s="298"/>
      <c r="H5" s="298"/>
      <c r="I5" s="298"/>
    </row>
    <row r="6" spans="2:9" x14ac:dyDescent="0.3">
      <c r="B6" s="298"/>
      <c r="C6" s="298"/>
      <c r="D6" s="298"/>
      <c r="E6" s="299"/>
      <c r="F6" s="298"/>
      <c r="G6" s="298"/>
      <c r="H6" s="298"/>
      <c r="I6" s="298"/>
    </row>
    <row r="7" spans="2:9" x14ac:dyDescent="0.3">
      <c r="B7" s="298"/>
      <c r="C7" s="298"/>
      <c r="D7" s="298"/>
      <c r="E7" s="299"/>
      <c r="F7" s="298"/>
      <c r="G7" s="298"/>
      <c r="H7" s="298"/>
      <c r="I7" s="298"/>
    </row>
    <row r="8" spans="2:9" x14ac:dyDescent="0.3">
      <c r="B8" s="298"/>
      <c r="C8" s="298"/>
      <c r="D8" s="298"/>
      <c r="E8" s="299"/>
      <c r="F8" s="298"/>
      <c r="G8" s="298"/>
      <c r="H8" s="298"/>
      <c r="I8" s="298"/>
    </row>
  </sheetData>
  <mergeCells count="8">
    <mergeCell ref="H2:H3"/>
    <mergeCell ref="I2:I3"/>
    <mergeCell ref="B2:B3"/>
    <mergeCell ref="C2:C3"/>
    <mergeCell ref="D2:D3"/>
    <mergeCell ref="E2:E3"/>
    <mergeCell ref="F2:F3"/>
    <mergeCell ref="G2:G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x K x M V L d l 7 Y 6 l A A A A 9 g A A A B I A H A B D b 2 5 m a W c v U G F j a 2 F n Z S 5 4 b W w g o h g A K K A U A A A A A A A A A A A A A A A A A A A A A A A A A A A A h Y + x D o I w G I R f h X S n L W i M I T 9 l c H G Q h M T E u D a 1 Q i P 8 G F o s 7 + b g I / k K Y h R 1 c 7 y 7 7 5 K 7 + / U G 2 d D U w U V 3 1 r S Y k o h y E m h U 7 c F g m Z L e H c M l y Q Q U U p 1 k q Y M R R p s M 1 q S k c u 6 c M O a 9 p 3 5 G 2 6 5 k M e c R 2 + e b r a p 0 I 0 O D 1 k l U m n x a h / 8 t I m D 3 G i N i G n F O F / N x E 7 D J h N z g F 4 j H 7 J n + m L D q a 9 d 3 W m g M i z W w S Q J 7 f x A P U E s D B B Q A A g A I A M S s T 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E r E x U K I p H u A 4 A A A A R A A A A E w A c A E Z v c m 1 1 b G F z L 1 N l Y 3 R p b 2 4 x L m 0 g o h g A K K A U A A A A A A A A A A A A A A A A A A A A A A A A A A A A K 0 5 N L s n M z 1 M I h t C G 1 g B Q S w E C L Q A U A A I A C A D E r E x U t 2 X t j q U A A A D 2 A A A A E g A A A A A A A A A A A A A A A A A A A A A A Q 2 9 u Z m l n L 1 B h Y 2 t h Z 2 U u e G 1 s U E s B A i 0 A F A A C A A g A x K x M V A / K 6 a u k A A A A 6 Q A A A B M A A A A A A A A A A A A A A A A A 8 Q A A A F t D b 2 5 0 Z W 5 0 X 1 R 5 c G V z X S 5 4 b W x Q S w E C L Q A U A A I A C A D E r E x 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j U S I B x U x 0 S d N / K p n p x A 1 g A A A A A C A A A A A A A Q Z g A A A A E A A C A A A A B y U r n + N C T R 9 6 L P F Z F i T E e Y p t + z b T j 0 j t B 3 3 C q o 5 I w m H w A A A A A O g A A A A A I A A C A A A A B E r R S + w n O 8 v I B K j s a Z z l M k z q K b S C h f U K e y / G 8 u 8 K c i J F A A A A C G X 6 U G 9 y Q u 3 p s S B Z U w / i S h i s 8 M Q b t M e c 9 a o w o V K v s i z j l p g O 8 I t H U g q 5 8 h l x n A / f a S U N 0 Y z Z s I p K 1 p 6 c 9 w 9 N y q V u 4 4 n 9 4 2 P U 4 m 6 z U V F N V 0 E E A A A A D 0 f t J a Z d 6 c p r G s o Q 3 e D B J b 6 r / i M Z k T P v R p Q E T G t t T 0 7 4 A p i R C f V a 0 v k I U c 4 / e v 4 1 + p b w V Q u f G e r I L E 7 U l y Z k 7 1 < / D a t a M a s h u p > 
</file>

<file path=customXml/itemProps1.xml><?xml version="1.0" encoding="utf-8"?>
<ds:datastoreItem xmlns:ds="http://schemas.openxmlformats.org/officeDocument/2006/customXml" ds:itemID="{08BDCB50-FC74-48D5-A8F7-3157457AE38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23</vt:i4>
      </vt:variant>
    </vt:vector>
  </HeadingPairs>
  <TitlesOfParts>
    <vt:vector size="32" baseType="lpstr">
      <vt:lpstr>⚙︎</vt:lpstr>
      <vt:lpstr>Report</vt:lpstr>
      <vt:lpstr>Dashboard</vt:lpstr>
      <vt:lpstr>Work Package</vt:lpstr>
      <vt:lpstr>Project Data</vt:lpstr>
      <vt:lpstr>Risk and Issue Management</vt:lpstr>
      <vt:lpstr>Project Team</vt:lpstr>
      <vt:lpstr>Communication Plan</vt:lpstr>
      <vt:lpstr>Stakeholder Management</vt:lpstr>
      <vt:lpstr>company_name</vt:lpstr>
      <vt:lpstr>complete_Cnt</vt:lpstr>
      <vt:lpstr>'Project Data'!Criteria</vt:lpstr>
      <vt:lpstr>daysSinceStart</vt:lpstr>
      <vt:lpstr>'Project Data'!Extract</vt:lpstr>
      <vt:lpstr>inProgress_Cnt</vt:lpstr>
      <vt:lpstr>notStarted_Cnt</vt:lpstr>
      <vt:lpstr>overdue_Cnt</vt:lpstr>
      <vt:lpstr>'Project Data'!prevWBS</vt:lpstr>
      <vt:lpstr>'Work Package'!prevWBS</vt:lpstr>
      <vt:lpstr>'Work Package'!Print_Area</vt:lpstr>
      <vt:lpstr>'Work Package'!Print_Titles</vt:lpstr>
      <vt:lpstr>project_name</vt:lpstr>
      <vt:lpstr>projectChampion</vt:lpstr>
      <vt:lpstr>projectManager</vt:lpstr>
      <vt:lpstr>projectSponsor</vt:lpstr>
      <vt:lpstr>projectStart</vt:lpstr>
      <vt:lpstr>projectStatus</vt:lpstr>
      <vt:lpstr>projManager</vt:lpstr>
      <vt:lpstr>projName</vt:lpstr>
      <vt:lpstr>projSponsor</vt:lpstr>
      <vt:lpstr>projStatus</vt:lpstr>
      <vt:lpstr>totalTasks_Cnt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Paul Asensi</dc:creator>
  <cp:lastModifiedBy>John Paul Asensi</cp:lastModifiedBy>
  <cp:lastPrinted>2022-02-12T11:40:22Z</cp:lastPrinted>
  <dcterms:created xsi:type="dcterms:W3CDTF">2022-02-12T07:06:04Z</dcterms:created>
  <dcterms:modified xsi:type="dcterms:W3CDTF">2022-02-13T13:17:04Z</dcterms:modified>
</cp:coreProperties>
</file>