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rives compartilhados\SERVIDOR\Ecosol\2. Projetos\2.5 Chamadas Públicas\2.3.1 Concessionárias\EQUATORIAL-PI\CPP2022\Colégio Técnico Teresina\Histórico de Consumo\Gráfico de Consumo\"/>
    </mc:Choice>
  </mc:AlternateContent>
  <bookViews>
    <workbookView xWindow="-120" yWindow="-120" windowWidth="20730" windowHeight="11160" activeTab="1"/>
  </bookViews>
  <sheets>
    <sheet name="Historico" sheetId="1" r:id="rId1"/>
    <sheet name="Gráficos Print" sheetId="3" r:id="rId2"/>
    <sheet name="Calculo Tarifa" sheetId="2" r:id="rId3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3" l="1"/>
  <c r="E22" i="3"/>
  <c r="E18" i="3"/>
  <c r="K3" i="1"/>
  <c r="J3" i="1"/>
  <c r="G3" i="1"/>
  <c r="H4" i="3"/>
  <c r="B6" i="3" l="1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D17" i="3"/>
  <c r="C17" i="3"/>
  <c r="B17" i="3"/>
  <c r="E46" i="1"/>
  <c r="E47" i="1"/>
  <c r="E17" i="3" l="1"/>
  <c r="J4" i="1"/>
  <c r="J6" i="1" s="1"/>
  <c r="J7" i="1" s="1"/>
  <c r="E19" i="1"/>
  <c r="E20" i="1"/>
  <c r="E21" i="1"/>
  <c r="E22" i="1"/>
  <c r="E23" i="1"/>
  <c r="E24" i="1"/>
  <c r="E25" i="1"/>
  <c r="E26" i="1"/>
  <c r="E27" i="1"/>
  <c r="E28" i="1"/>
  <c r="E29" i="1"/>
  <c r="E18" i="1"/>
  <c r="E30" i="1"/>
  <c r="E31" i="1"/>
  <c r="E32" i="1"/>
  <c r="E33" i="1"/>
  <c r="E6" i="1"/>
  <c r="E7" i="1"/>
  <c r="E8" i="1"/>
  <c r="E9" i="1"/>
  <c r="E10" i="1"/>
  <c r="E11" i="1"/>
  <c r="E12" i="1"/>
  <c r="E13" i="1"/>
  <c r="E14" i="1"/>
  <c r="E15" i="1"/>
  <c r="E16" i="1"/>
  <c r="E17" i="1"/>
  <c r="E5" i="1"/>
  <c r="J3" i="2"/>
  <c r="G3" i="2"/>
  <c r="H7" i="3" l="1"/>
  <c r="H6" i="3" s="1"/>
  <c r="I6" i="3" s="1"/>
  <c r="G5" i="1"/>
  <c r="E20" i="3" s="1"/>
  <c r="G4" i="1"/>
  <c r="E19" i="3" s="1"/>
  <c r="K3" i="2"/>
  <c r="K15" i="2" s="1"/>
  <c r="K16" i="2" s="1"/>
  <c r="I5" i="3" l="1"/>
  <c r="I4" i="3"/>
  <c r="J8" i="1"/>
</calcChain>
</file>

<file path=xl/sharedStrings.xml><?xml version="1.0" encoding="utf-8"?>
<sst xmlns="http://schemas.openxmlformats.org/spreadsheetml/2006/main" count="50" uniqueCount="39">
  <si>
    <t>Histórico de Consumo</t>
  </si>
  <si>
    <t>Consumo</t>
  </si>
  <si>
    <t>Mês</t>
  </si>
  <si>
    <t>Média ultimos 12 meses</t>
  </si>
  <si>
    <t>Iluminação</t>
  </si>
  <si>
    <t>Estimativa Uso Fim</t>
  </si>
  <si>
    <t>Outros</t>
  </si>
  <si>
    <t>Total a Pagar</t>
  </si>
  <si>
    <t>IP</t>
  </si>
  <si>
    <t>Bandeira</t>
  </si>
  <si>
    <t>Pagamento Sem</t>
  </si>
  <si>
    <t>Consumo FP</t>
  </si>
  <si>
    <t>Consumo P</t>
  </si>
  <si>
    <t>Soma Consumo</t>
  </si>
  <si>
    <t>Tarifa</t>
  </si>
  <si>
    <t>Média</t>
  </si>
  <si>
    <t>Cond. Ambiental</t>
  </si>
  <si>
    <t>Calculos Auxiliares</t>
  </si>
  <si>
    <t>Verde</t>
  </si>
  <si>
    <t>FP</t>
  </si>
  <si>
    <t>P</t>
  </si>
  <si>
    <t>Total</t>
  </si>
  <si>
    <t>Fora de Ponta</t>
  </si>
  <si>
    <t>Ponta</t>
  </si>
  <si>
    <t>Media</t>
  </si>
  <si>
    <t>Média sem COVID</t>
  </si>
  <si>
    <t>Média 2020</t>
  </si>
  <si>
    <t>Tabela das Médias</t>
  </si>
  <si>
    <t>Energia Economizada (RCB)</t>
  </si>
  <si>
    <t>Sistema FV à ser Orçado (kWp)</t>
  </si>
  <si>
    <t>Consumo Médio no Ano (MWh/Ano)</t>
  </si>
  <si>
    <t>Consumo Pós Retrofit (MWh/Ano)</t>
  </si>
  <si>
    <t>Geração Esperada do Sistema (MWh/Ano)</t>
  </si>
  <si>
    <t>Histórico de Demanda</t>
  </si>
  <si>
    <t>Demanda (kW)</t>
  </si>
  <si>
    <t>bandeira</t>
  </si>
  <si>
    <t>kW</t>
  </si>
  <si>
    <t>Demanda contratada</t>
  </si>
  <si>
    <t>MWh/ano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</si>
</sst>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17" fontId="3" fillId="0" borderId="2" xfId="0" applyNumberFormat="1" applyFont="1" applyBorder="1" applyAlignment="1">
      <alignment horizontal="center" vertic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7" fontId="3" fillId="0" borderId="1" xfId="0" applyNumberFormat="1" applyFont="1" applyBorder="1" applyAlignment="1">
      <alignment vertical="center"/>
    </xf>
    <xf numFmtId="2" fontId="3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Média de Consumo Últimos</a:t>
            </a:r>
            <a:r>
              <a:rPr lang="pt-BR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12 Meses</a:t>
            </a:r>
            <a:endParaRPr lang="pt-BR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EC-4096-B13A-7F7B8D9400EC}"/>
              </c:ext>
            </c:extLst>
          </c:dPt>
          <c:cat>
            <c:strRef>
              <c:f>'Gráficos Print'!$B$6:$B$20</c:f>
              <c:strCache>
                <c:ptCount val="13"/>
                <c:pt idx="0">
                  <c:v>mai/22</c:v>
                </c:pt>
                <c:pt idx="1">
                  <c:v>mai/22</c:v>
                </c:pt>
                <c:pt idx="2">
                  <c:v>mai/22</c:v>
                </c:pt>
                <c:pt idx="3">
                  <c:v>mai/22</c:v>
                </c:pt>
                <c:pt idx="4">
                  <c:v>mai/22</c:v>
                </c:pt>
                <c:pt idx="5">
                  <c:v>mai/22</c:v>
                </c:pt>
                <c:pt idx="6">
                  <c:v>mai/22</c:v>
                </c:pt>
                <c:pt idx="7">
                  <c:v>mai/22</c:v>
                </c:pt>
                <c:pt idx="8">
                  <c:v>mai/22</c:v>
                </c:pt>
                <c:pt idx="9">
                  <c:v>mai/22</c:v>
                </c:pt>
                <c:pt idx="10">
                  <c:v>mai/22</c:v>
                </c:pt>
                <c:pt idx="11">
                  <c:v>mai/22</c:v>
                </c:pt>
                <c:pt idx="12">
                  <c:v>Média ultimos 12 meses</c:v>
                </c:pt>
              </c:strCache>
            </c:strRef>
          </c:cat>
          <c:val>
            <c:numRef>
              <c:f>'Gráficos Print'!$E$6:$E$20</c:f>
              <c:numCache>
                <c:formatCode>0.00</c:formatCode>
                <c:ptCount val="13"/>
                <c:pt idx="0">
                  <c:v>102509</c:v>
                </c:pt>
                <c:pt idx="1">
                  <c:v>105818</c:v>
                </c:pt>
                <c:pt idx="2">
                  <c:v>112696</c:v>
                </c:pt>
                <c:pt idx="3">
                  <c:v>120967</c:v>
                </c:pt>
                <c:pt idx="4">
                  <c:v>120668</c:v>
                </c:pt>
                <c:pt idx="5">
                  <c:v>117744</c:v>
                </c:pt>
                <c:pt idx="6">
                  <c:v>110087</c:v>
                </c:pt>
                <c:pt idx="7">
                  <c:v>96906</c:v>
                </c:pt>
                <c:pt idx="8">
                  <c:v>101793</c:v>
                </c:pt>
                <c:pt idx="9">
                  <c:v>112221</c:v>
                </c:pt>
                <c:pt idx="10">
                  <c:v>118398</c:v>
                </c:pt>
                <c:pt idx="11">
                  <c:v>147714</c:v>
                </c:pt>
                <c:pt idx="12">
                  <c:v>113960.08333333333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C-4096-B13A-7F7B8D940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4448512"/>
        <c:axId val="184450048"/>
      </c:barChart>
      <c:catAx>
        <c:axId val="1844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4450048"/>
        <c:crosses val="autoZero"/>
        <c:auto val="1"/>
        <c:lblAlgn val="ctr"/>
        <c:lblOffset val="100"/>
        <c:noMultiLvlLbl val="0"/>
      </c:catAx>
      <c:valAx>
        <c:axId val="1844500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44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Estimativa de Consumo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17229456894811"/>
          <c:y val="0.18910939131324211"/>
          <c:w val="0.39655436099333735"/>
          <c:h val="0.65333298961399344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C4-42EA-9A37-CF924199EDA2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C4-42EA-9A37-CF924199EDA2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C4-42EA-9A37-CF924199EDA2}"/>
              </c:ext>
            </c:extLst>
          </c:dPt>
          <c:dLbls>
            <c:dLbl>
              <c:idx val="0"/>
              <c:layout>
                <c:manualLayout>
                  <c:x val="2.2166994750656168E-2"/>
                  <c:y val="1.87620864817262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1C4-42EA-9A37-CF924199EDA2}"/>
                </c:ext>
              </c:extLst>
            </c:dLbl>
            <c:dLbl>
              <c:idx val="1"/>
              <c:layout>
                <c:manualLayout>
                  <c:x val="-0.11219879366040783"/>
                  <c:y val="-0.1326181476327231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1C4-42EA-9A37-CF924199EDA2}"/>
                </c:ext>
              </c:extLst>
            </c:dLbl>
            <c:dLbl>
              <c:idx val="2"/>
              <c:layout>
                <c:manualLayout>
                  <c:x val="-4.9698793660407831E-2"/>
                  <c:y val="4.22417209029451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1C4-42EA-9A37-CF924199ED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Print'!$G$4:$G$6</c:f>
              <c:strCache>
                <c:ptCount val="3"/>
                <c:pt idx="0">
                  <c:v>Iluminação</c:v>
                </c:pt>
                <c:pt idx="1">
                  <c:v>Cond. Ambiental</c:v>
                </c:pt>
                <c:pt idx="2">
                  <c:v>Outros</c:v>
                </c:pt>
              </c:strCache>
            </c:strRef>
          </c:cat>
          <c:val>
            <c:numRef>
              <c:f>'Gráficos Print'!$I$4:$I$6</c:f>
              <c:numCache>
                <c:formatCode>0%</c:formatCode>
                <c:ptCount val="3"/>
                <c:pt idx="0">
                  <c:v>0.21633838540181938</c:v>
                </c:pt>
                <c:pt idx="1">
                  <c:v>0.44222891537575509</c:v>
                </c:pt>
                <c:pt idx="2">
                  <c:v>0.34143269922242553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4-42EA-9A37-CF924199EDA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</c:legendEntry>
      <c:layout>
        <c:manualLayout>
          <c:xMode val="edge"/>
          <c:yMode val="edge"/>
          <c:x val="0.18379164142943671"/>
          <c:y val="0.87709552722735329"/>
          <c:w val="0.63152230971128609"/>
          <c:h val="8.42219101952838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7</xdr:row>
      <xdr:rowOff>57149</xdr:rowOff>
    </xdr:from>
    <xdr:to>
      <xdr:col>10</xdr:col>
      <xdr:colOff>266700</xdr:colOff>
      <xdr:row>18</xdr:row>
      <xdr:rowOff>185736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FA6270-FEAD-44BA-B73C-26B079FA1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7</xdr:row>
      <xdr:rowOff>61912</xdr:rowOff>
    </xdr:from>
    <xdr:to>
      <xdr:col>17</xdr:col>
      <xdr:colOff>57150</xdr:colOff>
      <xdr:row>18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58F0E5-8837-4D3E-87E8-E656893D4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7"/>
  <sheetViews>
    <sheetView showGridLines="0" topLeftCell="A13" workbookViewId="0">
      <selection activeCell="K13" sqref="K13"/>
    </sheetView>
  </sheetViews>
  <sheetFormatPr defaultRowHeight="15" x14ac:dyDescent="0.25"/>
  <cols>
    <col min="1" max="1" width="5.42578125" customWidth="1"/>
    <col min="2" max="2" width="31.42578125" bestFit="1" customWidth="1"/>
    <col min="5" max="5" width="9.5703125" bestFit="1" customWidth="1"/>
    <col min="7" max="8" width="22.7109375" bestFit="1" customWidth="1"/>
    <col min="10" max="10" width="9.5703125" bestFit="1" customWidth="1"/>
    <col min="13" max="13" width="24.85546875" customWidth="1"/>
  </cols>
  <sheetData>
    <row r="2" spans="2:17" x14ac:dyDescent="0.25">
      <c r="B2" s="25" t="s">
        <v>0</v>
      </c>
      <c r="C2" s="25"/>
      <c r="D2" s="25"/>
      <c r="E2" s="25"/>
      <c r="G2" s="25" t="s">
        <v>27</v>
      </c>
      <c r="H2" s="25"/>
      <c r="J2" s="31" t="s">
        <v>17</v>
      </c>
      <c r="K2" s="31"/>
      <c r="L2" s="31"/>
      <c r="M2" s="31"/>
      <c r="O2" s="25" t="s">
        <v>33</v>
      </c>
      <c r="P2" s="25"/>
      <c r="Q2" s="25"/>
    </row>
    <row r="3" spans="2:17" x14ac:dyDescent="0.25">
      <c r="B3" s="26" t="s">
        <v>2</v>
      </c>
      <c r="C3" s="25" t="s">
        <v>1</v>
      </c>
      <c r="D3" s="25"/>
      <c r="E3" s="25"/>
      <c r="G3" s="7">
        <f>AVERAGE(E34:E46)</f>
        <v>113063.61538461539</v>
      </c>
      <c r="H3" s="18" t="s">
        <v>3</v>
      </c>
      <c r="I3" s="19"/>
      <c r="J3" s="17">
        <f>G3</f>
        <v>113063.61538461539</v>
      </c>
      <c r="K3" s="28" t="str">
        <f>CONCATENATE("A Média foi: ",VLOOKUP(J3,G3:H5,2,FALSE))</f>
        <v>A Média foi: Média ultimos 12 meses</v>
      </c>
      <c r="L3" s="29"/>
      <c r="M3" s="30"/>
      <c r="O3" s="26" t="s">
        <v>2</v>
      </c>
      <c r="P3" s="25" t="s">
        <v>34</v>
      </c>
      <c r="Q3" s="25"/>
    </row>
    <row r="4" spans="2:17" x14ac:dyDescent="0.25">
      <c r="B4" s="27"/>
      <c r="C4" s="8" t="s">
        <v>19</v>
      </c>
      <c r="D4" s="8" t="s">
        <v>20</v>
      </c>
      <c r="E4" s="8" t="s">
        <v>21</v>
      </c>
      <c r="G4" s="7">
        <f>AVERAGE(E8:E19)</f>
        <v>0</v>
      </c>
      <c r="H4" s="14" t="s">
        <v>25</v>
      </c>
      <c r="I4" s="19"/>
      <c r="J4" s="17">
        <f>(J3*12)/1000</f>
        <v>1356.7633846153847</v>
      </c>
      <c r="K4" s="28" t="s">
        <v>30</v>
      </c>
      <c r="L4" s="29"/>
      <c r="M4" s="30"/>
      <c r="O4" s="27"/>
      <c r="P4" s="22" t="s">
        <v>19</v>
      </c>
      <c r="Q4" s="22" t="s">
        <v>20</v>
      </c>
    </row>
    <row r="5" spans="2:17" x14ac:dyDescent="0.25">
      <c r="B5" s="14">
        <v>43435</v>
      </c>
      <c r="C5" s="9"/>
      <c r="D5" s="9"/>
      <c r="E5" s="7">
        <f>C5+D5</f>
        <v>0</v>
      </c>
      <c r="G5" s="7">
        <f>AVERAGE(E18:E29)</f>
        <v>0</v>
      </c>
      <c r="H5" s="14" t="s">
        <v>26</v>
      </c>
      <c r="I5" s="19"/>
      <c r="J5" s="16">
        <v>16.670000000000002</v>
      </c>
      <c r="K5" s="28" t="s">
        <v>28</v>
      </c>
      <c r="L5" s="29"/>
      <c r="M5" s="30"/>
      <c r="O5" s="14">
        <v>43435</v>
      </c>
      <c r="P5" s="9"/>
      <c r="Q5" s="9"/>
    </row>
    <row r="6" spans="2:17" x14ac:dyDescent="0.25">
      <c r="B6" s="14">
        <v>43466</v>
      </c>
      <c r="C6" s="9"/>
      <c r="D6" s="9"/>
      <c r="E6" s="7">
        <f t="shared" ref="E6:E33" si="0">C6+D6</f>
        <v>0</v>
      </c>
      <c r="J6" s="17">
        <f>(J4-J5)</f>
        <v>1340.0933846153846</v>
      </c>
      <c r="K6" s="28" t="s">
        <v>31</v>
      </c>
      <c r="L6" s="29"/>
      <c r="M6" s="30"/>
      <c r="O6" s="14">
        <v>43466</v>
      </c>
      <c r="P6" s="9"/>
      <c r="Q6" s="9"/>
    </row>
    <row r="7" spans="2:17" x14ac:dyDescent="0.25">
      <c r="B7" s="14">
        <v>43497</v>
      </c>
      <c r="C7" s="9"/>
      <c r="D7" s="9"/>
      <c r="E7" s="7">
        <f t="shared" si="0"/>
        <v>0</v>
      </c>
      <c r="J7" s="17">
        <f>J6*0.8</f>
        <v>1072.0747076923078</v>
      </c>
      <c r="K7" s="28" t="s">
        <v>32</v>
      </c>
      <c r="L7" s="29"/>
      <c r="M7" s="30"/>
      <c r="O7" s="14">
        <v>43497</v>
      </c>
      <c r="P7" s="9"/>
      <c r="Q7" s="9"/>
    </row>
    <row r="8" spans="2:17" x14ac:dyDescent="0.25">
      <c r="B8" s="14">
        <v>43525</v>
      </c>
      <c r="C8" s="9"/>
      <c r="D8" s="9"/>
      <c r="E8" s="7">
        <f t="shared" si="0"/>
        <v>0</v>
      </c>
      <c r="J8" s="17">
        <f>J7/1.4</f>
        <v>765.76764835164852</v>
      </c>
      <c r="K8" s="28" t="s">
        <v>29</v>
      </c>
      <c r="L8" s="29"/>
      <c r="M8" s="30"/>
      <c r="O8" s="14">
        <v>43525</v>
      </c>
      <c r="P8" s="9"/>
      <c r="Q8" s="9"/>
    </row>
    <row r="9" spans="2:17" x14ac:dyDescent="0.25">
      <c r="B9" s="14">
        <v>43556</v>
      </c>
      <c r="C9" s="9"/>
      <c r="D9" s="9"/>
      <c r="E9" s="7">
        <f t="shared" si="0"/>
        <v>0</v>
      </c>
      <c r="O9" s="14">
        <v>43556</v>
      </c>
      <c r="P9" s="9"/>
      <c r="Q9" s="9"/>
    </row>
    <row r="10" spans="2:17" x14ac:dyDescent="0.25">
      <c r="B10" s="14">
        <v>43586</v>
      </c>
      <c r="C10" s="9"/>
      <c r="D10" s="9"/>
      <c r="E10" s="7">
        <f t="shared" si="0"/>
        <v>0</v>
      </c>
      <c r="I10" t="s">
        <v>37</v>
      </c>
      <c r="J10">
        <v>400</v>
      </c>
      <c r="K10" t="s">
        <v>36</v>
      </c>
      <c r="O10" s="14">
        <v>43586</v>
      </c>
      <c r="P10" s="9"/>
      <c r="Q10" s="9"/>
    </row>
    <row r="11" spans="2:17" x14ac:dyDescent="0.25">
      <c r="B11" s="14">
        <v>43617</v>
      </c>
      <c r="C11" s="9"/>
      <c r="D11" s="9"/>
      <c r="E11" s="7">
        <f t="shared" si="0"/>
        <v>0</v>
      </c>
      <c r="J11" s="34"/>
      <c r="O11" s="14">
        <v>43617</v>
      </c>
      <c r="P11" s="9"/>
      <c r="Q11" s="9"/>
    </row>
    <row r="12" spans="2:17" x14ac:dyDescent="0.25">
      <c r="B12" s="14">
        <v>43647</v>
      </c>
      <c r="C12" s="9"/>
      <c r="D12" s="9"/>
      <c r="E12" s="7">
        <f t="shared" si="0"/>
        <v>0</v>
      </c>
      <c r="O12" s="14">
        <v>43647</v>
      </c>
      <c r="P12" s="9"/>
      <c r="Q12" s="9"/>
    </row>
    <row r="13" spans="2:17" x14ac:dyDescent="0.25">
      <c r="B13" s="14">
        <v>43678</v>
      </c>
      <c r="C13" s="9"/>
      <c r="D13" s="9"/>
      <c r="E13" s="7">
        <f t="shared" si="0"/>
        <v>0</v>
      </c>
      <c r="O13" s="14">
        <v>43678</v>
      </c>
      <c r="P13" s="9"/>
      <c r="Q13" s="9"/>
    </row>
    <row r="14" spans="2:17" x14ac:dyDescent="0.25">
      <c r="B14" s="14">
        <v>43709</v>
      </c>
      <c r="C14" s="9"/>
      <c r="D14" s="9"/>
      <c r="E14" s="7">
        <f t="shared" si="0"/>
        <v>0</v>
      </c>
      <c r="O14" s="14">
        <v>43709</v>
      </c>
      <c r="P14" s="9"/>
      <c r="Q14" s="9"/>
    </row>
    <row r="15" spans="2:17" x14ac:dyDescent="0.25">
      <c r="B15" s="14">
        <v>43739</v>
      </c>
      <c r="C15" s="9"/>
      <c r="D15" s="9"/>
      <c r="E15" s="7">
        <f t="shared" si="0"/>
        <v>0</v>
      </c>
      <c r="O15" s="14">
        <v>43739</v>
      </c>
      <c r="P15" s="9"/>
      <c r="Q15" s="9"/>
    </row>
    <row r="16" spans="2:17" x14ac:dyDescent="0.25">
      <c r="B16" s="14">
        <v>43770</v>
      </c>
      <c r="C16" s="9"/>
      <c r="D16" s="9"/>
      <c r="E16" s="7">
        <f t="shared" si="0"/>
        <v>0</v>
      </c>
      <c r="O16" s="14">
        <v>43770</v>
      </c>
      <c r="P16" s="9"/>
      <c r="Q16" s="9"/>
    </row>
    <row r="17" spans="2:17" x14ac:dyDescent="0.25">
      <c r="B17" s="14">
        <v>43800</v>
      </c>
      <c r="C17" s="9"/>
      <c r="D17" s="9"/>
      <c r="E17" s="7">
        <f t="shared" si="0"/>
        <v>0</v>
      </c>
      <c r="O17" s="14">
        <v>43800</v>
      </c>
      <c r="P17" s="9"/>
      <c r="Q17" s="9"/>
    </row>
    <row r="18" spans="2:17" x14ac:dyDescent="0.25">
      <c r="B18" s="14">
        <v>43831</v>
      </c>
      <c r="C18" s="9"/>
      <c r="D18" s="9"/>
      <c r="E18" s="7">
        <f>C18+D18</f>
        <v>0</v>
      </c>
      <c r="O18" s="14">
        <v>43831</v>
      </c>
      <c r="P18" s="9"/>
      <c r="Q18" s="9"/>
    </row>
    <row r="19" spans="2:17" x14ac:dyDescent="0.25">
      <c r="B19" s="14">
        <v>43862</v>
      </c>
      <c r="C19" s="9"/>
      <c r="D19" s="9"/>
      <c r="E19" s="7">
        <f t="shared" ref="E19:E29" si="1">C19+D19</f>
        <v>0</v>
      </c>
      <c r="O19" s="14">
        <v>43862</v>
      </c>
      <c r="P19" s="9"/>
      <c r="Q19" s="9"/>
    </row>
    <row r="20" spans="2:17" x14ac:dyDescent="0.25">
      <c r="B20" s="14">
        <v>43891</v>
      </c>
      <c r="C20" s="9"/>
      <c r="D20" s="9"/>
      <c r="E20" s="7">
        <f t="shared" si="1"/>
        <v>0</v>
      </c>
      <c r="O20" s="14">
        <v>43891</v>
      </c>
      <c r="P20" s="9"/>
      <c r="Q20" s="9"/>
    </row>
    <row r="21" spans="2:17" x14ac:dyDescent="0.25">
      <c r="B21" s="14">
        <v>43922</v>
      </c>
      <c r="C21" s="9"/>
      <c r="D21" s="9"/>
      <c r="E21" s="7">
        <f t="shared" si="1"/>
        <v>0</v>
      </c>
      <c r="O21" s="14">
        <v>43922</v>
      </c>
      <c r="P21" s="9"/>
      <c r="Q21" s="9"/>
    </row>
    <row r="22" spans="2:17" x14ac:dyDescent="0.25">
      <c r="B22" s="14">
        <v>43952</v>
      </c>
      <c r="C22" s="9"/>
      <c r="D22" s="9"/>
      <c r="E22" s="7">
        <f t="shared" si="1"/>
        <v>0</v>
      </c>
      <c r="O22" s="14">
        <v>43952</v>
      </c>
      <c r="P22" s="9"/>
      <c r="Q22" s="9"/>
    </row>
    <row r="23" spans="2:17" x14ac:dyDescent="0.25">
      <c r="B23" s="14">
        <v>43983</v>
      </c>
      <c r="C23" s="9"/>
      <c r="D23" s="9"/>
      <c r="E23" s="7">
        <f t="shared" si="1"/>
        <v>0</v>
      </c>
      <c r="O23" s="14">
        <v>43983</v>
      </c>
      <c r="P23" s="9"/>
      <c r="Q23" s="9"/>
    </row>
    <row r="24" spans="2:17" x14ac:dyDescent="0.25">
      <c r="B24" s="14">
        <v>44013</v>
      </c>
      <c r="C24" s="9"/>
      <c r="D24" s="9"/>
      <c r="E24" s="7">
        <f t="shared" si="1"/>
        <v>0</v>
      </c>
      <c r="O24" s="14">
        <v>44013</v>
      </c>
      <c r="P24" s="9"/>
      <c r="Q24" s="9"/>
    </row>
    <row r="25" spans="2:17" x14ac:dyDescent="0.25">
      <c r="B25" s="14">
        <v>44044</v>
      </c>
      <c r="C25" s="9"/>
      <c r="D25" s="9"/>
      <c r="E25" s="7">
        <f t="shared" si="1"/>
        <v>0</v>
      </c>
      <c r="O25" s="14">
        <v>44044</v>
      </c>
      <c r="P25" s="9"/>
      <c r="Q25" s="9"/>
    </row>
    <row r="26" spans="2:17" x14ac:dyDescent="0.25">
      <c r="B26" s="14">
        <v>44075</v>
      </c>
      <c r="C26" s="9"/>
      <c r="D26" s="9"/>
      <c r="E26" s="7">
        <f t="shared" si="1"/>
        <v>0</v>
      </c>
      <c r="O26" s="14">
        <v>44075</v>
      </c>
      <c r="P26" s="9"/>
      <c r="Q26" s="9"/>
    </row>
    <row r="27" spans="2:17" x14ac:dyDescent="0.25">
      <c r="B27" s="14">
        <v>44105</v>
      </c>
      <c r="C27" s="9"/>
      <c r="D27" s="9"/>
      <c r="E27" s="7">
        <f t="shared" si="1"/>
        <v>0</v>
      </c>
      <c r="O27" s="14">
        <v>44105</v>
      </c>
      <c r="P27" s="9"/>
      <c r="Q27" s="9"/>
    </row>
    <row r="28" spans="2:17" x14ac:dyDescent="0.25">
      <c r="B28" s="14">
        <v>44136</v>
      </c>
      <c r="C28" s="9"/>
      <c r="D28" s="9"/>
      <c r="E28" s="7">
        <f t="shared" si="1"/>
        <v>0</v>
      </c>
      <c r="O28" s="14">
        <v>44136</v>
      </c>
      <c r="P28" s="9"/>
      <c r="Q28" s="9"/>
    </row>
    <row r="29" spans="2:17" x14ac:dyDescent="0.25">
      <c r="B29" s="14">
        <v>44166</v>
      </c>
      <c r="C29" s="9"/>
      <c r="D29" s="9"/>
      <c r="E29" s="7">
        <f t="shared" si="1"/>
        <v>0</v>
      </c>
      <c r="O29" s="14">
        <v>44166</v>
      </c>
      <c r="P29" s="9"/>
      <c r="Q29" s="9"/>
    </row>
    <row r="30" spans="2:17" x14ac:dyDescent="0.25">
      <c r="B30" s="14">
        <v>44197</v>
      </c>
      <c r="C30" s="9"/>
      <c r="D30" s="9"/>
      <c r="E30" s="7">
        <f t="shared" si="0"/>
        <v>0</v>
      </c>
      <c r="O30" s="14">
        <v>44197</v>
      </c>
      <c r="P30" s="9"/>
      <c r="Q30" s="9"/>
    </row>
    <row r="31" spans="2:17" x14ac:dyDescent="0.25">
      <c r="B31" s="14">
        <v>44228</v>
      </c>
      <c r="C31" s="9"/>
      <c r="D31" s="9"/>
      <c r="E31" s="7">
        <f t="shared" si="0"/>
        <v>0</v>
      </c>
      <c r="O31" s="14">
        <v>44228</v>
      </c>
      <c r="P31" s="9"/>
      <c r="Q31" s="9"/>
    </row>
    <row r="32" spans="2:17" x14ac:dyDescent="0.25">
      <c r="B32" s="14">
        <v>44256</v>
      </c>
      <c r="C32" s="9"/>
      <c r="D32" s="9"/>
      <c r="E32" s="7">
        <f t="shared" si="0"/>
        <v>0</v>
      </c>
      <c r="O32" s="14">
        <v>44256</v>
      </c>
      <c r="P32" s="9"/>
      <c r="Q32" s="9"/>
    </row>
    <row r="33" spans="2:17" x14ac:dyDescent="0.25">
      <c r="B33" s="14">
        <v>44287</v>
      </c>
      <c r="C33" s="9"/>
      <c r="D33" s="9"/>
      <c r="E33" s="7">
        <f t="shared" si="0"/>
        <v>0</v>
      </c>
      <c r="O33" s="14">
        <v>44287</v>
      </c>
      <c r="P33" s="9"/>
      <c r="Q33" s="9"/>
    </row>
    <row r="34" spans="2:17" x14ac:dyDescent="0.25">
      <c r="B34" s="14">
        <v>44317</v>
      </c>
      <c r="C34" s="9"/>
      <c r="D34" s="9"/>
      <c r="E34" s="7">
        <v>102306</v>
      </c>
      <c r="O34" s="14">
        <v>44317</v>
      </c>
      <c r="P34" s="9"/>
      <c r="Q34" s="9"/>
    </row>
    <row r="35" spans="2:17" x14ac:dyDescent="0.25">
      <c r="B35" s="14">
        <v>44348</v>
      </c>
      <c r="C35" s="9"/>
      <c r="D35" s="9"/>
      <c r="E35" s="7">
        <v>102509</v>
      </c>
      <c r="O35" s="14">
        <v>44348</v>
      </c>
      <c r="P35" s="9"/>
      <c r="Q35" s="9"/>
    </row>
    <row r="36" spans="2:17" x14ac:dyDescent="0.25">
      <c r="B36" s="14">
        <v>44378</v>
      </c>
      <c r="C36" s="9"/>
      <c r="D36" s="9"/>
      <c r="E36" s="7">
        <v>105818</v>
      </c>
      <c r="O36" s="14">
        <v>44378</v>
      </c>
      <c r="P36" s="9"/>
      <c r="Q36" s="9"/>
    </row>
    <row r="37" spans="2:17" x14ac:dyDescent="0.25">
      <c r="B37" s="14">
        <v>44409</v>
      </c>
      <c r="C37" s="9"/>
      <c r="D37" s="9"/>
      <c r="E37" s="7">
        <v>112696</v>
      </c>
      <c r="O37" s="14">
        <v>44409</v>
      </c>
      <c r="P37" s="9"/>
      <c r="Q37" s="9"/>
    </row>
    <row r="38" spans="2:17" x14ac:dyDescent="0.25">
      <c r="B38" s="14">
        <v>44440</v>
      </c>
      <c r="C38" s="9"/>
      <c r="D38" s="9"/>
      <c r="E38" s="7">
        <v>120967</v>
      </c>
      <c r="O38" s="14">
        <v>44440</v>
      </c>
      <c r="P38" s="9"/>
      <c r="Q38" s="9"/>
    </row>
    <row r="39" spans="2:17" x14ac:dyDescent="0.25">
      <c r="B39" s="14">
        <v>44470</v>
      </c>
      <c r="C39" s="9"/>
      <c r="D39" s="9"/>
      <c r="E39" s="7">
        <v>120668</v>
      </c>
      <c r="O39" s="14">
        <v>44470</v>
      </c>
      <c r="P39" s="9"/>
      <c r="Q39" s="9"/>
    </row>
    <row r="40" spans="2:17" x14ac:dyDescent="0.25">
      <c r="B40" s="14">
        <v>44501</v>
      </c>
      <c r="C40" s="9"/>
      <c r="D40" s="9"/>
      <c r="E40" s="7">
        <v>117744</v>
      </c>
      <c r="O40" s="14">
        <v>44501</v>
      </c>
      <c r="P40" s="9"/>
      <c r="Q40" s="9"/>
    </row>
    <row r="41" spans="2:17" x14ac:dyDescent="0.25">
      <c r="B41" s="14">
        <v>44531</v>
      </c>
      <c r="C41" s="9"/>
      <c r="D41" s="9"/>
      <c r="E41" s="7">
        <v>110087</v>
      </c>
      <c r="O41" s="14">
        <v>44531</v>
      </c>
      <c r="P41" s="9"/>
      <c r="Q41" s="9"/>
    </row>
    <row r="42" spans="2:17" x14ac:dyDescent="0.25">
      <c r="B42" s="14">
        <v>44562</v>
      </c>
      <c r="C42" s="9"/>
      <c r="D42" s="9"/>
      <c r="E42" s="7">
        <v>96906</v>
      </c>
      <c r="O42" s="14">
        <v>44562</v>
      </c>
      <c r="P42" s="9"/>
      <c r="Q42" s="9"/>
    </row>
    <row r="43" spans="2:17" x14ac:dyDescent="0.25">
      <c r="B43" s="14">
        <v>44593</v>
      </c>
      <c r="C43" s="9"/>
      <c r="D43" s="9"/>
      <c r="E43" s="7">
        <v>101793</v>
      </c>
      <c r="O43" s="14">
        <v>44593</v>
      </c>
      <c r="P43" s="9"/>
      <c r="Q43" s="9"/>
    </row>
    <row r="44" spans="2:17" x14ac:dyDescent="0.25">
      <c r="B44" s="14">
        <v>44621</v>
      </c>
      <c r="C44" s="9"/>
      <c r="D44" s="9"/>
      <c r="E44" s="7">
        <v>112221</v>
      </c>
      <c r="O44" s="14">
        <v>44621</v>
      </c>
      <c r="P44" s="9"/>
      <c r="Q44" s="9"/>
    </row>
    <row r="45" spans="2:17" x14ac:dyDescent="0.25">
      <c r="B45" s="14">
        <v>44652</v>
      </c>
      <c r="C45" s="9"/>
      <c r="D45" s="9"/>
      <c r="E45" s="7">
        <v>118398</v>
      </c>
      <c r="O45" s="14">
        <v>44652</v>
      </c>
      <c r="P45" s="9"/>
      <c r="Q45" s="9"/>
    </row>
    <row r="46" spans="2:17" x14ac:dyDescent="0.25">
      <c r="B46" s="14">
        <v>44682</v>
      </c>
      <c r="C46" s="9">
        <v>135401</v>
      </c>
      <c r="D46" s="9">
        <v>12313</v>
      </c>
      <c r="E46" s="7">
        <f t="shared" ref="E46:E47" si="2">C46+D46</f>
        <v>147714</v>
      </c>
      <c r="O46" s="14">
        <v>44682</v>
      </c>
      <c r="P46" s="9">
        <v>439</v>
      </c>
      <c r="Q46" s="9"/>
    </row>
    <row r="47" spans="2:17" x14ac:dyDescent="0.25">
      <c r="B47" s="14">
        <v>44713</v>
      </c>
      <c r="C47" s="9"/>
      <c r="D47" s="9"/>
      <c r="E47" s="7">
        <f t="shared" si="2"/>
        <v>0</v>
      </c>
      <c r="O47" s="14">
        <v>44713</v>
      </c>
      <c r="P47" s="9"/>
      <c r="Q47" s="9"/>
    </row>
  </sheetData>
  <mergeCells count="14">
    <mergeCell ref="K8:M8"/>
    <mergeCell ref="J2:M2"/>
    <mergeCell ref="K4:M4"/>
    <mergeCell ref="K5:M5"/>
    <mergeCell ref="K6:M6"/>
    <mergeCell ref="K7:M7"/>
    <mergeCell ref="O2:Q2"/>
    <mergeCell ref="O3:O4"/>
    <mergeCell ref="P3:Q3"/>
    <mergeCell ref="G2:H2"/>
    <mergeCell ref="B2:E2"/>
    <mergeCell ref="C3:E3"/>
    <mergeCell ref="K3:M3"/>
    <mergeCell ref="B3:B4"/>
  </mergeCells>
  <phoneticPr fontId="1" type="noConversion"/>
  <dataValidations disablePrompts="1" count="1">
    <dataValidation type="list" allowBlank="1" showInputMessage="1" showErrorMessage="1" sqref="J3">
      <formula1>$G$3:$G$5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showGridLines="0" tabSelected="1" workbookViewId="0">
      <selection activeCell="H23" sqref="H23"/>
    </sheetView>
  </sheetViews>
  <sheetFormatPr defaultRowHeight="15" x14ac:dyDescent="0.25"/>
  <cols>
    <col min="2" max="2" width="22.85546875" bestFit="1" customWidth="1"/>
    <col min="3" max="4" width="13.42578125" hidden="1" customWidth="1"/>
    <col min="5" max="5" width="13.42578125" customWidth="1"/>
    <col min="7" max="7" width="21.140625" bestFit="1" customWidth="1"/>
  </cols>
  <sheetData>
    <row r="3" spans="2:9" x14ac:dyDescent="0.25">
      <c r="B3" s="25" t="s">
        <v>0</v>
      </c>
      <c r="C3" s="25"/>
      <c r="D3" s="25"/>
      <c r="E3" s="25"/>
      <c r="G3" s="25" t="s">
        <v>5</v>
      </c>
      <c r="H3" s="25"/>
      <c r="I3" s="25"/>
    </row>
    <row r="4" spans="2:9" x14ac:dyDescent="0.25">
      <c r="B4" s="26" t="s">
        <v>2</v>
      </c>
      <c r="C4" s="25" t="s">
        <v>1</v>
      </c>
      <c r="D4" s="25"/>
      <c r="E4" s="25"/>
      <c r="G4" s="3" t="s">
        <v>4</v>
      </c>
      <c r="H4" s="5">
        <f>24.46*12</f>
        <v>293.52</v>
      </c>
      <c r="I4" s="13">
        <f>H4/H7</f>
        <v>0.21633838540181938</v>
      </c>
    </row>
    <row r="5" spans="2:9" x14ac:dyDescent="0.25">
      <c r="B5" s="27"/>
      <c r="C5" s="11" t="s">
        <v>22</v>
      </c>
      <c r="D5" s="11" t="s">
        <v>23</v>
      </c>
      <c r="E5" s="11" t="s">
        <v>21</v>
      </c>
      <c r="G5" s="3" t="s">
        <v>16</v>
      </c>
      <c r="H5" s="6">
        <v>600</v>
      </c>
      <c r="I5" s="13">
        <f>H5/H7</f>
        <v>0.44222891537575509</v>
      </c>
    </row>
    <row r="6" spans="2:9" x14ac:dyDescent="0.25">
      <c r="B6" s="14">
        <f>Historico!B$46</f>
        <v>44682</v>
      </c>
      <c r="C6" s="24">
        <f>Historico!C35</f>
        <v>0</v>
      </c>
      <c r="D6" s="24">
        <f>Historico!D35</f>
        <v>0</v>
      </c>
      <c r="E6" s="7">
        <f>Historico!E35</f>
        <v>102509</v>
      </c>
      <c r="G6" s="3" t="s">
        <v>6</v>
      </c>
      <c r="H6" s="23">
        <f>H7-(H5+H4)</f>
        <v>463.24338461538468</v>
      </c>
      <c r="I6" s="13">
        <f>H6/H7</f>
        <v>0.34143269922242553</v>
      </c>
    </row>
    <row r="7" spans="2:9" x14ac:dyDescent="0.25">
      <c r="B7" s="14">
        <f>Historico!B$46</f>
        <v>44682</v>
      </c>
      <c r="C7" s="24">
        <f>Historico!C36</f>
        <v>0</v>
      </c>
      <c r="D7" s="24">
        <f>Historico!D36</f>
        <v>0</v>
      </c>
      <c r="E7" s="7">
        <f>Historico!E36</f>
        <v>105818</v>
      </c>
      <c r="G7" s="4" t="s">
        <v>24</v>
      </c>
      <c r="H7" s="32">
        <f>Historico!J4</f>
        <v>1356.7633846153847</v>
      </c>
      <c r="I7" s="33"/>
    </row>
    <row r="8" spans="2:9" x14ac:dyDescent="0.25">
      <c r="B8" s="14">
        <f>Historico!B$46</f>
        <v>44682</v>
      </c>
      <c r="C8" s="24">
        <f>Historico!C37</f>
        <v>0</v>
      </c>
      <c r="D8" s="24">
        <f>Historico!D37</f>
        <v>0</v>
      </c>
      <c r="E8" s="7">
        <f>Historico!E37</f>
        <v>112696</v>
      </c>
    </row>
    <row r="9" spans="2:9" x14ac:dyDescent="0.25">
      <c r="B9" s="14">
        <f>Historico!B$46</f>
        <v>44682</v>
      </c>
      <c r="C9" s="24">
        <f>Historico!C38</f>
        <v>0</v>
      </c>
      <c r="D9" s="24">
        <f>Historico!D38</f>
        <v>0</v>
      </c>
      <c r="E9" s="7">
        <f>Historico!E38</f>
        <v>120967</v>
      </c>
    </row>
    <row r="10" spans="2:9" x14ac:dyDescent="0.25">
      <c r="B10" s="14">
        <f>Historico!B$46</f>
        <v>44682</v>
      </c>
      <c r="C10" s="24">
        <f>Historico!C39</f>
        <v>0</v>
      </c>
      <c r="D10" s="24">
        <f>Historico!D39</f>
        <v>0</v>
      </c>
      <c r="E10" s="7">
        <f>Historico!E39</f>
        <v>120668</v>
      </c>
    </row>
    <row r="11" spans="2:9" x14ac:dyDescent="0.25">
      <c r="B11" s="14">
        <f>Historico!B$46</f>
        <v>44682</v>
      </c>
      <c r="C11" s="24">
        <f>Historico!C40</f>
        <v>0</v>
      </c>
      <c r="D11" s="24">
        <f>Historico!D40</f>
        <v>0</v>
      </c>
      <c r="E11" s="7">
        <f>Historico!E40</f>
        <v>117744</v>
      </c>
    </row>
    <row r="12" spans="2:9" x14ac:dyDescent="0.25">
      <c r="B12" s="14">
        <f>Historico!B$46</f>
        <v>44682</v>
      </c>
      <c r="C12" s="24">
        <f>Historico!C41</f>
        <v>0</v>
      </c>
      <c r="D12" s="24">
        <f>Historico!D41</f>
        <v>0</v>
      </c>
      <c r="E12" s="7">
        <f>Historico!E41</f>
        <v>110087</v>
      </c>
    </row>
    <row r="13" spans="2:9" x14ac:dyDescent="0.25">
      <c r="B13" s="14">
        <f>Historico!B$46</f>
        <v>44682</v>
      </c>
      <c r="C13" s="24">
        <f>Historico!C42</f>
        <v>0</v>
      </c>
      <c r="D13" s="24">
        <f>Historico!D42</f>
        <v>0</v>
      </c>
      <c r="E13" s="7">
        <f>Historico!E42</f>
        <v>96906</v>
      </c>
    </row>
    <row r="14" spans="2:9" x14ac:dyDescent="0.25">
      <c r="B14" s="14">
        <f>Historico!B$46</f>
        <v>44682</v>
      </c>
      <c r="C14" s="24">
        <f>Historico!C43</f>
        <v>0</v>
      </c>
      <c r="D14" s="24">
        <f>Historico!D43</f>
        <v>0</v>
      </c>
      <c r="E14" s="7">
        <f>Historico!E43</f>
        <v>101793</v>
      </c>
    </row>
    <row r="15" spans="2:9" x14ac:dyDescent="0.25">
      <c r="B15" s="14">
        <f>Historico!B$46</f>
        <v>44682</v>
      </c>
      <c r="C15" s="24">
        <f>Historico!C44</f>
        <v>0</v>
      </c>
      <c r="D15" s="24">
        <f>Historico!D44</f>
        <v>0</v>
      </c>
      <c r="E15" s="7">
        <f>Historico!E44</f>
        <v>112221</v>
      </c>
    </row>
    <row r="16" spans="2:9" x14ac:dyDescent="0.25">
      <c r="B16" s="14">
        <f>Historico!B$46</f>
        <v>44682</v>
      </c>
      <c r="C16" s="24">
        <f>Historico!C45</f>
        <v>0</v>
      </c>
      <c r="D16" s="24">
        <f>Historico!D45</f>
        <v>0</v>
      </c>
      <c r="E16" s="7">
        <f>Historico!E45</f>
        <v>118398</v>
      </c>
    </row>
    <row r="17" spans="2:6" x14ac:dyDescent="0.25">
      <c r="B17" s="10">
        <f>Historico!B$46</f>
        <v>44682</v>
      </c>
      <c r="C17" s="24">
        <f>Historico!C46</f>
        <v>135401</v>
      </c>
      <c r="D17" s="24">
        <f>Historico!D46</f>
        <v>12313</v>
      </c>
      <c r="E17" s="7">
        <f>Historico!E46</f>
        <v>147714</v>
      </c>
    </row>
    <row r="18" spans="2:6" x14ac:dyDescent="0.25">
      <c r="B18" s="15" t="s">
        <v>3</v>
      </c>
      <c r="C18" s="20"/>
      <c r="D18" s="20"/>
      <c r="E18" s="21">
        <f>AVERAGE(E6:E17)</f>
        <v>113960.08333333333</v>
      </c>
    </row>
    <row r="19" spans="2:6" hidden="1" x14ac:dyDescent="0.25">
      <c r="B19" s="14" t="s">
        <v>25</v>
      </c>
      <c r="C19" s="1"/>
      <c r="D19" s="1"/>
      <c r="E19" s="21">
        <f>Historico!G4</f>
        <v>0</v>
      </c>
    </row>
    <row r="20" spans="2:6" hidden="1" x14ac:dyDescent="0.25">
      <c r="B20" s="14" t="s">
        <v>26</v>
      </c>
      <c r="C20" s="1"/>
      <c r="D20" s="1"/>
      <c r="E20" s="21">
        <f>Historico!G5</f>
        <v>0</v>
      </c>
    </row>
    <row r="21" spans="2:6" x14ac:dyDescent="0.25">
      <c r="E21">
        <v>47.27</v>
      </c>
      <c r="F21" t="s">
        <v>38</v>
      </c>
    </row>
    <row r="22" spans="2:6" x14ac:dyDescent="0.25">
      <c r="E22">
        <f>(E21*1000)/12</f>
        <v>3939.1666666666665</v>
      </c>
      <c r="F22">
        <f>(E22/E18)*100</f>
        <v>3.4566196789665389</v>
      </c>
    </row>
  </sheetData>
  <mergeCells count="5">
    <mergeCell ref="B3:E3"/>
    <mergeCell ref="B4:B5"/>
    <mergeCell ref="C4:E4"/>
    <mergeCell ref="G3:I3"/>
    <mergeCell ref="H7:I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workbookViewId="0">
      <selection activeCell="B2" sqref="B2:K3"/>
    </sheetView>
  </sheetViews>
  <sheetFormatPr defaultRowHeight="15" x14ac:dyDescent="0.25"/>
  <cols>
    <col min="2" max="2" width="11" customWidth="1"/>
    <col min="3" max="3" width="12.7109375" customWidth="1"/>
    <col min="4" max="6" width="11" customWidth="1"/>
    <col min="7" max="7" width="15.42578125" bestFit="1" customWidth="1"/>
    <col min="8" max="8" width="11.85546875" bestFit="1" customWidth="1"/>
    <col min="9" max="9" width="10.85546875" bestFit="1" customWidth="1"/>
    <col min="10" max="10" width="14.7109375" bestFit="1" customWidth="1"/>
    <col min="11" max="11" width="11" customWidth="1"/>
  </cols>
  <sheetData>
    <row r="2" spans="2:11" x14ac:dyDescent="0.25">
      <c r="B2" s="2" t="s">
        <v>2</v>
      </c>
      <c r="C2" s="2" t="s">
        <v>7</v>
      </c>
      <c r="D2" s="2" t="s">
        <v>8</v>
      </c>
      <c r="E2" s="8" t="s">
        <v>35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</row>
    <row r="3" spans="2:11" x14ac:dyDescent="0.25">
      <c r="B3" s="12">
        <v>44682</v>
      </c>
      <c r="C3" s="2">
        <v>106707.27</v>
      </c>
      <c r="D3" s="2">
        <v>314.31</v>
      </c>
      <c r="E3" s="8"/>
      <c r="F3" s="2" t="s">
        <v>18</v>
      </c>
      <c r="G3" s="2">
        <f>C3-(E3+D3)</f>
        <v>106392.96000000001</v>
      </c>
      <c r="H3" s="2">
        <v>135401</v>
      </c>
      <c r="I3" s="2">
        <v>12313</v>
      </c>
      <c r="J3" s="2">
        <f>I3+H3</f>
        <v>147714</v>
      </c>
      <c r="K3" s="2">
        <f>G3/J3</f>
        <v>0.72026321134083438</v>
      </c>
    </row>
    <row r="4" spans="2:11" x14ac:dyDescent="0.25">
      <c r="B4" s="2"/>
      <c r="C4" s="2"/>
      <c r="D4" s="2"/>
      <c r="E4" s="8"/>
      <c r="F4" s="2"/>
      <c r="G4" s="2"/>
      <c r="H4" s="2"/>
      <c r="I4" s="2"/>
      <c r="J4" s="2"/>
      <c r="K4" s="2"/>
    </row>
    <row r="5" spans="2:11" x14ac:dyDescent="0.25">
      <c r="B5" s="2"/>
      <c r="C5" s="2"/>
      <c r="D5" s="2"/>
      <c r="E5" s="8"/>
      <c r="F5" s="2"/>
      <c r="G5" s="2"/>
      <c r="H5" s="2"/>
      <c r="I5" s="2"/>
      <c r="J5" s="2"/>
      <c r="K5" s="2"/>
    </row>
    <row r="6" spans="2:11" x14ac:dyDescent="0.25">
      <c r="B6" s="2"/>
      <c r="C6" s="2"/>
      <c r="D6" s="2"/>
      <c r="E6" s="8"/>
      <c r="F6" s="2"/>
      <c r="G6" s="2"/>
      <c r="H6" s="2"/>
      <c r="I6" s="2"/>
      <c r="J6" s="2"/>
      <c r="K6" s="2"/>
    </row>
    <row r="7" spans="2:11" x14ac:dyDescent="0.25">
      <c r="B7" s="2"/>
      <c r="C7" s="2"/>
      <c r="D7" s="2"/>
      <c r="E7" s="8"/>
      <c r="F7" s="2"/>
      <c r="G7" s="2"/>
      <c r="H7" s="2"/>
      <c r="I7" s="2"/>
      <c r="J7" s="2"/>
      <c r="K7" s="2"/>
    </row>
    <row r="8" spans="2:11" x14ac:dyDescent="0.25">
      <c r="B8" s="2"/>
      <c r="C8" s="2"/>
      <c r="D8" s="2"/>
      <c r="E8" s="8"/>
      <c r="F8" s="2"/>
      <c r="G8" s="2"/>
      <c r="H8" s="2"/>
      <c r="I8" s="2"/>
      <c r="J8" s="2"/>
      <c r="K8" s="2"/>
    </row>
    <row r="9" spans="2:11" x14ac:dyDescent="0.25">
      <c r="B9" s="2"/>
      <c r="C9" s="2"/>
      <c r="D9" s="2"/>
      <c r="E9" s="8"/>
      <c r="F9" s="2"/>
      <c r="G9" s="2"/>
      <c r="H9" s="2"/>
      <c r="I9" s="2"/>
      <c r="J9" s="2"/>
      <c r="K9" s="2"/>
    </row>
    <row r="10" spans="2:11" x14ac:dyDescent="0.25">
      <c r="B10" s="2"/>
      <c r="C10" s="2"/>
      <c r="D10" s="2"/>
      <c r="E10" s="8"/>
      <c r="F10" s="2"/>
      <c r="G10" s="2"/>
      <c r="H10" s="2"/>
      <c r="I10" s="2"/>
      <c r="J10" s="2"/>
      <c r="K10" s="2"/>
    </row>
    <row r="11" spans="2:11" x14ac:dyDescent="0.25">
      <c r="B11" s="2"/>
      <c r="C11" s="2"/>
      <c r="D11" s="2"/>
      <c r="E11" s="8"/>
      <c r="F11" s="2"/>
      <c r="G11" s="2"/>
      <c r="H11" s="2"/>
      <c r="I11" s="2"/>
      <c r="J11" s="2"/>
      <c r="K11" s="2"/>
    </row>
    <row r="12" spans="2:11" x14ac:dyDescent="0.25">
      <c r="B12" s="2"/>
      <c r="C12" s="2"/>
      <c r="D12" s="2"/>
      <c r="E12" s="8"/>
      <c r="F12" s="2"/>
      <c r="G12" s="2"/>
      <c r="H12" s="2"/>
      <c r="I12" s="2"/>
      <c r="J12" s="2"/>
      <c r="K12" s="2"/>
    </row>
    <row r="13" spans="2:1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1" x14ac:dyDescent="0.25">
      <c r="B15" s="25" t="s">
        <v>15</v>
      </c>
      <c r="C15" s="25"/>
      <c r="D15" s="25"/>
      <c r="E15" s="25"/>
      <c r="F15" s="25"/>
      <c r="G15" s="25"/>
      <c r="H15" s="25"/>
      <c r="I15" s="25"/>
      <c r="J15" s="25"/>
      <c r="K15" s="1">
        <f>AVERAGE(K3:K14)</f>
        <v>0.72026321134083438</v>
      </c>
    </row>
    <row r="16" spans="2:11" x14ac:dyDescent="0.25">
      <c r="K16">
        <f>K15*1000</f>
        <v>720.26321134083435</v>
      </c>
    </row>
    <row r="19" spans="11:11" x14ac:dyDescent="0.25">
      <c r="K19">
        <v>720.26321134083435</v>
      </c>
    </row>
  </sheetData>
  <mergeCells count="1">
    <mergeCell ref="B15:J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Historico</vt:lpstr>
      <vt:lpstr>Gráficos Print</vt:lpstr>
      <vt:lpstr>Calculo Tarifa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PC-Procloud</dc:creator>
  <cp:lastModifiedBy>usuario</cp:lastModifiedBy>
  <dcterms:created xsi:type="dcterms:W3CDTF">2015-06-05T18:19:34Z</dcterms:created>
  <dcterms:modified xsi:type="dcterms:W3CDTF">2022-06-20T20:45:14Z</dcterms:modified>
</cp:coreProperties>
</file>