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anolima/Documents/PECEGE/DIGITAL BUSINESS/ENGENHARIA DE SOFTWARE/"/>
    </mc:Choice>
  </mc:AlternateContent>
  <xr:revisionPtr revIDLastSave="0" documentId="13_ncr:1_{081A4529-268A-DE43-803D-606978359B92}" xr6:coauthVersionLast="47" xr6:coauthVersionMax="47" xr10:uidLastSave="{00000000-0000-0000-0000-000000000000}"/>
  <bookViews>
    <workbookView xWindow="680" yWindow="1000" windowWidth="27840" windowHeight="16000" activeTab="1" xr2:uid="{0142BF06-A1B5-6047-ACB5-42C09F4A6F96}"/>
  </bookViews>
  <sheets>
    <sheet name="Caso Prático 1" sheetId="2" r:id="rId1"/>
    <sheet name="Caso Prático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37" i="1"/>
  <c r="B36" i="1"/>
  <c r="B34" i="1"/>
  <c r="B33" i="1"/>
  <c r="B30" i="1"/>
  <c r="B28" i="1"/>
  <c r="B26" i="1"/>
  <c r="B25" i="1"/>
  <c r="B24" i="1"/>
  <c r="B23" i="1"/>
  <c r="B22" i="1"/>
  <c r="B20" i="1"/>
  <c r="F17" i="1"/>
  <c r="F15" i="1"/>
  <c r="F13" i="1"/>
  <c r="E15" i="1"/>
  <c r="A13" i="1"/>
  <c r="B13" i="1"/>
  <c r="B15" i="1"/>
  <c r="C14" i="1"/>
  <c r="D15" i="1"/>
  <c r="D13" i="1"/>
  <c r="B24" i="2" l="1"/>
  <c r="B23" i="2"/>
  <c r="A2" i="2"/>
  <c r="E13" i="2"/>
  <c r="B25" i="2"/>
  <c r="B21" i="2"/>
  <c r="E28" i="2"/>
  <c r="E26" i="2"/>
  <c r="E21" i="2"/>
  <c r="E17" i="2"/>
  <c r="E15" i="2"/>
  <c r="B15" i="2"/>
  <c r="B11" i="2"/>
  <c r="E5" i="2"/>
  <c r="C25" i="2"/>
  <c r="C24" i="2"/>
  <c r="C23" i="2"/>
  <c r="F19" i="2"/>
  <c r="F12" i="2"/>
  <c r="F20" i="2"/>
  <c r="C15" i="2"/>
  <c r="F18" i="2"/>
  <c r="F26" i="2"/>
  <c r="F27" i="2"/>
  <c r="F28" i="2"/>
  <c r="F29" i="2"/>
  <c r="D36" i="2"/>
  <c r="C21" i="2"/>
  <c r="F25" i="2"/>
  <c r="F16" i="2"/>
  <c r="F21" i="2"/>
  <c r="F14" i="2"/>
  <c r="F22" i="2"/>
  <c r="F13" i="2"/>
  <c r="F17" i="2"/>
  <c r="C11" i="2"/>
  <c r="F5" i="2"/>
  <c r="F15" i="2"/>
  <c r="E12" i="2" l="1"/>
  <c r="E14" i="2"/>
  <c r="E16" i="2" s="1"/>
  <c r="E18" i="2" s="1"/>
  <c r="E19" i="2" s="1"/>
  <c r="E20" i="2" s="1"/>
  <c r="B10" i="1"/>
  <c r="B5" i="1"/>
  <c r="E25" i="2" l="1"/>
  <c r="E27" i="2" s="1"/>
  <c r="E29" i="2" s="1"/>
  <c r="E22" i="2"/>
  <c r="B36" i="2" s="1"/>
  <c r="C36" i="2" s="1"/>
</calcChain>
</file>

<file path=xl/sharedStrings.xml><?xml version="1.0" encoding="utf-8"?>
<sst xmlns="http://schemas.openxmlformats.org/spreadsheetml/2006/main" count="88" uniqueCount="74">
  <si>
    <t>ATIVO</t>
  </si>
  <si>
    <t>$MM</t>
  </si>
  <si>
    <t>DECIS OPERAC/INVEST</t>
  </si>
  <si>
    <t>Ativos operacionais médios</t>
  </si>
  <si>
    <t>DECIS DE FINANC</t>
  </si>
  <si>
    <t>Ativos fixos médios</t>
  </si>
  <si>
    <t>TOTAL</t>
  </si>
  <si>
    <t>P+PL</t>
  </si>
  <si>
    <t>Passivos opeacionais médios</t>
  </si>
  <si>
    <t>Ke</t>
  </si>
  <si>
    <t>Capital Investido</t>
  </si>
  <si>
    <t>Capital de Terceiros</t>
  </si>
  <si>
    <t>Prestação</t>
  </si>
  <si>
    <t>Capital Próprio</t>
  </si>
  <si>
    <t>Custo de Oportunidade Mensal</t>
  </si>
  <si>
    <t>Esse negócio apresenta Viabilidade Econômica e Financeira ?????</t>
  </si>
  <si>
    <t>Preço de Venda (R$/unid)</t>
  </si>
  <si>
    <t>Preço de Custo Variável (R$/unid)</t>
  </si>
  <si>
    <r>
      <t xml:space="preserve">Margem de Contribuição </t>
    </r>
    <r>
      <rPr>
        <b/>
        <sz val="12"/>
        <color rgb="FF00B0F0"/>
        <rFont val="Calibri (Corpo)"/>
      </rPr>
      <t>BRUTA</t>
    </r>
    <r>
      <rPr>
        <b/>
        <sz val="12"/>
        <color theme="1"/>
        <rFont val="Calibri"/>
        <family val="2"/>
        <scheme val="minor"/>
      </rPr>
      <t xml:space="preserve"> </t>
    </r>
  </si>
  <si>
    <t>Licenças Vendidas Mensalmente</t>
  </si>
  <si>
    <t>RESULTADO (R$/mês)</t>
  </si>
  <si>
    <t>Receita de Vendas (Faturamento)</t>
  </si>
  <si>
    <t>(-) Custos Variáveis</t>
  </si>
  <si>
    <t>Margem de Contribuição</t>
  </si>
  <si>
    <t>Custos e Despesas Fixas (R$/mês)</t>
  </si>
  <si>
    <t>Depreciação (R$/mês)</t>
  </si>
  <si>
    <t>Custos e Despesas Fixas sem Depreciação</t>
  </si>
  <si>
    <t>(-) Custos e Despesas Fixas s/ Deprec</t>
  </si>
  <si>
    <t xml:space="preserve">LAJIDA* = E B I T D A </t>
  </si>
  <si>
    <t>* LAJIDA = Lucro Antes dos Juros, Impostos e Depreciação</t>
  </si>
  <si>
    <t>(-) Depreciação</t>
  </si>
  <si>
    <t>Lucro Operacional Bruto = EBIT</t>
  </si>
  <si>
    <t>Imposto de Renda</t>
  </si>
  <si>
    <t>(-) Imposto de Renda</t>
  </si>
  <si>
    <t xml:space="preserve">Lucro Operacional Líquido do IR = N O P A T </t>
  </si>
  <si>
    <t>(-) Custo de Oportunidade</t>
  </si>
  <si>
    <t>Lucro Econômico</t>
  </si>
  <si>
    <t>ASPECTO ECONÔMICO (DESEMPENHO)</t>
  </si>
  <si>
    <t>FLUXO DE CAIXA (R$/mês)</t>
  </si>
  <si>
    <t>Lucro Operacional Líquido do IR - NOPAT</t>
  </si>
  <si>
    <t>(+) Depreciação</t>
  </si>
  <si>
    <t>FLUXO DE CAIXA OPERACIONAL</t>
  </si>
  <si>
    <t xml:space="preserve">(-) Prestação </t>
  </si>
  <si>
    <t>Fluxo de Caixa Líquido</t>
  </si>
  <si>
    <t>ASPECTO FINANCEIRO (FÔLEGO)</t>
  </si>
  <si>
    <t>PONTO DE EQUILÍBRIO CONTÁBIL</t>
  </si>
  <si>
    <r>
      <t xml:space="preserve">Margem de Contribuição </t>
    </r>
    <r>
      <rPr>
        <b/>
        <sz val="12"/>
        <color rgb="FF00B0F0"/>
        <rFont val="Calibri (Corpo)"/>
      </rPr>
      <t>LíQUIDA</t>
    </r>
  </si>
  <si>
    <t>PONTO DE EQUILÍBRIO ECONÔMICO</t>
  </si>
  <si>
    <t>PONTO DE EQUILÍBRIO FINANCEIRO</t>
  </si>
  <si>
    <t>Custo de Oportunidade Annual</t>
  </si>
  <si>
    <t>GOODWILL</t>
  </si>
  <si>
    <t>Passivos onerosos médios = CAPITAL TERCEIRO</t>
  </si>
  <si>
    <t>PL médio = CAPITAL PRÓPRIO</t>
  </si>
  <si>
    <t>Capital Fixo</t>
  </si>
  <si>
    <t>Capital de Giro</t>
  </si>
  <si>
    <t>K dívida</t>
  </si>
  <si>
    <t>Pesos</t>
  </si>
  <si>
    <t>WACC</t>
  </si>
  <si>
    <t>Método Gerencial</t>
  </si>
  <si>
    <t>RESULTADO (R$)</t>
  </si>
  <si>
    <t>Receita de Vendas</t>
  </si>
  <si>
    <t>(-) Custos e Despesas Operacionais</t>
  </si>
  <si>
    <t>EBITDA</t>
  </si>
  <si>
    <t>(-) Juros das Dívidas</t>
  </si>
  <si>
    <t>EBIT= Lucro Operacional</t>
  </si>
  <si>
    <t>Lucro Líquido</t>
  </si>
  <si>
    <t>(-) Custo do Capital do Acionista</t>
  </si>
  <si>
    <t>GOODWILL = Riqueza</t>
  </si>
  <si>
    <t>Valor da Empresa</t>
  </si>
  <si>
    <t>Fluxo de Caixa Livre da Empresa</t>
  </si>
  <si>
    <t>Lucro Operacional</t>
  </si>
  <si>
    <t>(-) Investimento em Capital Fixo</t>
  </si>
  <si>
    <t>(-) Investimento em Capital de Giro</t>
  </si>
  <si>
    <t>Fluxo de Caixa 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</si>
</sst>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000"/>
    <numFmt numFmtId="165" formatCode="#,##0.0"/>
    <numFmt numFmtId="166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F0"/>
      <name val="Calibri (Corpo)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0" fillId="2" borderId="3" xfId="0" applyNumberFormat="1" applyFill="1" applyBorder="1"/>
    <xf numFmtId="165" fontId="0" fillId="2" borderId="4" xfId="0" applyNumberFormat="1" applyFill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2" borderId="5" xfId="0" applyNumberFormat="1" applyFont="1" applyFill="1" applyBorder="1"/>
    <xf numFmtId="165" fontId="3" fillId="2" borderId="6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64" fontId="0" fillId="3" borderId="3" xfId="0" applyNumberFormat="1" applyFill="1" applyBorder="1"/>
    <xf numFmtId="165" fontId="0" fillId="3" borderId="4" xfId="0" applyNumberFormat="1" applyFill="1" applyBorder="1" applyAlignment="1">
      <alignment horizontal="center"/>
    </xf>
    <xf numFmtId="164" fontId="3" fillId="4" borderId="5" xfId="0" applyNumberFormat="1" applyFont="1" applyFill="1" applyBorder="1"/>
    <xf numFmtId="165" fontId="3" fillId="4" borderId="6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/>
    <xf numFmtId="44" fontId="0" fillId="0" borderId="0" xfId="1" applyFont="1"/>
    <xf numFmtId="0" fontId="0" fillId="7" borderId="7" xfId="0" applyFill="1" applyBorder="1"/>
    <xf numFmtId="44" fontId="0" fillId="7" borderId="9" xfId="1" applyFont="1" applyFill="1" applyBorder="1"/>
    <xf numFmtId="10" fontId="0" fillId="0" borderId="0" xfId="0" applyNumberFormat="1" applyAlignment="1">
      <alignment horizontal="center"/>
    </xf>
    <xf numFmtId="44" fontId="0" fillId="0" borderId="0" xfId="0" applyNumberFormat="1"/>
    <xf numFmtId="0" fontId="2" fillId="0" borderId="0" xfId="0" applyFont="1"/>
    <xf numFmtId="0" fontId="4" fillId="0" borderId="0" xfId="0" applyFont="1"/>
    <xf numFmtId="44" fontId="4" fillId="0" borderId="0" xfId="0" applyNumberFormat="1" applyFont="1"/>
    <xf numFmtId="166" fontId="0" fillId="8" borderId="0" xfId="2" applyNumberFormat="1" applyFont="1" applyFill="1"/>
    <xf numFmtId="9" fontId="0" fillId="0" borderId="0" xfId="0" applyNumberFormat="1" applyAlignment="1">
      <alignment horizontal="center"/>
    </xf>
    <xf numFmtId="0" fontId="4" fillId="0" borderId="12" xfId="0" applyFont="1" applyBorder="1"/>
    <xf numFmtId="44" fontId="4" fillId="0" borderId="13" xfId="1" applyFont="1" applyBorder="1"/>
    <xf numFmtId="0" fontId="0" fillId="0" borderId="12" xfId="0" applyBorder="1"/>
    <xf numFmtId="44" fontId="0" fillId="0" borderId="13" xfId="1" applyFont="1" applyBorder="1"/>
    <xf numFmtId="44" fontId="4" fillId="0" borderId="13" xfId="0" applyNumberFormat="1" applyFont="1" applyBorder="1"/>
    <xf numFmtId="44" fontId="0" fillId="0" borderId="13" xfId="0" applyNumberFormat="1" applyBorder="1"/>
    <xf numFmtId="0" fontId="4" fillId="0" borderId="14" xfId="0" applyFont="1" applyBorder="1"/>
    <xf numFmtId="44" fontId="4" fillId="0" borderId="15" xfId="0" applyNumberFormat="1" applyFont="1" applyBorder="1"/>
    <xf numFmtId="0" fontId="0" fillId="0" borderId="0" xfId="0" applyAlignment="1">
      <alignment horizontal="center"/>
    </xf>
    <xf numFmtId="10" fontId="0" fillId="0" borderId="0" xfId="3" applyNumberFormat="1" applyFont="1" applyAlignment="1">
      <alignment horizontal="center"/>
    </xf>
    <xf numFmtId="44" fontId="0" fillId="9" borderId="7" xfId="0" applyNumberFormat="1" applyFill="1" applyBorder="1"/>
    <xf numFmtId="0" fontId="4" fillId="9" borderId="9" xfId="0" applyFont="1" applyFill="1" applyBorder="1" applyAlignment="1">
      <alignment horizontal="center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165" fontId="0" fillId="10" borderId="7" xfId="0" applyNumberFormat="1" applyFill="1" applyBorder="1" applyAlignment="1"/>
    <xf numFmtId="164" fontId="0" fillId="7" borderId="7" xfId="0" applyNumberFormat="1" applyFill="1" applyBorder="1" applyAlignment="1"/>
    <xf numFmtId="165" fontId="0" fillId="7" borderId="9" xfId="0" applyNumberFormat="1" applyFill="1" applyBorder="1" applyAlignment="1"/>
    <xf numFmtId="165" fontId="0" fillId="10" borderId="8" xfId="0" applyNumberFormat="1" applyFill="1" applyBorder="1" applyAlignment="1"/>
    <xf numFmtId="0" fontId="0" fillId="6" borderId="7" xfId="0" applyFill="1" applyBorder="1" applyAlignment="1"/>
    <xf numFmtId="0" fontId="0" fillId="10" borderId="9" xfId="0" applyFill="1" applyBorder="1" applyAlignment="1"/>
    <xf numFmtId="165" fontId="0" fillId="6" borderId="9" xfId="0" applyNumberFormat="1" applyFill="1" applyBorder="1" applyAlignment="1"/>
    <xf numFmtId="165" fontId="0" fillId="0" borderId="0" xfId="0" applyNumberFormat="1"/>
    <xf numFmtId="0" fontId="0" fillId="10" borderId="8" xfId="0" applyFill="1" applyBorder="1" applyAlignment="1">
      <alignment horizontal="center"/>
    </xf>
    <xf numFmtId="9" fontId="0" fillId="0" borderId="0" xfId="0" applyNumberFormat="1"/>
    <xf numFmtId="0" fontId="0" fillId="6" borderId="0" xfId="0" applyFill="1" applyAlignment="1">
      <alignment horizontal="center"/>
    </xf>
    <xf numFmtId="44" fontId="4" fillId="0" borderId="0" xfId="1" applyFont="1"/>
    <xf numFmtId="0" fontId="4" fillId="5" borderId="0" xfId="0" applyFont="1" applyFill="1" applyAlignment="1">
      <alignment horizontal="center"/>
    </xf>
    <xf numFmtId="0" fontId="4" fillId="9" borderId="0" xfId="0" applyFont="1" applyFill="1"/>
    <xf numFmtId="44" fontId="4" fillId="9" borderId="0" xfId="0" applyNumberFormat="1" applyFont="1" applyFill="1"/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E127E-DAC5-924E-9082-D9F7951F905F}">
  <dimension ref="A1:G37"/>
  <sheetViews>
    <sheetView topLeftCell="A11" zoomScale="150" zoomScaleNormal="150" workbookViewId="0">
      <selection activeCell="E29" sqref="E29"/>
    </sheetView>
  </sheetViews>
  <sheetFormatPr baseColWidth="10" defaultRowHeight="16" x14ac:dyDescent="0.2"/>
  <cols>
    <col min="1" max="1" width="35.6640625" bestFit="1" customWidth="1"/>
    <col min="2" max="2" width="16" customWidth="1"/>
    <col min="3" max="3" width="17.6640625" bestFit="1" customWidth="1"/>
    <col min="4" max="4" width="38.5" bestFit="1" customWidth="1"/>
    <col min="5" max="5" width="14.6640625" bestFit="1" customWidth="1"/>
  </cols>
  <sheetData>
    <row r="1" spans="1:7" ht="17" thickBot="1" x14ac:dyDescent="0.25">
      <c r="A1" t="s">
        <v>49</v>
      </c>
    </row>
    <row r="2" spans="1:7" ht="17" customHeight="1" x14ac:dyDescent="0.2">
      <c r="A2" s="39">
        <f>D5*12</f>
        <v>0.18</v>
      </c>
      <c r="B2" s="42" t="s">
        <v>10</v>
      </c>
      <c r="C2" s="45" t="s">
        <v>11</v>
      </c>
      <c r="D2" t="s">
        <v>12</v>
      </c>
      <c r="E2" s="20">
        <v>12500</v>
      </c>
    </row>
    <row r="3" spans="1:7" ht="17" thickBot="1" x14ac:dyDescent="0.25">
      <c r="B3" s="43"/>
      <c r="C3" s="46"/>
    </row>
    <row r="4" spans="1:7" x14ac:dyDescent="0.2">
      <c r="B4" s="43"/>
      <c r="C4" s="21" t="s">
        <v>13</v>
      </c>
      <c r="D4" t="s">
        <v>14</v>
      </c>
    </row>
    <row r="5" spans="1:7" ht="17" thickBot="1" x14ac:dyDescent="0.25">
      <c r="B5" s="44"/>
      <c r="C5" s="22">
        <v>400000</v>
      </c>
      <c r="D5" s="23">
        <v>1.4999999999999999E-2</v>
      </c>
      <c r="E5" s="24">
        <f>D5*C5</f>
        <v>6000</v>
      </c>
      <c r="F5" s="25" t="str">
        <f ca="1">_xlfn.FORMULATEXT(E5)</f>
        <v>=D5*C5</v>
      </c>
    </row>
    <row r="7" spans="1:7" x14ac:dyDescent="0.2">
      <c r="B7" t="s">
        <v>15</v>
      </c>
    </row>
    <row r="9" spans="1:7" x14ac:dyDescent="0.2">
      <c r="A9" t="s">
        <v>16</v>
      </c>
      <c r="B9" s="20">
        <v>50</v>
      </c>
      <c r="D9" t="s">
        <v>19</v>
      </c>
      <c r="E9" s="28">
        <v>3000</v>
      </c>
    </row>
    <row r="10" spans="1:7" ht="17" thickBot="1" x14ac:dyDescent="0.25">
      <c r="A10" t="s">
        <v>17</v>
      </c>
      <c r="B10" s="20">
        <v>30</v>
      </c>
    </row>
    <row r="11" spans="1:7" x14ac:dyDescent="0.2">
      <c r="A11" s="26" t="s">
        <v>18</v>
      </c>
      <c r="B11" s="27">
        <f>B9-B10</f>
        <v>20</v>
      </c>
      <c r="C11" s="25" t="str">
        <f ca="1">_xlfn.FORMULATEXT(B11)</f>
        <v>=B9-B10</v>
      </c>
      <c r="D11" s="47" t="s">
        <v>20</v>
      </c>
      <c r="E11" s="48"/>
      <c r="G11" s="49" t="s">
        <v>37</v>
      </c>
    </row>
    <row r="12" spans="1:7" x14ac:dyDescent="0.2">
      <c r="D12" s="30" t="s">
        <v>21</v>
      </c>
      <c r="E12" s="31">
        <f>E9*B9</f>
        <v>150000</v>
      </c>
      <c r="F12" s="25" t="str">
        <f t="shared" ref="F12:F22" ca="1" si="0">_xlfn.FORMULATEXT(E12)</f>
        <v>=E9*B9</v>
      </c>
      <c r="G12" s="50"/>
    </row>
    <row r="13" spans="1:7" x14ac:dyDescent="0.2">
      <c r="A13" t="s">
        <v>24</v>
      </c>
      <c r="B13" s="20">
        <v>50000</v>
      </c>
      <c r="D13" s="32" t="s">
        <v>22</v>
      </c>
      <c r="E13" s="33">
        <f>E9*B10</f>
        <v>90000</v>
      </c>
      <c r="F13" s="25" t="str">
        <f t="shared" ca="1" si="0"/>
        <v>=E9*B10</v>
      </c>
      <c r="G13" s="50"/>
    </row>
    <row r="14" spans="1:7" x14ac:dyDescent="0.2">
      <c r="A14" t="s">
        <v>25</v>
      </c>
      <c r="B14" s="20">
        <v>1000</v>
      </c>
      <c r="D14" s="30" t="s">
        <v>23</v>
      </c>
      <c r="E14" s="31">
        <f>E12-E13</f>
        <v>60000</v>
      </c>
      <c r="F14" s="25" t="str">
        <f t="shared" ca="1" si="0"/>
        <v>=E12-E13</v>
      </c>
      <c r="G14" s="50"/>
    </row>
    <row r="15" spans="1:7" x14ac:dyDescent="0.2">
      <c r="A15" t="s">
        <v>26</v>
      </c>
      <c r="B15" s="24">
        <f>B13-B14</f>
        <v>49000</v>
      </c>
      <c r="C15" s="25" t="str">
        <f ca="1">_xlfn.FORMULATEXT(B15)</f>
        <v>=B13-B14</v>
      </c>
      <c r="D15" s="32" t="s">
        <v>27</v>
      </c>
      <c r="E15" s="33">
        <f>B15</f>
        <v>49000</v>
      </c>
      <c r="F15" s="25" t="str">
        <f t="shared" ca="1" si="0"/>
        <v>=B15</v>
      </c>
      <c r="G15" s="50"/>
    </row>
    <row r="16" spans="1:7" x14ac:dyDescent="0.2">
      <c r="D16" s="30" t="s">
        <v>28</v>
      </c>
      <c r="E16" s="31">
        <f>E14-E15</f>
        <v>11000</v>
      </c>
      <c r="F16" s="25" t="str">
        <f t="shared" ca="1" si="0"/>
        <v>=E14-E15</v>
      </c>
      <c r="G16" s="50"/>
    </row>
    <row r="17" spans="1:7" x14ac:dyDescent="0.2">
      <c r="A17" t="s">
        <v>29</v>
      </c>
      <c r="D17" s="32" t="s">
        <v>30</v>
      </c>
      <c r="E17" s="33">
        <f>B14</f>
        <v>1000</v>
      </c>
      <c r="F17" s="25" t="str">
        <f t="shared" ca="1" si="0"/>
        <v>=B14</v>
      </c>
      <c r="G17" s="50"/>
    </row>
    <row r="18" spans="1:7" x14ac:dyDescent="0.2">
      <c r="D18" s="30" t="s">
        <v>31</v>
      </c>
      <c r="E18" s="34">
        <f>E16-E17</f>
        <v>10000</v>
      </c>
      <c r="F18" s="25" t="str">
        <f t="shared" ca="1" si="0"/>
        <v>=E16-E17</v>
      </c>
      <c r="G18" s="50"/>
    </row>
    <row r="19" spans="1:7" x14ac:dyDescent="0.2">
      <c r="A19" t="s">
        <v>32</v>
      </c>
      <c r="B19" s="29">
        <v>0.2</v>
      </c>
      <c r="D19" s="32" t="s">
        <v>33</v>
      </c>
      <c r="E19" s="35">
        <f>E18*B19</f>
        <v>2000</v>
      </c>
      <c r="F19" s="25" t="str">
        <f t="shared" ca="1" si="0"/>
        <v>=E18*B19</v>
      </c>
      <c r="G19" s="50"/>
    </row>
    <row r="20" spans="1:7" x14ac:dyDescent="0.2">
      <c r="D20" s="30" t="s">
        <v>34</v>
      </c>
      <c r="E20" s="34">
        <f>E18-E19</f>
        <v>8000</v>
      </c>
      <c r="F20" s="25" t="str">
        <f t="shared" ca="1" si="0"/>
        <v>=E18-E19</v>
      </c>
      <c r="G20" s="50"/>
    </row>
    <row r="21" spans="1:7" x14ac:dyDescent="0.2">
      <c r="A21" s="26" t="s">
        <v>46</v>
      </c>
      <c r="B21" s="27">
        <f>B11-B19*B11</f>
        <v>16</v>
      </c>
      <c r="C21" s="25" t="str">
        <f ca="1">_xlfn.FORMULATEXT(B21)</f>
        <v>=B11-B19*B11</v>
      </c>
      <c r="D21" s="32" t="s">
        <v>35</v>
      </c>
      <c r="E21" s="35">
        <f>E5</f>
        <v>6000</v>
      </c>
      <c r="F21" s="25" t="str">
        <f t="shared" ca="1" si="0"/>
        <v>=E5</v>
      </c>
      <c r="G21" s="50"/>
    </row>
    <row r="22" spans="1:7" ht="17" thickBot="1" x14ac:dyDescent="0.25">
      <c r="D22" s="36" t="s">
        <v>36</v>
      </c>
      <c r="E22" s="37">
        <f>E20-E21</f>
        <v>2000</v>
      </c>
      <c r="F22" s="25" t="str">
        <f t="shared" ca="1" si="0"/>
        <v>=E20-E21</v>
      </c>
      <c r="G22" s="51"/>
    </row>
    <row r="23" spans="1:7" ht="17" thickBot="1" x14ac:dyDescent="0.25">
      <c r="A23" t="s">
        <v>45</v>
      </c>
      <c r="B23" s="38">
        <f>B13/B11</f>
        <v>2500</v>
      </c>
      <c r="C23" s="25" t="str">
        <f ca="1">_xlfn.FORMULATEXT(B23)</f>
        <v>=B13/B11</v>
      </c>
    </row>
    <row r="24" spans="1:7" x14ac:dyDescent="0.2">
      <c r="A24" t="s">
        <v>47</v>
      </c>
      <c r="B24" s="38">
        <f>B23+E5/B21</f>
        <v>2875</v>
      </c>
      <c r="C24" s="25" t="str">
        <f t="shared" ref="C24:C25" ca="1" si="1">_xlfn.FORMULATEXT(B24)</f>
        <v>=B23+E5/B21</v>
      </c>
      <c r="D24" s="52" t="s">
        <v>38</v>
      </c>
      <c r="E24" s="53"/>
      <c r="G24" s="49" t="s">
        <v>44</v>
      </c>
    </row>
    <row r="25" spans="1:7" x14ac:dyDescent="0.2">
      <c r="A25" t="s">
        <v>48</v>
      </c>
      <c r="B25" s="38">
        <f>B23+(E2-B14)/B21</f>
        <v>3218.75</v>
      </c>
      <c r="C25" s="25" t="str">
        <f t="shared" ca="1" si="1"/>
        <v>=B23+(E2-B14)/B21</v>
      </c>
      <c r="D25" s="32" t="s">
        <v>39</v>
      </c>
      <c r="E25" s="35">
        <f>E20</f>
        <v>8000</v>
      </c>
      <c r="F25" s="25" t="str">
        <f t="shared" ref="F25:F29" ca="1" si="2">_xlfn.FORMULATEXT(E25)</f>
        <v>=E20</v>
      </c>
      <c r="G25" s="50"/>
    </row>
    <row r="26" spans="1:7" x14ac:dyDescent="0.2">
      <c r="D26" s="32" t="s">
        <v>40</v>
      </c>
      <c r="E26" s="35">
        <f>E17</f>
        <v>1000</v>
      </c>
      <c r="F26" s="25" t="str">
        <f t="shared" ca="1" si="2"/>
        <v>=E17</v>
      </c>
      <c r="G26" s="50"/>
    </row>
    <row r="27" spans="1:7" x14ac:dyDescent="0.2">
      <c r="D27" s="30" t="s">
        <v>41</v>
      </c>
      <c r="E27" s="34">
        <f>E25+E26</f>
        <v>9000</v>
      </c>
      <c r="F27" s="25" t="str">
        <f t="shared" ca="1" si="2"/>
        <v>=E25+E26</v>
      </c>
      <c r="G27" s="50"/>
    </row>
    <row r="28" spans="1:7" x14ac:dyDescent="0.2">
      <c r="D28" s="32" t="s">
        <v>42</v>
      </c>
      <c r="E28" s="35">
        <f>E2</f>
        <v>12500</v>
      </c>
      <c r="F28" s="25" t="str">
        <f t="shared" ca="1" si="2"/>
        <v>=E2</v>
      </c>
      <c r="G28" s="50"/>
    </row>
    <row r="29" spans="1:7" ht="17" thickBot="1" x14ac:dyDescent="0.25">
      <c r="D29" s="36" t="s">
        <v>43</v>
      </c>
      <c r="E29" s="37">
        <f>E27-E28</f>
        <v>-3500</v>
      </c>
      <c r="F29" s="25" t="str">
        <f t="shared" ca="1" si="2"/>
        <v>=E27-E28</v>
      </c>
      <c r="G29" s="51"/>
    </row>
    <row r="31" spans="1:7" ht="17" thickBot="1" x14ac:dyDescent="0.25"/>
    <row r="32" spans="1:7" x14ac:dyDescent="0.2">
      <c r="B32" s="42" t="s">
        <v>10</v>
      </c>
      <c r="C32" s="45" t="s">
        <v>11</v>
      </c>
    </row>
    <row r="33" spans="2:4" ht="17" thickBot="1" x14ac:dyDescent="0.25">
      <c r="B33" s="43"/>
      <c r="C33" s="46"/>
    </row>
    <row r="34" spans="2:4" x14ac:dyDescent="0.2">
      <c r="B34" s="43"/>
      <c r="C34" s="21" t="s">
        <v>13</v>
      </c>
    </row>
    <row r="35" spans="2:4" ht="17" thickBot="1" x14ac:dyDescent="0.25">
      <c r="B35" s="44"/>
      <c r="C35" s="22">
        <v>400000</v>
      </c>
    </row>
    <row r="36" spans="2:4" x14ac:dyDescent="0.2">
      <c r="B36" s="40">
        <f>E22/D5</f>
        <v>133333.33333333334</v>
      </c>
      <c r="C36" s="40">
        <f>B36</f>
        <v>133333.33333333334</v>
      </c>
      <c r="D36" s="25" t="str">
        <f ca="1">_xlfn.FORMULATEXT(C36)</f>
        <v>=B36</v>
      </c>
    </row>
    <row r="37" spans="2:4" ht="17" thickBot="1" x14ac:dyDescent="0.25">
      <c r="B37" s="41" t="s">
        <v>50</v>
      </c>
      <c r="C37" s="41" t="s">
        <v>50</v>
      </c>
    </row>
  </sheetData>
  <mergeCells count="8">
    <mergeCell ref="G11:G22"/>
    <mergeCell ref="D24:E24"/>
    <mergeCell ref="G24:G29"/>
    <mergeCell ref="B32:B35"/>
    <mergeCell ref="C32:C33"/>
    <mergeCell ref="B2:B5"/>
    <mergeCell ref="C2:C3"/>
    <mergeCell ref="D11:E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DC2B0-E2CB-BB40-BEF2-E1E8C55F5A3B}">
  <dimension ref="A1:F39"/>
  <sheetViews>
    <sheetView tabSelected="1" topLeftCell="A25" zoomScale="180" zoomScaleNormal="180" workbookViewId="0">
      <selection activeCell="A30" sqref="A30:B30"/>
    </sheetView>
  </sheetViews>
  <sheetFormatPr baseColWidth="10" defaultRowHeight="16" x14ac:dyDescent="0.2"/>
  <cols>
    <col min="1" max="1" width="40.33203125" bestFit="1" customWidth="1"/>
    <col min="2" max="2" width="15" bestFit="1" customWidth="1"/>
    <col min="3" max="3" width="18.6640625" customWidth="1"/>
    <col min="4" max="4" width="18.6640625" bestFit="1" customWidth="1"/>
  </cols>
  <sheetData>
    <row r="1" spans="1:6" x14ac:dyDescent="0.2">
      <c r="A1" s="1"/>
      <c r="B1" s="2"/>
      <c r="C1" s="2"/>
      <c r="D1" s="2"/>
    </row>
    <row r="2" spans="1:6" x14ac:dyDescent="0.2">
      <c r="A2" s="3" t="s">
        <v>0</v>
      </c>
      <c r="B2" s="4" t="s">
        <v>1</v>
      </c>
      <c r="C2" s="5"/>
      <c r="D2" s="6" t="s">
        <v>2</v>
      </c>
    </row>
    <row r="3" spans="1:6" x14ac:dyDescent="0.2">
      <c r="A3" s="7" t="s">
        <v>3</v>
      </c>
      <c r="B3" s="8">
        <v>735</v>
      </c>
      <c r="C3" s="2"/>
      <c r="D3" s="9" t="s">
        <v>4</v>
      </c>
    </row>
    <row r="4" spans="1:6" x14ac:dyDescent="0.2">
      <c r="A4" s="7" t="s">
        <v>5</v>
      </c>
      <c r="B4" s="8">
        <v>635</v>
      </c>
      <c r="C4" s="2"/>
      <c r="D4" s="2" t="s">
        <v>9</v>
      </c>
      <c r="E4" s="19">
        <v>0.133333333333333</v>
      </c>
    </row>
    <row r="5" spans="1:6" x14ac:dyDescent="0.2">
      <c r="A5" s="10" t="s">
        <v>6</v>
      </c>
      <c r="B5" s="11">
        <f>SUM(B3:B4)</f>
        <v>1370</v>
      </c>
      <c r="C5" s="2"/>
      <c r="D5" s="2"/>
    </row>
    <row r="6" spans="1:6" x14ac:dyDescent="0.2">
      <c r="A6" s="12" t="s">
        <v>7</v>
      </c>
      <c r="B6" s="13" t="s">
        <v>1</v>
      </c>
      <c r="C6" s="2"/>
      <c r="D6" s="2"/>
    </row>
    <row r="7" spans="1:6" x14ac:dyDescent="0.2">
      <c r="A7" s="7" t="s">
        <v>8</v>
      </c>
      <c r="B7" s="8">
        <v>370</v>
      </c>
      <c r="C7" s="2"/>
      <c r="D7" s="2"/>
    </row>
    <row r="8" spans="1:6" x14ac:dyDescent="0.2">
      <c r="A8" s="14" t="s">
        <v>51</v>
      </c>
      <c r="B8" s="15">
        <v>400</v>
      </c>
      <c r="C8" s="2"/>
      <c r="D8" s="2"/>
    </row>
    <row r="9" spans="1:6" x14ac:dyDescent="0.2">
      <c r="A9" s="14" t="s">
        <v>52</v>
      </c>
      <c r="B9" s="15">
        <v>600</v>
      </c>
      <c r="C9" s="2"/>
      <c r="D9" s="2"/>
    </row>
    <row r="10" spans="1:6" x14ac:dyDescent="0.2">
      <c r="A10" s="16" t="s">
        <v>6</v>
      </c>
      <c r="B10" s="17">
        <f>SUM(B7:B9)</f>
        <v>1370</v>
      </c>
      <c r="C10" s="2"/>
      <c r="D10" s="2"/>
    </row>
    <row r="11" spans="1:6" ht="17" thickBot="1" x14ac:dyDescent="0.25">
      <c r="A11" s="1"/>
      <c r="B11" s="18"/>
      <c r="C11" s="2"/>
      <c r="D11" s="2"/>
    </row>
    <row r="12" spans="1:6" x14ac:dyDescent="0.2">
      <c r="A12" s="1"/>
      <c r="B12" t="s">
        <v>54</v>
      </c>
      <c r="C12" s="54"/>
      <c r="D12" s="55" t="s">
        <v>11</v>
      </c>
      <c r="E12" t="s">
        <v>55</v>
      </c>
      <c r="F12" t="s">
        <v>56</v>
      </c>
    </row>
    <row r="13" spans="1:6" ht="17" thickBot="1" x14ac:dyDescent="0.25">
      <c r="A13" s="61">
        <f>B3-B7</f>
        <v>365</v>
      </c>
      <c r="B13" s="61">
        <f>C14-B15</f>
        <v>365</v>
      </c>
      <c r="C13" s="62" t="s">
        <v>10</v>
      </c>
      <c r="D13" s="56">
        <f>B8</f>
        <v>400</v>
      </c>
      <c r="E13" s="63">
        <v>0.1</v>
      </c>
      <c r="F13" s="39">
        <f>D13/C14</f>
        <v>0.4</v>
      </c>
    </row>
    <row r="14" spans="1:6" x14ac:dyDescent="0.2">
      <c r="B14" t="s">
        <v>53</v>
      </c>
      <c r="C14" s="57">
        <f>D13+D15</f>
        <v>1000</v>
      </c>
      <c r="D14" s="58" t="s">
        <v>13</v>
      </c>
      <c r="E14" t="s">
        <v>9</v>
      </c>
    </row>
    <row r="15" spans="1:6" ht="17" thickBot="1" x14ac:dyDescent="0.25">
      <c r="B15" s="61">
        <f>B4</f>
        <v>635</v>
      </c>
      <c r="C15" s="59"/>
      <c r="D15" s="60">
        <f>B9</f>
        <v>600</v>
      </c>
      <c r="E15" s="19">
        <f>E4</f>
        <v>0.133333333333333</v>
      </c>
      <c r="F15" s="39">
        <f>D15/C14</f>
        <v>0.6</v>
      </c>
    </row>
    <row r="16" spans="1:6" x14ac:dyDescent="0.2">
      <c r="A16" t="s">
        <v>58</v>
      </c>
    </row>
    <row r="17" spans="1:6" x14ac:dyDescent="0.2">
      <c r="A17" s="64" t="s">
        <v>59</v>
      </c>
      <c r="B17" s="64"/>
      <c r="E17" t="s">
        <v>57</v>
      </c>
      <c r="F17" s="19">
        <f>F13*E13+F15*E15</f>
        <v>0.1199999999999998</v>
      </c>
    </row>
    <row r="18" spans="1:6" x14ac:dyDescent="0.2">
      <c r="A18" s="26" t="s">
        <v>60</v>
      </c>
      <c r="B18" s="65">
        <v>2500</v>
      </c>
    </row>
    <row r="19" spans="1:6" x14ac:dyDescent="0.2">
      <c r="A19" t="s">
        <v>61</v>
      </c>
      <c r="B19" s="20">
        <v>2230</v>
      </c>
    </row>
    <row r="20" spans="1:6" x14ac:dyDescent="0.2">
      <c r="A20" s="26" t="s">
        <v>62</v>
      </c>
      <c r="B20" s="27">
        <f>B18-B19</f>
        <v>270</v>
      </c>
    </row>
    <row r="21" spans="1:6" x14ac:dyDescent="0.2">
      <c r="A21" t="s">
        <v>30</v>
      </c>
      <c r="B21" s="20">
        <v>120</v>
      </c>
    </row>
    <row r="22" spans="1:6" x14ac:dyDescent="0.2">
      <c r="A22" s="26" t="s">
        <v>64</v>
      </c>
      <c r="B22" s="65">
        <f>B20-B21</f>
        <v>150</v>
      </c>
    </row>
    <row r="23" spans="1:6" x14ac:dyDescent="0.2">
      <c r="A23" t="s">
        <v>63</v>
      </c>
      <c r="B23" s="20">
        <f>E13*D13</f>
        <v>40</v>
      </c>
    </row>
    <row r="24" spans="1:6" x14ac:dyDescent="0.2">
      <c r="A24" s="26" t="s">
        <v>65</v>
      </c>
      <c r="B24" s="65">
        <f>B22-B23</f>
        <v>110</v>
      </c>
    </row>
    <row r="25" spans="1:6" x14ac:dyDescent="0.2">
      <c r="A25" t="s">
        <v>66</v>
      </c>
      <c r="B25" s="20">
        <f>E15*D15</f>
        <v>79.999999999999801</v>
      </c>
    </row>
    <row r="26" spans="1:6" x14ac:dyDescent="0.2">
      <c r="A26" s="26" t="s">
        <v>36</v>
      </c>
      <c r="B26" s="27">
        <f>B24-B25</f>
        <v>30.000000000000199</v>
      </c>
    </row>
    <row r="28" spans="1:6" x14ac:dyDescent="0.2">
      <c r="A28" s="26" t="s">
        <v>67</v>
      </c>
      <c r="B28" s="27">
        <f>B26/F17</f>
        <v>250.00000000000207</v>
      </c>
    </row>
    <row r="30" spans="1:6" x14ac:dyDescent="0.2">
      <c r="A30" s="67" t="s">
        <v>68</v>
      </c>
      <c r="B30" s="68">
        <f>C14+B28</f>
        <v>1250.000000000002</v>
      </c>
    </row>
    <row r="32" spans="1:6" x14ac:dyDescent="0.2">
      <c r="A32" s="66" t="s">
        <v>69</v>
      </c>
      <c r="B32" s="66"/>
    </row>
    <row r="33" spans="1:2" x14ac:dyDescent="0.2">
      <c r="A33" t="s">
        <v>70</v>
      </c>
      <c r="B33" s="24">
        <f>B22</f>
        <v>150</v>
      </c>
    </row>
    <row r="34" spans="1:2" x14ac:dyDescent="0.2">
      <c r="A34" t="s">
        <v>40</v>
      </c>
      <c r="B34" s="24">
        <f>B21</f>
        <v>120</v>
      </c>
    </row>
    <row r="35" spans="1:2" x14ac:dyDescent="0.2">
      <c r="A35" t="s">
        <v>72</v>
      </c>
      <c r="B35" s="20">
        <v>0</v>
      </c>
    </row>
    <row r="36" spans="1:2" x14ac:dyDescent="0.2">
      <c r="A36" t="s">
        <v>71</v>
      </c>
      <c r="B36" s="24">
        <f>B34</f>
        <v>120</v>
      </c>
    </row>
    <row r="37" spans="1:2" x14ac:dyDescent="0.2">
      <c r="A37" s="26" t="s">
        <v>73</v>
      </c>
      <c r="B37" s="27">
        <f>B33+B34-B35-B36</f>
        <v>150</v>
      </c>
    </row>
    <row r="39" spans="1:2" x14ac:dyDescent="0.2">
      <c r="A39" s="67" t="s">
        <v>68</v>
      </c>
      <c r="B39" s="68">
        <f>B37/F17</f>
        <v>1250.000000000002</v>
      </c>
    </row>
  </sheetData>
  <mergeCells count="2">
    <mergeCell ref="A17:B17"/>
    <mergeCell ref="A32:B3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511CDFD32BAE4DB6984ACFD1117AAF" ma:contentTypeVersion="15" ma:contentTypeDescription="Crie um novo documento." ma:contentTypeScope="" ma:versionID="07c67dcdde0dcbff5de33d60004e61d8">
  <xsd:schema xmlns:xsd="http://www.w3.org/2001/XMLSchema" xmlns:xs="http://www.w3.org/2001/XMLSchema" xmlns:p="http://schemas.microsoft.com/office/2006/metadata/properties" xmlns:ns2="5e253ad8-99bc-4895-b377-eab5d2679348" xmlns:ns3="45bd9b4a-47bd-4c71-9096-100877aa1038" targetNamespace="http://schemas.microsoft.com/office/2006/metadata/properties" ma:root="true" ma:fieldsID="414fa5f9b220de6bad5ea4783bf1e949" ns2:_="" ns3:_="">
    <xsd:import namespace="5e253ad8-99bc-4895-b377-eab5d2679348"/>
    <xsd:import namespace="45bd9b4a-47bd-4c71-9096-100877aa103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253ad8-99bc-4895-b377-eab5d267934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cf329bc3-ce7e-4e75-9c56-962f8f350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d9b4a-47bd-4c71-9096-100877aa103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1c5c36c-1c45-4119-aa3b-41677bff21c6}" ma:internalName="TaxCatchAll" ma:showField="CatchAllData" ma:web="45bd9b4a-47bd-4c71-9096-100877aa1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8DA6FA-A79A-41EC-A97B-CB21B2799E18}"/>
</file>

<file path=customXml/itemProps2.xml><?xml version="1.0" encoding="utf-8"?>
<ds:datastoreItem xmlns:ds="http://schemas.openxmlformats.org/officeDocument/2006/customXml" ds:itemID="{20F31A8A-8D7E-40C6-AE83-36988F9930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Caso Prático 1</vt:lpstr>
      <vt:lpstr>Caso Prático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Guasti Lima</dc:creator>
  <cp:lastModifiedBy>Fabiano Guasti Lima</cp:lastModifiedBy>
  <dcterms:created xsi:type="dcterms:W3CDTF">2024-04-13T17:49:53Z</dcterms:created>
  <dcterms:modified xsi:type="dcterms:W3CDTF">2024-04-26T11:42:48Z</dcterms:modified>
</cp:coreProperties>
</file>