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514F345-CACB-4A03-BD72-2758DFEEFAA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LEIA-ME" sheetId="6" r:id="rId1"/>
    <sheet name="Tesouro" sheetId="5" r:id="rId2"/>
    <sheet name="Renda Variável" sheetId="4" r:id="rId3"/>
    <sheet name="Resumo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G3" i="3"/>
  <c r="G5" i="3"/>
  <c r="B1" i="3"/>
  <c r="B5" i="3"/>
  <c r="A31" i="5"/>
  <c r="A21" i="5"/>
  <c r="A11" i="5"/>
  <c r="D14" i="4"/>
  <c r="B14" i="5"/>
  <c r="B19" i="5" s="1"/>
  <c r="C14" i="5"/>
  <c r="D14" i="5"/>
  <c r="E14" i="5"/>
  <c r="F14" i="5"/>
  <c r="G14" i="5"/>
  <c r="H14" i="5"/>
  <c r="B15" i="5"/>
  <c r="C15" i="5"/>
  <c r="D15" i="5"/>
  <c r="E15" i="5"/>
  <c r="F15" i="5"/>
  <c r="F18" i="5" s="1"/>
  <c r="F19" i="5" s="1"/>
  <c r="G15" i="5"/>
  <c r="G18" i="5" s="1"/>
  <c r="G19" i="5" s="1"/>
  <c r="H15" i="5"/>
  <c r="H18" i="5" s="1"/>
  <c r="H19" i="5" s="1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H28" i="5" s="1"/>
  <c r="H29" i="5" s="1"/>
  <c r="B3" i="5"/>
  <c r="B5" i="5" s="1"/>
  <c r="C3" i="5"/>
  <c r="C5" i="5" s="1"/>
  <c r="D3" i="5"/>
  <c r="E3" i="5"/>
  <c r="F3" i="5"/>
  <c r="B3" i="4"/>
  <c r="B5" i="4" s="1"/>
  <c r="C3" i="4"/>
  <c r="D3" i="4"/>
  <c r="E3" i="4"/>
  <c r="F3" i="4"/>
  <c r="G3" i="4"/>
  <c r="B54" i="5"/>
  <c r="C54" i="5"/>
  <c r="D54" i="5"/>
  <c r="H5" i="5"/>
  <c r="H55" i="5"/>
  <c r="G55" i="5"/>
  <c r="F55" i="5"/>
  <c r="E55" i="5"/>
  <c r="D55" i="5"/>
  <c r="C55" i="5"/>
  <c r="B55" i="5"/>
  <c r="H54" i="5"/>
  <c r="G54" i="5"/>
  <c r="F54" i="5"/>
  <c r="E54" i="5"/>
  <c r="A51" i="5"/>
  <c r="H45" i="5"/>
  <c r="G45" i="5"/>
  <c r="F45" i="5"/>
  <c r="E45" i="5"/>
  <c r="D45" i="5"/>
  <c r="C45" i="5"/>
  <c r="B45" i="5"/>
  <c r="H44" i="5"/>
  <c r="G44" i="5"/>
  <c r="F44" i="5"/>
  <c r="E44" i="5"/>
  <c r="D44" i="5"/>
  <c r="C44" i="5"/>
  <c r="B44" i="5"/>
  <c r="E2" i="5" s="1"/>
  <c r="A41" i="5"/>
  <c r="H35" i="5"/>
  <c r="G35" i="5"/>
  <c r="F35" i="5"/>
  <c r="E35" i="5"/>
  <c r="D35" i="5"/>
  <c r="C35" i="5"/>
  <c r="B35" i="5"/>
  <c r="H34" i="5"/>
  <c r="G34" i="5"/>
  <c r="F34" i="5"/>
  <c r="E34" i="5"/>
  <c r="D34" i="5"/>
  <c r="C34" i="5"/>
  <c r="B34" i="5"/>
  <c r="H2" i="5"/>
  <c r="C65" i="4"/>
  <c r="D65" i="4"/>
  <c r="E65" i="4"/>
  <c r="F65" i="4"/>
  <c r="G65" i="4"/>
  <c r="H65" i="4"/>
  <c r="B65" i="4"/>
  <c r="G5" i="4" s="1"/>
  <c r="C55" i="4"/>
  <c r="D55" i="4"/>
  <c r="E55" i="4"/>
  <c r="F55" i="4"/>
  <c r="G55" i="4"/>
  <c r="H55" i="4"/>
  <c r="B55" i="4"/>
  <c r="F5" i="4" s="1"/>
  <c r="C45" i="4"/>
  <c r="D45" i="4"/>
  <c r="E45" i="4"/>
  <c r="F45" i="4"/>
  <c r="G45" i="4"/>
  <c r="H45" i="4"/>
  <c r="B45" i="4"/>
  <c r="C35" i="4"/>
  <c r="D35" i="4"/>
  <c r="E35" i="4"/>
  <c r="F35" i="4"/>
  <c r="G35" i="4"/>
  <c r="H35" i="4"/>
  <c r="B35" i="4"/>
  <c r="C25" i="4"/>
  <c r="D25" i="4"/>
  <c r="E25" i="4"/>
  <c r="F25" i="4"/>
  <c r="G25" i="4"/>
  <c r="H25" i="4"/>
  <c r="B25" i="4"/>
  <c r="D5" i="4" s="1"/>
  <c r="E14" i="4"/>
  <c r="F14" i="4"/>
  <c r="G14" i="4"/>
  <c r="H14" i="4"/>
  <c r="H5" i="4"/>
  <c r="C15" i="4"/>
  <c r="D15" i="4"/>
  <c r="D18" i="4" s="1"/>
  <c r="E15" i="4"/>
  <c r="F15" i="4"/>
  <c r="G15" i="4"/>
  <c r="H15" i="4"/>
  <c r="B15" i="4"/>
  <c r="B18" i="4" s="1"/>
  <c r="B19" i="4" s="1"/>
  <c r="A61" i="4"/>
  <c r="C5" i="4"/>
  <c r="B11" i="4"/>
  <c r="A51" i="4"/>
  <c r="A41" i="4"/>
  <c r="H64" i="4"/>
  <c r="G64" i="4"/>
  <c r="F64" i="4"/>
  <c r="E64" i="4"/>
  <c r="D64" i="4"/>
  <c r="C64" i="4"/>
  <c r="B64" i="4"/>
  <c r="G2" i="4" s="1"/>
  <c r="H54" i="4"/>
  <c r="G54" i="4"/>
  <c r="F54" i="4"/>
  <c r="E54" i="4"/>
  <c r="D54" i="4"/>
  <c r="C54" i="4"/>
  <c r="B54" i="4"/>
  <c r="F2" i="4" s="1"/>
  <c r="H44" i="4"/>
  <c r="G44" i="4"/>
  <c r="F44" i="4"/>
  <c r="E44" i="4"/>
  <c r="D44" i="4"/>
  <c r="C44" i="4"/>
  <c r="B44" i="4"/>
  <c r="A31" i="4"/>
  <c r="A21" i="4"/>
  <c r="H34" i="4"/>
  <c r="G34" i="4"/>
  <c r="F34" i="4"/>
  <c r="E34" i="4"/>
  <c r="D34" i="4"/>
  <c r="C34" i="4"/>
  <c r="B34" i="4"/>
  <c r="D2" i="4" s="1"/>
  <c r="H24" i="4"/>
  <c r="G24" i="4"/>
  <c r="F24" i="4"/>
  <c r="E24" i="4"/>
  <c r="D24" i="4"/>
  <c r="C24" i="4"/>
  <c r="B24" i="4"/>
  <c r="C2" i="4" s="1"/>
  <c r="A11" i="4"/>
  <c r="B14" i="4"/>
  <c r="C14" i="4"/>
  <c r="H2" i="4"/>
  <c r="C18" i="4"/>
  <c r="C19" i="4" s="1"/>
  <c r="E18" i="4"/>
  <c r="F18" i="4"/>
  <c r="G18" i="4"/>
  <c r="H18" i="4"/>
  <c r="D19" i="4"/>
  <c r="E19" i="4"/>
  <c r="F19" i="4"/>
  <c r="G19" i="4"/>
  <c r="H19" i="4"/>
  <c r="F28" i="5" l="1"/>
  <c r="F29" i="5" s="1"/>
  <c r="D28" i="5"/>
  <c r="D29" i="5" s="1"/>
  <c r="C28" i="5"/>
  <c r="C29" i="5" s="1"/>
  <c r="G28" i="5"/>
  <c r="G29" i="5" s="1"/>
  <c r="E28" i="5"/>
  <c r="E29" i="5" s="1"/>
  <c r="F2" i="5"/>
  <c r="D5" i="5"/>
  <c r="D18" i="5"/>
  <c r="D19" i="5" s="1"/>
  <c r="C18" i="5"/>
  <c r="C19" i="5" s="1"/>
  <c r="E18" i="5"/>
  <c r="E19" i="5" s="1"/>
  <c r="B28" i="5"/>
  <c r="B29" i="5" s="1"/>
  <c r="D2" i="5"/>
  <c r="E5" i="4"/>
  <c r="E2" i="4"/>
  <c r="B8" i="4"/>
  <c r="B3" i="3" s="1"/>
  <c r="B2" i="5"/>
  <c r="C2" i="5"/>
  <c r="B38" i="5"/>
  <c r="E5" i="5"/>
  <c r="B48" i="5"/>
  <c r="B49" i="5" s="1"/>
  <c r="F5" i="5"/>
  <c r="B58" i="5"/>
  <c r="C38" i="5"/>
  <c r="C39" i="5" s="1"/>
  <c r="D38" i="5"/>
  <c r="D39" i="5" s="1"/>
  <c r="E38" i="5"/>
  <c r="E39" i="5" s="1"/>
  <c r="F38" i="5"/>
  <c r="F39" i="5" s="1"/>
  <c r="G38" i="5"/>
  <c r="G39" i="5" s="1"/>
  <c r="H38" i="5"/>
  <c r="H39" i="5" s="1"/>
  <c r="C48" i="5"/>
  <c r="C49" i="5" s="1"/>
  <c r="D48" i="5"/>
  <c r="D49" i="5" s="1"/>
  <c r="E48" i="5"/>
  <c r="E49" i="5" s="1"/>
  <c r="F48" i="5"/>
  <c r="F49" i="5" s="1"/>
  <c r="G48" i="5"/>
  <c r="G49" i="5" s="1"/>
  <c r="H48" i="5"/>
  <c r="H49" i="5" s="1"/>
  <c r="C58" i="5"/>
  <c r="C59" i="5" s="1"/>
  <c r="D58" i="5"/>
  <c r="D59" i="5" s="1"/>
  <c r="E58" i="5"/>
  <c r="E59" i="5" s="1"/>
  <c r="F58" i="5"/>
  <c r="F59" i="5" s="1"/>
  <c r="G58" i="5"/>
  <c r="G59" i="5" s="1"/>
  <c r="H58" i="5"/>
  <c r="H59" i="5" s="1"/>
  <c r="B6" i="4"/>
  <c r="B68" i="4"/>
  <c r="C68" i="4"/>
  <c r="C69" i="4" s="1"/>
  <c r="D68" i="4"/>
  <c r="D69" i="4" s="1"/>
  <c r="E68" i="4"/>
  <c r="E69" i="4" s="1"/>
  <c r="F68" i="4"/>
  <c r="F69" i="4" s="1"/>
  <c r="G68" i="4"/>
  <c r="G69" i="4" s="1"/>
  <c r="H68" i="4"/>
  <c r="H69" i="4" s="1"/>
  <c r="B58" i="4"/>
  <c r="C58" i="4"/>
  <c r="C59" i="4" s="1"/>
  <c r="D58" i="4"/>
  <c r="D59" i="4" s="1"/>
  <c r="E58" i="4"/>
  <c r="E59" i="4" s="1"/>
  <c r="F58" i="4"/>
  <c r="F59" i="4" s="1"/>
  <c r="G58" i="4"/>
  <c r="G59" i="4" s="1"/>
  <c r="H58" i="4"/>
  <c r="H59" i="4" s="1"/>
  <c r="B48" i="4"/>
  <c r="C48" i="4"/>
  <c r="C49" i="4" s="1"/>
  <c r="D48" i="4"/>
  <c r="D49" i="4" s="1"/>
  <c r="E48" i="4"/>
  <c r="E49" i="4" s="1"/>
  <c r="F48" i="4"/>
  <c r="F49" i="4" s="1"/>
  <c r="G48" i="4"/>
  <c r="G49" i="4" s="1"/>
  <c r="H48" i="4"/>
  <c r="H49" i="4" s="1"/>
  <c r="B38" i="4"/>
  <c r="C38" i="4"/>
  <c r="C39" i="4" s="1"/>
  <c r="D38" i="4"/>
  <c r="D39" i="4" s="1"/>
  <c r="E38" i="4"/>
  <c r="E39" i="4" s="1"/>
  <c r="F38" i="4"/>
  <c r="F39" i="4" s="1"/>
  <c r="G38" i="4"/>
  <c r="G39" i="4" s="1"/>
  <c r="H38" i="4"/>
  <c r="H39" i="4" s="1"/>
  <c r="B28" i="4"/>
  <c r="C28" i="4"/>
  <c r="C29" i="4" s="1"/>
  <c r="D28" i="4"/>
  <c r="D29" i="4" s="1"/>
  <c r="E28" i="4"/>
  <c r="E29" i="4" s="1"/>
  <c r="F28" i="4"/>
  <c r="F29" i="4" s="1"/>
  <c r="G28" i="4"/>
  <c r="G29" i="4" s="1"/>
  <c r="H28" i="4"/>
  <c r="H29" i="4" s="1"/>
  <c r="B2" i="4"/>
  <c r="B2" i="3" l="1"/>
  <c r="B8" i="5"/>
  <c r="D6" i="4"/>
  <c r="D7" i="4" s="1"/>
  <c r="E6" i="4"/>
  <c r="E7" i="4" s="1"/>
  <c r="F6" i="4"/>
  <c r="F7" i="4" s="1"/>
  <c r="G6" i="4"/>
  <c r="G7" i="4" s="1"/>
  <c r="F6" i="5"/>
  <c r="F7" i="5" s="1"/>
  <c r="E6" i="5"/>
  <c r="D6" i="5"/>
  <c r="D7" i="5" s="1"/>
  <c r="C6" i="5"/>
  <c r="C7" i="5" s="1"/>
  <c r="B6" i="5"/>
  <c r="B59" i="5"/>
  <c r="B39" i="5"/>
  <c r="C6" i="4"/>
  <c r="B7" i="4"/>
  <c r="B29" i="4"/>
  <c r="B39" i="4"/>
  <c r="B49" i="4"/>
  <c r="B59" i="4"/>
  <c r="B69" i="4"/>
  <c r="B4" i="3" l="1"/>
  <c r="C1" i="3"/>
  <c r="C3" i="3"/>
  <c r="C2" i="3"/>
  <c r="B8" i="3"/>
  <c r="B11" i="3" s="1"/>
  <c r="E7" i="5"/>
  <c r="B7" i="3"/>
  <c r="C7" i="4"/>
  <c r="B9" i="4"/>
  <c r="B7" i="5"/>
  <c r="B9" i="5"/>
  <c r="F4" i="3" l="1"/>
  <c r="F3" i="3"/>
  <c r="H4" i="3"/>
  <c r="H3" i="3"/>
  <c r="B6" i="3"/>
  <c r="B9" i="3"/>
  <c r="B12" i="3" s="1"/>
  <c r="B10" i="3"/>
</calcChain>
</file>

<file path=xl/sharedStrings.xml><?xml version="1.0" encoding="utf-8"?>
<sst xmlns="http://schemas.openxmlformats.org/spreadsheetml/2006/main" count="148" uniqueCount="57">
  <si>
    <t>Feito por João Pedro Apolonio de Sousa Matos em Janeiro de 2022</t>
  </si>
  <si>
    <t>Amarelo deve ser preenchido pelo usuário</t>
  </si>
  <si>
    <t>Verde indica ganho</t>
  </si>
  <si>
    <t>Vermelho indica prejuízo</t>
  </si>
  <si>
    <t>Clique no + a esquerda para esconder ou expor detalhes de cada investimento</t>
  </si>
  <si>
    <t>Favor ignorar #DIV/0!</t>
  </si>
  <si>
    <t>ATENÇÃO: Os valores das posses de títulos são fictícios.</t>
  </si>
  <si>
    <t>Algumas coisas que mostrei domínio aqui:</t>
  </si>
  <si>
    <t>Formatação condicional</t>
  </si>
  <si>
    <t>Formatação em geral</t>
  </si>
  <si>
    <t>Funções de texto</t>
  </si>
  <si>
    <t>Funções matemáticas</t>
  </si>
  <si>
    <t>Funcionamento de finanças no tesouro e na bolsa de ações.</t>
  </si>
  <si>
    <t>Opção de ocultar e resumir linhas</t>
  </si>
  <si>
    <t>Título</t>
  </si>
  <si>
    <t>SELIC 2024</t>
  </si>
  <si>
    <t>SELIC 2027</t>
  </si>
  <si>
    <t>Total investido</t>
  </si>
  <si>
    <t xml:space="preserve">Quantidade </t>
  </si>
  <si>
    <t>Preço unitário hoje</t>
  </si>
  <si>
    <t>Valor Total Hoje(R$)</t>
  </si>
  <si>
    <t>Retorno Total(RS)</t>
  </si>
  <si>
    <t>Retorno Total(%)</t>
  </si>
  <si>
    <t>Total carteira</t>
  </si>
  <si>
    <t>Retorno carteira total</t>
  </si>
  <si>
    <t>Preço individual</t>
  </si>
  <si>
    <t>Quantidade</t>
  </si>
  <si>
    <t>Total hoje</t>
  </si>
  <si>
    <t>Custos (corretagem+liq+neg)</t>
  </si>
  <si>
    <t>Taxa</t>
  </si>
  <si>
    <t>Retorno em R$</t>
  </si>
  <si>
    <t>Retorno em %</t>
  </si>
  <si>
    <t>ABEV3</t>
  </si>
  <si>
    <t>BBAS3</t>
  </si>
  <si>
    <t>BRFS3</t>
  </si>
  <si>
    <t>ITSA4</t>
  </si>
  <si>
    <t>RDOR3</t>
  </si>
  <si>
    <t>PETR4</t>
  </si>
  <si>
    <t>30/12/2020</t>
  </si>
  <si>
    <t>Imposto</t>
  </si>
  <si>
    <t>30.12.2020</t>
  </si>
  <si>
    <t>Caixa</t>
  </si>
  <si>
    <t>Metas</t>
  </si>
  <si>
    <t>Realidade</t>
  </si>
  <si>
    <t>Diferença</t>
  </si>
  <si>
    <t>Total Investido Tesouro</t>
  </si>
  <si>
    <t>Total Investido Renda Variável</t>
  </si>
  <si>
    <t>% da carteira na Renda Fixa</t>
  </si>
  <si>
    <t>% da carteira  na Renda Variável</t>
  </si>
  <si>
    <t>Rendimento total da carteira do Tesouro</t>
  </si>
  <si>
    <t>Rendimento total da carteira de Renda Var.</t>
  </si>
  <si>
    <t xml:space="preserve">Rendimento total da carteira </t>
  </si>
  <si>
    <t>Rendimento % da carteira do Tesouro</t>
  </si>
  <si>
    <t>Rendimento % da carteira de Renda Var.</t>
  </si>
  <si>
    <t>Rendimento % da carteira</t>
  </si>
  <si>
    <t>Renda fixa(60%)</t>
  </si>
  <si>
    <t xml:space="preserve">Renda Variável(40%)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</si>
</sst>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dd/mm/yy;@"/>
    <numFmt numFmtId="166" formatCode="yy/mm/dd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B0B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64" fontId="0" fillId="0" borderId="0" xfId="0" applyNumberFormat="1"/>
    <xf numFmtId="9" fontId="0" fillId="0" borderId="0" xfId="0" applyNumberFormat="1"/>
    <xf numFmtId="164" fontId="1" fillId="3" borderId="0" xfId="0" applyNumberFormat="1" applyFont="1" applyFill="1"/>
    <xf numFmtId="164" fontId="0" fillId="3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0" fontId="1" fillId="0" borderId="0" xfId="0" applyFont="1"/>
    <xf numFmtId="164" fontId="1" fillId="0" borderId="0" xfId="0" applyNumberFormat="1" applyFont="1"/>
    <xf numFmtId="0" fontId="0" fillId="4" borderId="0" xfId="0" applyFill="1"/>
    <xf numFmtId="43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5B0B0"/>
      <color rgb="FFF29494"/>
      <color rgb="FFF06E6E"/>
      <color rgb="FFF04141"/>
      <color rgb="FFE33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F8D9-A258-4705-B4AF-B29891C3A1B0}">
  <dimension ref="A1:A15"/>
  <sheetViews>
    <sheetView showGridLines="0" workbookViewId="0">
      <selection activeCell="A16" sqref="A16"/>
    </sheetView>
  </sheetViews>
  <sheetFormatPr defaultRowHeight="15" x14ac:dyDescent="0.25"/>
  <cols>
    <col min="1" max="1" width="74.85546875" customWidth="1"/>
  </cols>
  <sheetData>
    <row r="1" spans="1:1" x14ac:dyDescent="0.25">
      <c r="A1" t="s">
        <v>0</v>
      </c>
    </row>
    <row r="2" spans="1:1" x14ac:dyDescent="0.25">
      <c r="A2" s="3" t="s">
        <v>1</v>
      </c>
    </row>
    <row r="3" spans="1:1" x14ac:dyDescent="0.25">
      <c r="A3" s="1" t="s">
        <v>2</v>
      </c>
    </row>
    <row r="4" spans="1:1" x14ac:dyDescent="0.25">
      <c r="A4" s="12" t="s">
        <v>3</v>
      </c>
    </row>
    <row r="5" spans="1:1" x14ac:dyDescent="0.25">
      <c r="A5" s="10" t="s">
        <v>4</v>
      </c>
    </row>
    <row r="6" spans="1:1" x14ac:dyDescent="0.25">
      <c r="A6" s="10" t="s">
        <v>5</v>
      </c>
    </row>
    <row r="7" spans="1:1" x14ac:dyDescent="0.25">
      <c r="A7" s="10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</sheetData>
  <conditionalFormatting sqref="B3">
    <cfRule type="expression" dxfId="58" priority="1">
      <formula>$C$3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3EBB-32E8-4D27-ABFC-9D5E7826F398}">
  <dimension ref="A1:I59"/>
  <sheetViews>
    <sheetView showGridLines="0" topLeftCell="A43" workbookViewId="0">
      <pane xSplit="1" topLeftCell="B1" activePane="topRight" state="frozen"/>
      <selection pane="topRight" activeCell="A64" sqref="A64"/>
    </sheetView>
  </sheetViews>
  <sheetFormatPr defaultRowHeight="15" outlineLevelRow="1" x14ac:dyDescent="0.25"/>
  <cols>
    <col min="1" max="1" width="39.7109375" customWidth="1"/>
    <col min="2" max="2" width="17.42578125" customWidth="1"/>
    <col min="3" max="3" width="15.5703125" customWidth="1"/>
    <col min="4" max="4" width="11" customWidth="1"/>
    <col min="5" max="5" width="13.28515625" customWidth="1"/>
    <col min="6" max="6" width="13.85546875" customWidth="1"/>
    <col min="7" max="7" width="12.85546875" customWidth="1"/>
    <col min="8" max="8" width="9.28515625" bestFit="1" customWidth="1"/>
    <col min="9" max="9" width="20.28515625" customWidth="1"/>
    <col min="10" max="10" width="44.28515625" customWidth="1"/>
    <col min="26" max="26" width="20.42578125" customWidth="1"/>
  </cols>
  <sheetData>
    <row r="1" spans="1:9" s="1" customFormat="1" ht="15" customHeight="1" x14ac:dyDescent="0.25">
      <c r="A1" s="1" t="s">
        <v>14</v>
      </c>
      <c r="B1" s="1" t="s">
        <v>15</v>
      </c>
      <c r="C1" s="1" t="s">
        <v>16</v>
      </c>
    </row>
    <row r="2" spans="1:9" x14ac:dyDescent="0.25">
      <c r="A2" t="s">
        <v>17</v>
      </c>
      <c r="B2" s="4">
        <f>SUM(B14:H14)</f>
        <v>63437.703599999993</v>
      </c>
      <c r="C2" s="4">
        <f>SUM(B14:I14)</f>
        <v>63437.703599999993</v>
      </c>
      <c r="D2" s="4">
        <f>SUM(B34:H34)</f>
        <v>0</v>
      </c>
      <c r="E2" s="4">
        <f>SUM(B44:H44)</f>
        <v>0</v>
      </c>
      <c r="F2" s="4">
        <f>SUM(B54:H54)</f>
        <v>0</v>
      </c>
      <c r="G2" s="4"/>
      <c r="H2" s="4">
        <f>SUM(H15:N15)</f>
        <v>0</v>
      </c>
    </row>
    <row r="3" spans="1:9" x14ac:dyDescent="0.25">
      <c r="A3" t="s">
        <v>18</v>
      </c>
      <c r="B3">
        <f>SUM(B13:H13)</f>
        <v>5.91</v>
      </c>
      <c r="C3">
        <f>SUM(B23:H23)</f>
        <v>2</v>
      </c>
      <c r="D3">
        <f>SUM(B33:H33)</f>
        <v>0</v>
      </c>
      <c r="E3">
        <f>SUM(B43:H43)</f>
        <v>0</v>
      </c>
      <c r="F3">
        <f>SUM(B53:H53)</f>
        <v>0</v>
      </c>
    </row>
    <row r="4" spans="1:9" x14ac:dyDescent="0.25">
      <c r="A4" t="s">
        <v>19</v>
      </c>
      <c r="B4" s="7">
        <v>11821.29</v>
      </c>
      <c r="C4" s="7">
        <v>11752.853999999999</v>
      </c>
      <c r="D4" s="7"/>
      <c r="E4" s="7"/>
      <c r="F4" s="7"/>
      <c r="G4" s="7"/>
      <c r="H4" s="7"/>
    </row>
    <row r="5" spans="1:9" x14ac:dyDescent="0.25">
      <c r="A5" t="s">
        <v>20</v>
      </c>
      <c r="B5" s="4">
        <f>B4*B3</f>
        <v>69863.823900000003</v>
      </c>
      <c r="C5" s="4">
        <f t="shared" ref="C5" si="0">C4*C3</f>
        <v>23505.707999999999</v>
      </c>
      <c r="D5" s="4">
        <f>SUM(B25:H25)</f>
        <v>23505.707999999999</v>
      </c>
      <c r="E5" s="4">
        <f>SUM(B45:H45)</f>
        <v>0</v>
      </c>
      <c r="F5" s="4">
        <f>SUM(B55:H55)</f>
        <v>0</v>
      </c>
      <c r="G5" s="4"/>
      <c r="H5" s="4">
        <f>H4*H3</f>
        <v>0</v>
      </c>
    </row>
    <row r="6" spans="1:9" x14ac:dyDescent="0.25">
      <c r="A6" t="s">
        <v>21</v>
      </c>
      <c r="B6" s="4">
        <f>SUM(B18:H18)</f>
        <v>3164.1303000000044</v>
      </c>
      <c r="C6" s="4">
        <f>SUM(B28:H28)</f>
        <v>2037.7880000000005</v>
      </c>
      <c r="D6" s="4">
        <f>SUM(B38:H38)</f>
        <v>0</v>
      </c>
      <c r="E6" s="4">
        <f>SUM(B48:H48)</f>
        <v>0</v>
      </c>
      <c r="F6" s="4">
        <f>SUM(B58:H58)</f>
        <v>0</v>
      </c>
      <c r="G6" s="4"/>
      <c r="H6" s="4"/>
    </row>
    <row r="7" spans="1:9" x14ac:dyDescent="0.25">
      <c r="A7" t="s">
        <v>22</v>
      </c>
      <c r="B7" s="5">
        <f>B6/B2</f>
        <v>4.987775597854404E-2</v>
      </c>
      <c r="C7" s="5">
        <f t="shared" ref="C7:F7" si="1">C6/C2</f>
        <v>3.2122663406119897E-2</v>
      </c>
      <c r="D7" s="5" t="e">
        <f t="shared" si="1"/>
        <v>#DIV/0!</v>
      </c>
      <c r="E7" s="5" t="e">
        <f t="shared" si="1"/>
        <v>#DIV/0!</v>
      </c>
      <c r="F7" s="5" t="e">
        <f t="shared" si="1"/>
        <v>#DIV/0!</v>
      </c>
      <c r="G7" s="5"/>
      <c r="H7" s="5"/>
    </row>
    <row r="8" spans="1:9" x14ac:dyDescent="0.25">
      <c r="A8" t="s">
        <v>23</v>
      </c>
      <c r="B8" s="4">
        <f>SUM(B5:H5)</f>
        <v>116875.2399</v>
      </c>
      <c r="C8" s="4"/>
      <c r="D8" s="4"/>
      <c r="E8" s="4"/>
      <c r="F8" s="4"/>
      <c r="G8" s="4"/>
      <c r="H8" s="4"/>
    </row>
    <row r="9" spans="1:9" ht="15.75" customHeight="1" x14ac:dyDescent="0.25">
      <c r="A9" t="s">
        <v>24</v>
      </c>
      <c r="B9" s="4">
        <f>SUM(B6:H6)</f>
        <v>5201.9183000000048</v>
      </c>
    </row>
    <row r="10" spans="1:9" ht="15.75" customHeight="1" x14ac:dyDescent="0.25">
      <c r="B10" s="4"/>
    </row>
    <row r="11" spans="1:9" s="1" customFormat="1" x14ac:dyDescent="0.25">
      <c r="A11" s="1" t="str">
        <f>CONCATENATE("Detalhes ", B1," : Data de compra")</f>
        <v>Detalhes SELIC 2024 : Data de compra</v>
      </c>
      <c r="B11" s="8"/>
      <c r="C11" s="8"/>
      <c r="D11" s="8"/>
      <c r="E11" s="8"/>
      <c r="F11" s="8"/>
      <c r="G11" s="8"/>
      <c r="H11" s="8"/>
      <c r="I11" s="2"/>
    </row>
    <row r="12" spans="1:9" outlineLevel="1" x14ac:dyDescent="0.25">
      <c r="A12" t="s">
        <v>25</v>
      </c>
      <c r="B12" s="6">
        <v>10733.96</v>
      </c>
      <c r="C12" s="7">
        <v>10733.96</v>
      </c>
      <c r="D12" s="7">
        <v>10733.96</v>
      </c>
      <c r="E12" s="7"/>
      <c r="F12" s="7"/>
      <c r="G12" s="7"/>
      <c r="H12" s="7"/>
    </row>
    <row r="13" spans="1:9" outlineLevel="1" x14ac:dyDescent="0.25">
      <c r="A13" t="s">
        <v>26</v>
      </c>
      <c r="B13" s="3">
        <v>3</v>
      </c>
      <c r="C13" s="3">
        <v>2</v>
      </c>
      <c r="D13" s="3">
        <v>0.91</v>
      </c>
      <c r="E13" s="3"/>
      <c r="F13" s="3"/>
      <c r="G13" s="3"/>
      <c r="H13" s="3"/>
    </row>
    <row r="14" spans="1:9" outlineLevel="1" x14ac:dyDescent="0.25">
      <c r="A14" t="s">
        <v>17</v>
      </c>
      <c r="B14" s="4">
        <f t="shared" ref="B14:H14" si="2">B13*B12</f>
        <v>32201.879999999997</v>
      </c>
      <c r="C14" s="4">
        <f t="shared" si="2"/>
        <v>21467.919999999998</v>
      </c>
      <c r="D14" s="4">
        <f t="shared" si="2"/>
        <v>9767.9035999999996</v>
      </c>
      <c r="E14" s="4">
        <f t="shared" si="2"/>
        <v>0</v>
      </c>
      <c r="F14" s="4">
        <f t="shared" si="2"/>
        <v>0</v>
      </c>
      <c r="G14" s="4">
        <f t="shared" si="2"/>
        <v>0</v>
      </c>
      <c r="H14" s="4">
        <f t="shared" si="2"/>
        <v>0</v>
      </c>
    </row>
    <row r="15" spans="1:9" outlineLevel="1" x14ac:dyDescent="0.25">
      <c r="A15" t="s">
        <v>27</v>
      </c>
      <c r="B15" s="4">
        <f>$B$4*B13</f>
        <v>35463.870000000003</v>
      </c>
      <c r="C15" s="4">
        <f t="shared" ref="C15:H15" si="3">$B$4*C13</f>
        <v>23642.58</v>
      </c>
      <c r="D15" s="4">
        <f t="shared" si="3"/>
        <v>10757.373900000001</v>
      </c>
      <c r="E15" s="4">
        <f t="shared" si="3"/>
        <v>0</v>
      </c>
      <c r="F15" s="4">
        <f t="shared" si="3"/>
        <v>0</v>
      </c>
      <c r="G15" s="4">
        <f t="shared" si="3"/>
        <v>0</v>
      </c>
      <c r="H15" s="4">
        <f t="shared" si="3"/>
        <v>0</v>
      </c>
    </row>
    <row r="16" spans="1:9" outlineLevel="1" x14ac:dyDescent="0.25">
      <c r="A16" t="s">
        <v>28</v>
      </c>
      <c r="B16" s="4"/>
      <c r="C16" s="4"/>
      <c r="D16" s="4"/>
      <c r="E16" s="4"/>
      <c r="F16" s="4"/>
      <c r="G16" s="4"/>
      <c r="H16" s="4"/>
    </row>
    <row r="17" spans="1:9" outlineLevel="1" x14ac:dyDescent="0.25">
      <c r="A17" t="s">
        <v>29</v>
      </c>
      <c r="B17" s="7"/>
      <c r="C17" s="7"/>
      <c r="D17" s="7"/>
      <c r="E17" s="7"/>
      <c r="F17" s="7"/>
      <c r="G17" s="7"/>
      <c r="H17" s="7"/>
    </row>
    <row r="18" spans="1:9" outlineLevel="1" x14ac:dyDescent="0.25">
      <c r="A18" t="s">
        <v>30</v>
      </c>
      <c r="B18" s="4"/>
      <c r="C18" s="4">
        <f t="shared" ref="C18:H18" si="4">C15-C14-C17-C16</f>
        <v>2174.6600000000035</v>
      </c>
      <c r="D18" s="4">
        <f t="shared" si="4"/>
        <v>989.47030000000086</v>
      </c>
      <c r="E18" s="4">
        <f t="shared" si="4"/>
        <v>0</v>
      </c>
      <c r="F18" s="4">
        <f t="shared" si="4"/>
        <v>0</v>
      </c>
      <c r="G18" s="4">
        <f t="shared" si="4"/>
        <v>0</v>
      </c>
      <c r="H18" s="4">
        <f t="shared" si="4"/>
        <v>0</v>
      </c>
    </row>
    <row r="19" spans="1:9" outlineLevel="1" x14ac:dyDescent="0.25">
      <c r="A19" t="s">
        <v>31</v>
      </c>
      <c r="B19" s="5">
        <f t="shared" ref="B19:H19" si="5">B18/B14</f>
        <v>0</v>
      </c>
      <c r="C19" s="5">
        <f t="shared" si="5"/>
        <v>0.10129812296673379</v>
      </c>
      <c r="D19" s="5">
        <f t="shared" si="5"/>
        <v>0.10129812296673371</v>
      </c>
      <c r="E19" s="5" t="e">
        <f t="shared" si="5"/>
        <v>#DIV/0!</v>
      </c>
      <c r="F19" s="5" t="e">
        <f t="shared" si="5"/>
        <v>#DIV/0!</v>
      </c>
      <c r="G19" s="5" t="e">
        <f t="shared" si="5"/>
        <v>#DIV/0!</v>
      </c>
      <c r="H19" s="5" t="e">
        <f t="shared" si="5"/>
        <v>#DIV/0!</v>
      </c>
    </row>
    <row r="21" spans="1:9" s="1" customFormat="1" x14ac:dyDescent="0.25">
      <c r="A21" s="1" t="str">
        <f>CONCATENATE("Detalhes ", C1," : Data de compra")</f>
        <v>Detalhes SELIC 2027 : Data de compra</v>
      </c>
      <c r="B21" s="8"/>
      <c r="C21" s="8"/>
      <c r="D21" s="8"/>
      <c r="E21" s="8"/>
      <c r="F21" s="8"/>
      <c r="G21" s="8"/>
      <c r="H21" s="8"/>
      <c r="I21" s="2"/>
    </row>
    <row r="22" spans="1:9" hidden="1" outlineLevel="1" x14ac:dyDescent="0.25">
      <c r="A22" t="s">
        <v>25</v>
      </c>
      <c r="B22" s="6">
        <v>10733.96</v>
      </c>
      <c r="C22" s="7"/>
      <c r="D22" s="7"/>
      <c r="E22" s="7"/>
      <c r="F22" s="7"/>
      <c r="G22" s="7"/>
      <c r="H22" s="7"/>
    </row>
    <row r="23" spans="1:9" hidden="1" outlineLevel="1" x14ac:dyDescent="0.25">
      <c r="A23" t="s">
        <v>26</v>
      </c>
      <c r="B23" s="3">
        <v>2</v>
      </c>
      <c r="C23" s="3"/>
      <c r="D23" s="3"/>
      <c r="E23" s="3"/>
      <c r="F23" s="3"/>
      <c r="G23" s="3"/>
      <c r="H23" s="3"/>
    </row>
    <row r="24" spans="1:9" hidden="1" outlineLevel="1" x14ac:dyDescent="0.25">
      <c r="A24" t="s">
        <v>17</v>
      </c>
      <c r="B24" s="4">
        <f t="shared" ref="B24:H24" si="6">B23*B22</f>
        <v>21467.919999999998</v>
      </c>
      <c r="C24" s="4">
        <f t="shared" si="6"/>
        <v>0</v>
      </c>
      <c r="D24" s="4">
        <f t="shared" si="6"/>
        <v>0</v>
      </c>
      <c r="E24" s="4">
        <f t="shared" si="6"/>
        <v>0</v>
      </c>
      <c r="F24" s="4">
        <f t="shared" si="6"/>
        <v>0</v>
      </c>
      <c r="G24" s="4">
        <f t="shared" si="6"/>
        <v>0</v>
      </c>
      <c r="H24" s="4">
        <f t="shared" si="6"/>
        <v>0</v>
      </c>
    </row>
    <row r="25" spans="1:9" hidden="1" outlineLevel="1" x14ac:dyDescent="0.25">
      <c r="A25" t="s">
        <v>27</v>
      </c>
      <c r="B25" s="4">
        <f>$C$4*B23</f>
        <v>23505.707999999999</v>
      </c>
      <c r="C25" s="4">
        <f t="shared" ref="C25:H25" si="7">$C$4*C23</f>
        <v>0</v>
      </c>
      <c r="D25" s="4">
        <f t="shared" si="7"/>
        <v>0</v>
      </c>
      <c r="E25" s="4">
        <f t="shared" si="7"/>
        <v>0</v>
      </c>
      <c r="F25" s="4">
        <f t="shared" si="7"/>
        <v>0</v>
      </c>
      <c r="G25" s="4">
        <f t="shared" si="7"/>
        <v>0</v>
      </c>
      <c r="H25" s="4">
        <f t="shared" si="7"/>
        <v>0</v>
      </c>
    </row>
    <row r="26" spans="1:9" hidden="1" outlineLevel="1" x14ac:dyDescent="0.25">
      <c r="A26" t="s">
        <v>28</v>
      </c>
      <c r="B26" s="4"/>
      <c r="C26" s="4"/>
      <c r="D26" s="4"/>
      <c r="E26" s="4"/>
      <c r="F26" s="4"/>
      <c r="G26" s="4"/>
      <c r="H26" s="4"/>
    </row>
    <row r="27" spans="1:9" hidden="1" outlineLevel="1" x14ac:dyDescent="0.25">
      <c r="A27" t="s">
        <v>29</v>
      </c>
      <c r="B27" s="7"/>
      <c r="C27" s="7"/>
      <c r="D27" s="7"/>
      <c r="E27" s="7"/>
      <c r="F27" s="7"/>
      <c r="G27" s="7"/>
      <c r="H27" s="7"/>
    </row>
    <row r="28" spans="1:9" hidden="1" outlineLevel="1" x14ac:dyDescent="0.25">
      <c r="A28" t="s">
        <v>30</v>
      </c>
      <c r="B28" s="4">
        <f>B25-B24-B26</f>
        <v>2037.7880000000005</v>
      </c>
      <c r="C28" s="4">
        <f t="shared" ref="C28:H28" si="8">C25-C24-C27-C26</f>
        <v>0</v>
      </c>
      <c r="D28" s="4">
        <f t="shared" si="8"/>
        <v>0</v>
      </c>
      <c r="E28" s="4">
        <f t="shared" si="8"/>
        <v>0</v>
      </c>
      <c r="F28" s="4">
        <f t="shared" si="8"/>
        <v>0</v>
      </c>
      <c r="G28" s="4">
        <f t="shared" si="8"/>
        <v>0</v>
      </c>
      <c r="H28" s="4">
        <f t="shared" si="8"/>
        <v>0</v>
      </c>
    </row>
    <row r="29" spans="1:9" hidden="1" outlineLevel="1" x14ac:dyDescent="0.25">
      <c r="A29" t="s">
        <v>31</v>
      </c>
      <c r="B29" s="5">
        <f t="shared" ref="B29:H29" si="9">B28/B24</f>
        <v>9.4922470365084305E-2</v>
      </c>
      <c r="C29" s="5" t="e">
        <f t="shared" si="9"/>
        <v>#DIV/0!</v>
      </c>
      <c r="D29" s="5" t="e">
        <f t="shared" si="9"/>
        <v>#DIV/0!</v>
      </c>
      <c r="E29" s="5" t="e">
        <f t="shared" si="9"/>
        <v>#DIV/0!</v>
      </c>
      <c r="F29" s="5" t="e">
        <f t="shared" si="9"/>
        <v>#DIV/0!</v>
      </c>
      <c r="G29" s="5" t="e">
        <f t="shared" si="9"/>
        <v>#DIV/0!</v>
      </c>
      <c r="H29" s="5" t="e">
        <f t="shared" si="9"/>
        <v>#DIV/0!</v>
      </c>
    </row>
    <row r="30" spans="1:9" collapsed="1" x14ac:dyDescent="0.25"/>
    <row r="31" spans="1:9" s="1" customFormat="1" x14ac:dyDescent="0.25">
      <c r="A31" s="1" t="str">
        <f>CONCATENATE("Detalhes ", D1," : Data de compra")</f>
        <v>Detalhes  : Data de compra</v>
      </c>
      <c r="B31" s="8"/>
      <c r="C31" s="8"/>
      <c r="D31" s="8"/>
      <c r="E31" s="8"/>
      <c r="F31" s="8"/>
      <c r="G31" s="8"/>
      <c r="H31" s="8"/>
      <c r="I31" s="2"/>
    </row>
    <row r="32" spans="1:9" hidden="1" outlineLevel="1" x14ac:dyDescent="0.25">
      <c r="A32" t="s">
        <v>25</v>
      </c>
      <c r="B32" s="6"/>
      <c r="C32" s="7"/>
      <c r="D32" s="7"/>
      <c r="E32" s="7"/>
      <c r="F32" s="7"/>
      <c r="G32" s="7"/>
      <c r="H32" s="7"/>
    </row>
    <row r="33" spans="1:9" hidden="1" outlineLevel="1" x14ac:dyDescent="0.25">
      <c r="A33" t="s">
        <v>26</v>
      </c>
      <c r="B33" s="3"/>
      <c r="C33" s="3"/>
      <c r="D33" s="3"/>
      <c r="E33" s="3"/>
      <c r="F33" s="3"/>
      <c r="G33" s="3"/>
      <c r="H33" s="3"/>
    </row>
    <row r="34" spans="1:9" hidden="1" outlineLevel="1" x14ac:dyDescent="0.25">
      <c r="A34" t="s">
        <v>17</v>
      </c>
      <c r="B34" s="4">
        <f t="shared" ref="B34:H34" si="10">B33*B32</f>
        <v>0</v>
      </c>
      <c r="C34" s="4">
        <f t="shared" si="10"/>
        <v>0</v>
      </c>
      <c r="D34" s="4">
        <f t="shared" si="10"/>
        <v>0</v>
      </c>
      <c r="E34" s="4">
        <f t="shared" si="10"/>
        <v>0</v>
      </c>
      <c r="F34" s="4">
        <f t="shared" si="10"/>
        <v>0</v>
      </c>
      <c r="G34" s="4">
        <f t="shared" si="10"/>
        <v>0</v>
      </c>
      <c r="H34" s="4">
        <f t="shared" si="10"/>
        <v>0</v>
      </c>
    </row>
    <row r="35" spans="1:9" hidden="1" outlineLevel="1" x14ac:dyDescent="0.25">
      <c r="A35" t="s">
        <v>27</v>
      </c>
      <c r="B35" s="4">
        <f>$D$4*B33</f>
        <v>0</v>
      </c>
      <c r="C35" s="4">
        <f t="shared" ref="C35:H35" si="11">$D$4*C33</f>
        <v>0</v>
      </c>
      <c r="D35" s="4">
        <f t="shared" si="11"/>
        <v>0</v>
      </c>
      <c r="E35" s="4">
        <f t="shared" si="11"/>
        <v>0</v>
      </c>
      <c r="F35" s="4">
        <f t="shared" si="11"/>
        <v>0</v>
      </c>
      <c r="G35" s="4">
        <f t="shared" si="11"/>
        <v>0</v>
      </c>
      <c r="H35" s="4">
        <f t="shared" si="11"/>
        <v>0</v>
      </c>
    </row>
    <row r="36" spans="1:9" hidden="1" outlineLevel="1" x14ac:dyDescent="0.25">
      <c r="A36" t="s">
        <v>28</v>
      </c>
      <c r="B36" s="4"/>
      <c r="C36" s="4"/>
      <c r="D36" s="4"/>
      <c r="E36" s="4"/>
      <c r="F36" s="4"/>
      <c r="G36" s="4"/>
      <c r="H36" s="4"/>
    </row>
    <row r="37" spans="1:9" hidden="1" outlineLevel="1" x14ac:dyDescent="0.25">
      <c r="A37" t="s">
        <v>29</v>
      </c>
      <c r="B37" s="7"/>
      <c r="C37" s="7"/>
      <c r="D37" s="7"/>
      <c r="E37" s="7"/>
      <c r="F37" s="7"/>
      <c r="G37" s="7"/>
      <c r="H37" s="7"/>
    </row>
    <row r="38" spans="1:9" hidden="1" outlineLevel="1" x14ac:dyDescent="0.25">
      <c r="A38" t="s">
        <v>30</v>
      </c>
      <c r="B38" s="4">
        <f t="shared" ref="B38:H38" si="12">B35-B34-B37-B36</f>
        <v>0</v>
      </c>
      <c r="C38" s="4">
        <f t="shared" si="12"/>
        <v>0</v>
      </c>
      <c r="D38" s="4">
        <f t="shared" si="12"/>
        <v>0</v>
      </c>
      <c r="E38" s="4">
        <f t="shared" si="12"/>
        <v>0</v>
      </c>
      <c r="F38" s="4">
        <f t="shared" si="12"/>
        <v>0</v>
      </c>
      <c r="G38" s="4">
        <f t="shared" si="12"/>
        <v>0</v>
      </c>
      <c r="H38" s="4">
        <f t="shared" si="12"/>
        <v>0</v>
      </c>
    </row>
    <row r="39" spans="1:9" hidden="1" outlineLevel="1" x14ac:dyDescent="0.25">
      <c r="A39" t="s">
        <v>31</v>
      </c>
      <c r="B39" s="5" t="e">
        <f t="shared" ref="B39:H39" si="13">B38/B34</f>
        <v>#DIV/0!</v>
      </c>
      <c r="C39" s="5" t="e">
        <f t="shared" si="13"/>
        <v>#DIV/0!</v>
      </c>
      <c r="D39" s="5" t="e">
        <f t="shared" si="13"/>
        <v>#DIV/0!</v>
      </c>
      <c r="E39" s="5" t="e">
        <f t="shared" si="13"/>
        <v>#DIV/0!</v>
      </c>
      <c r="F39" s="5" t="e">
        <f t="shared" si="13"/>
        <v>#DIV/0!</v>
      </c>
      <c r="G39" s="5" t="e">
        <f t="shared" si="13"/>
        <v>#DIV/0!</v>
      </c>
      <c r="H39" s="5" t="e">
        <f t="shared" si="13"/>
        <v>#DIV/0!</v>
      </c>
    </row>
    <row r="40" spans="1:9" ht="17.25" customHeight="1" collapsed="1" x14ac:dyDescent="0.25"/>
    <row r="41" spans="1:9" s="1" customFormat="1" x14ac:dyDescent="0.25">
      <c r="A41" s="1" t="str">
        <f>CONCATENATE("Detalhes ", E1," : Data de compra")</f>
        <v>Detalhes  : Data de compra</v>
      </c>
      <c r="B41" s="8"/>
      <c r="C41" s="8"/>
      <c r="D41" s="8"/>
      <c r="E41" s="8"/>
      <c r="F41" s="8"/>
      <c r="G41" s="8"/>
      <c r="H41" s="8"/>
      <c r="I41" s="2"/>
    </row>
    <row r="42" spans="1:9" outlineLevel="1" x14ac:dyDescent="0.25">
      <c r="A42" t="s">
        <v>25</v>
      </c>
      <c r="B42" s="6"/>
      <c r="C42" s="7"/>
      <c r="D42" s="7"/>
      <c r="E42" s="7"/>
      <c r="F42" s="7"/>
      <c r="G42" s="7"/>
      <c r="H42" s="7"/>
    </row>
    <row r="43" spans="1:9" outlineLevel="1" x14ac:dyDescent="0.25">
      <c r="A43" t="s">
        <v>26</v>
      </c>
      <c r="B43" s="3"/>
      <c r="C43" s="3"/>
      <c r="D43" s="3"/>
      <c r="E43" s="3"/>
      <c r="F43" s="3"/>
      <c r="G43" s="3"/>
      <c r="H43" s="3"/>
    </row>
    <row r="44" spans="1:9" outlineLevel="1" x14ac:dyDescent="0.25">
      <c r="A44" t="s">
        <v>17</v>
      </c>
      <c r="B44" s="4">
        <f t="shared" ref="B44:H44" si="14">B43*B42</f>
        <v>0</v>
      </c>
      <c r="C44" s="4">
        <f t="shared" si="14"/>
        <v>0</v>
      </c>
      <c r="D44" s="4">
        <f t="shared" si="14"/>
        <v>0</v>
      </c>
      <c r="E44" s="4">
        <f t="shared" si="14"/>
        <v>0</v>
      </c>
      <c r="F44" s="4">
        <f t="shared" si="14"/>
        <v>0</v>
      </c>
      <c r="G44" s="4">
        <f t="shared" si="14"/>
        <v>0</v>
      </c>
      <c r="H44" s="4">
        <f t="shared" si="14"/>
        <v>0</v>
      </c>
    </row>
    <row r="45" spans="1:9" outlineLevel="1" x14ac:dyDescent="0.25">
      <c r="A45" t="s">
        <v>27</v>
      </c>
      <c r="B45" s="4">
        <f>$E$4*B43</f>
        <v>0</v>
      </c>
      <c r="C45" s="4">
        <f t="shared" ref="C45:H45" si="15">$E$4*C43</f>
        <v>0</v>
      </c>
      <c r="D45" s="4">
        <f t="shared" si="15"/>
        <v>0</v>
      </c>
      <c r="E45" s="4">
        <f t="shared" si="15"/>
        <v>0</v>
      </c>
      <c r="F45" s="4">
        <f t="shared" si="15"/>
        <v>0</v>
      </c>
      <c r="G45" s="4">
        <f t="shared" si="15"/>
        <v>0</v>
      </c>
      <c r="H45" s="4">
        <f t="shared" si="15"/>
        <v>0</v>
      </c>
    </row>
    <row r="46" spans="1:9" outlineLevel="1" x14ac:dyDescent="0.25">
      <c r="A46" t="s">
        <v>28</v>
      </c>
      <c r="B46" s="4"/>
      <c r="C46" s="4"/>
      <c r="D46" s="4"/>
      <c r="E46" s="4"/>
      <c r="F46" s="4"/>
      <c r="G46" s="4"/>
      <c r="H46" s="4"/>
    </row>
    <row r="47" spans="1:9" outlineLevel="1" x14ac:dyDescent="0.25">
      <c r="A47" t="s">
        <v>29</v>
      </c>
      <c r="B47" s="7"/>
      <c r="C47" s="7"/>
      <c r="D47" s="7"/>
      <c r="E47" s="7"/>
      <c r="F47" s="7"/>
      <c r="G47" s="7"/>
      <c r="H47" s="7"/>
    </row>
    <row r="48" spans="1:9" outlineLevel="1" x14ac:dyDescent="0.25">
      <c r="A48" t="s">
        <v>30</v>
      </c>
      <c r="B48" s="4">
        <f t="shared" ref="B48:H48" si="16">B45-B44-B47-B46</f>
        <v>0</v>
      </c>
      <c r="C48" s="4">
        <f t="shared" si="16"/>
        <v>0</v>
      </c>
      <c r="D48" s="4">
        <f t="shared" si="16"/>
        <v>0</v>
      </c>
      <c r="E48" s="4">
        <f t="shared" si="16"/>
        <v>0</v>
      </c>
      <c r="F48" s="4">
        <f t="shared" si="16"/>
        <v>0</v>
      </c>
      <c r="G48" s="4">
        <f t="shared" si="16"/>
        <v>0</v>
      </c>
      <c r="H48" s="4">
        <f t="shared" si="16"/>
        <v>0</v>
      </c>
    </row>
    <row r="49" spans="1:9" outlineLevel="1" x14ac:dyDescent="0.25">
      <c r="A49" t="s">
        <v>31</v>
      </c>
      <c r="B49" s="5" t="e">
        <f t="shared" ref="B49:H49" si="17">B48/B44</f>
        <v>#DIV/0!</v>
      </c>
      <c r="C49" s="5" t="e">
        <f t="shared" si="17"/>
        <v>#DIV/0!</v>
      </c>
      <c r="D49" s="5" t="e">
        <f t="shared" si="17"/>
        <v>#DIV/0!</v>
      </c>
      <c r="E49" s="5" t="e">
        <f t="shared" si="17"/>
        <v>#DIV/0!</v>
      </c>
      <c r="F49" s="5" t="e">
        <f t="shared" si="17"/>
        <v>#DIV/0!</v>
      </c>
      <c r="G49" s="5" t="e">
        <f t="shared" si="17"/>
        <v>#DIV/0!</v>
      </c>
      <c r="H49" s="5" t="e">
        <f t="shared" si="17"/>
        <v>#DIV/0!</v>
      </c>
    </row>
    <row r="51" spans="1:9" s="1" customFormat="1" x14ac:dyDescent="0.25">
      <c r="A51" s="1" t="str">
        <f>CONCATENATE("Detalhes ", F1," : Data de compra")</f>
        <v>Detalhes  : Data de compra</v>
      </c>
      <c r="B51" s="8"/>
      <c r="C51" s="8"/>
      <c r="D51" s="8"/>
      <c r="E51" s="8"/>
      <c r="F51" s="8"/>
      <c r="G51" s="8"/>
      <c r="H51" s="8"/>
      <c r="I51" s="2"/>
    </row>
    <row r="52" spans="1:9" outlineLevel="1" x14ac:dyDescent="0.25">
      <c r="A52" t="s">
        <v>25</v>
      </c>
      <c r="B52" s="6"/>
      <c r="C52" s="7"/>
      <c r="D52" s="7"/>
      <c r="E52" s="7"/>
      <c r="F52" s="7"/>
      <c r="G52" s="7"/>
      <c r="H52" s="7"/>
    </row>
    <row r="53" spans="1:9" outlineLevel="1" x14ac:dyDescent="0.25">
      <c r="A53" t="s">
        <v>26</v>
      </c>
      <c r="B53" s="3"/>
      <c r="C53" s="3"/>
      <c r="D53" s="3"/>
      <c r="E53" s="3"/>
      <c r="F53" s="3"/>
      <c r="G53" s="3"/>
      <c r="H53" s="3"/>
    </row>
    <row r="54" spans="1:9" outlineLevel="1" x14ac:dyDescent="0.25">
      <c r="A54" t="s">
        <v>17</v>
      </c>
      <c r="B54" s="4">
        <f t="shared" ref="B54:H54" si="18">B53*B52</f>
        <v>0</v>
      </c>
      <c r="C54" s="4">
        <f t="shared" si="18"/>
        <v>0</v>
      </c>
      <c r="D54" s="4">
        <f t="shared" si="18"/>
        <v>0</v>
      </c>
      <c r="E54" s="4">
        <f t="shared" si="18"/>
        <v>0</v>
      </c>
      <c r="F54" s="4">
        <f t="shared" si="18"/>
        <v>0</v>
      </c>
      <c r="G54" s="4">
        <f t="shared" si="18"/>
        <v>0</v>
      </c>
      <c r="H54" s="4">
        <f t="shared" si="18"/>
        <v>0</v>
      </c>
    </row>
    <row r="55" spans="1:9" outlineLevel="1" x14ac:dyDescent="0.25">
      <c r="A55" t="s">
        <v>27</v>
      </c>
      <c r="B55" s="4">
        <f>$F$4*B53</f>
        <v>0</v>
      </c>
      <c r="C55" s="4">
        <f t="shared" ref="C55:H55" si="19">$F$4*C53</f>
        <v>0</v>
      </c>
      <c r="D55" s="4">
        <f t="shared" si="19"/>
        <v>0</v>
      </c>
      <c r="E55" s="4">
        <f t="shared" si="19"/>
        <v>0</v>
      </c>
      <c r="F55" s="4">
        <f t="shared" si="19"/>
        <v>0</v>
      </c>
      <c r="G55" s="4">
        <f t="shared" si="19"/>
        <v>0</v>
      </c>
      <c r="H55" s="4">
        <f t="shared" si="19"/>
        <v>0</v>
      </c>
    </row>
    <row r="56" spans="1:9" outlineLevel="1" x14ac:dyDescent="0.25">
      <c r="A56" t="s">
        <v>28</v>
      </c>
      <c r="B56" s="4"/>
      <c r="C56" s="4"/>
      <c r="D56" s="4"/>
      <c r="E56" s="4"/>
      <c r="F56" s="4"/>
      <c r="G56" s="4"/>
      <c r="H56" s="4"/>
    </row>
    <row r="57" spans="1:9" outlineLevel="1" x14ac:dyDescent="0.25">
      <c r="A57" t="s">
        <v>29</v>
      </c>
      <c r="B57" s="7"/>
      <c r="C57" s="7"/>
      <c r="D57" s="7"/>
      <c r="E57" s="7"/>
      <c r="F57" s="7"/>
      <c r="G57" s="7"/>
      <c r="H57" s="7"/>
    </row>
    <row r="58" spans="1:9" outlineLevel="1" x14ac:dyDescent="0.25">
      <c r="A58" t="s">
        <v>30</v>
      </c>
      <c r="B58" s="4">
        <f t="shared" ref="B58:H58" si="20">B55-B54-B57-B56</f>
        <v>0</v>
      </c>
      <c r="C58" s="4">
        <f t="shared" si="20"/>
        <v>0</v>
      </c>
      <c r="D58" s="4">
        <f t="shared" si="20"/>
        <v>0</v>
      </c>
      <c r="E58" s="4">
        <f t="shared" si="20"/>
        <v>0</v>
      </c>
      <c r="F58" s="4">
        <f t="shared" si="20"/>
        <v>0</v>
      </c>
      <c r="G58" s="4">
        <f t="shared" si="20"/>
        <v>0</v>
      </c>
      <c r="H58" s="4">
        <f t="shared" si="20"/>
        <v>0</v>
      </c>
    </row>
    <row r="59" spans="1:9" outlineLevel="1" x14ac:dyDescent="0.25">
      <c r="A59" t="s">
        <v>31</v>
      </c>
      <c r="B59" s="5" t="e">
        <f t="shared" ref="B59:H59" si="21">B58/B54</f>
        <v>#DIV/0!</v>
      </c>
      <c r="C59" s="5" t="e">
        <f t="shared" si="21"/>
        <v>#DIV/0!</v>
      </c>
      <c r="D59" s="5" t="e">
        <f t="shared" si="21"/>
        <v>#DIV/0!</v>
      </c>
      <c r="E59" s="5" t="e">
        <f t="shared" si="21"/>
        <v>#DIV/0!</v>
      </c>
      <c r="F59" s="5" t="e">
        <f t="shared" si="21"/>
        <v>#DIV/0!</v>
      </c>
      <c r="G59" s="5" t="e">
        <f t="shared" si="21"/>
        <v>#DIV/0!</v>
      </c>
      <c r="H59" s="5" t="e">
        <f t="shared" si="21"/>
        <v>#DIV/0!</v>
      </c>
    </row>
  </sheetData>
  <conditionalFormatting sqref="B18:H18">
    <cfRule type="expression" dxfId="57" priority="30">
      <formula>B18&gt;=0</formula>
    </cfRule>
  </conditionalFormatting>
  <conditionalFormatting sqref="B19:H19">
    <cfRule type="expression" dxfId="56" priority="29">
      <formula>B19&gt;=0</formula>
    </cfRule>
  </conditionalFormatting>
  <conditionalFormatting sqref="B18:H18">
    <cfRule type="expression" dxfId="55" priority="28">
      <formula>B18&lt;0</formula>
    </cfRule>
  </conditionalFormatting>
  <conditionalFormatting sqref="B19:H19">
    <cfRule type="expression" dxfId="54" priority="27">
      <formula>B19&lt;0</formula>
    </cfRule>
  </conditionalFormatting>
  <conditionalFormatting sqref="B6:H6">
    <cfRule type="cellIs" dxfId="53" priority="26" operator="greaterThanOrEqual">
      <formula>0</formula>
    </cfRule>
  </conditionalFormatting>
  <conditionalFormatting sqref="B6:H6">
    <cfRule type="cellIs" dxfId="52" priority="25" operator="lessThan">
      <formula>0</formula>
    </cfRule>
  </conditionalFormatting>
  <conditionalFormatting sqref="B7:H7">
    <cfRule type="cellIs" dxfId="51" priority="24" operator="greaterThanOrEqual">
      <formula>0</formula>
    </cfRule>
  </conditionalFormatting>
  <conditionalFormatting sqref="B7:H7">
    <cfRule type="cellIs" dxfId="50" priority="23" operator="lessThan">
      <formula>0</formula>
    </cfRule>
  </conditionalFormatting>
  <conditionalFormatting sqref="B28:H28">
    <cfRule type="expression" dxfId="49" priority="22">
      <formula>B28&gt;=0</formula>
    </cfRule>
  </conditionalFormatting>
  <conditionalFormatting sqref="B29:H29">
    <cfRule type="expression" dxfId="48" priority="21">
      <formula>B29&gt;=0</formula>
    </cfRule>
  </conditionalFormatting>
  <conditionalFormatting sqref="B28:H28">
    <cfRule type="expression" dxfId="47" priority="20">
      <formula>B28&lt;0</formula>
    </cfRule>
  </conditionalFormatting>
  <conditionalFormatting sqref="B29:H29">
    <cfRule type="expression" dxfId="46" priority="19">
      <formula>B29&lt;0</formula>
    </cfRule>
  </conditionalFormatting>
  <conditionalFormatting sqref="B38:H38">
    <cfRule type="expression" dxfId="45" priority="18">
      <formula>B38&gt;=0</formula>
    </cfRule>
  </conditionalFormatting>
  <conditionalFormatting sqref="B39:H39">
    <cfRule type="expression" dxfId="44" priority="17">
      <formula>B39&gt;=0</formula>
    </cfRule>
  </conditionalFormatting>
  <conditionalFormatting sqref="B38:H38">
    <cfRule type="expression" dxfId="43" priority="16">
      <formula>B38&lt;0</formula>
    </cfRule>
  </conditionalFormatting>
  <conditionalFormatting sqref="B39:H39">
    <cfRule type="expression" dxfId="42" priority="15">
      <formula>B39&lt;0</formula>
    </cfRule>
  </conditionalFormatting>
  <conditionalFormatting sqref="B48:H48">
    <cfRule type="expression" dxfId="41" priority="14">
      <formula>B48&gt;=0</formula>
    </cfRule>
  </conditionalFormatting>
  <conditionalFormatting sqref="B49:H49">
    <cfRule type="expression" dxfId="40" priority="13">
      <formula>B49&gt;=0</formula>
    </cfRule>
  </conditionalFormatting>
  <conditionalFormatting sqref="B48:H48">
    <cfRule type="expression" dxfId="39" priority="12">
      <formula>B48&lt;0</formula>
    </cfRule>
  </conditionalFormatting>
  <conditionalFormatting sqref="B49:H49">
    <cfRule type="expression" dxfId="38" priority="11">
      <formula>B49&lt;0</formula>
    </cfRule>
  </conditionalFormatting>
  <conditionalFormatting sqref="B58:H58">
    <cfRule type="expression" dxfId="37" priority="10">
      <formula>B58&gt;=0</formula>
    </cfRule>
  </conditionalFormatting>
  <conditionalFormatting sqref="B59:H59">
    <cfRule type="expression" dxfId="36" priority="9">
      <formula>B59&gt;=0</formula>
    </cfRule>
  </conditionalFormatting>
  <conditionalFormatting sqref="B58:H58">
    <cfRule type="expression" dxfId="35" priority="8">
      <formula>B58&lt;0</formula>
    </cfRule>
  </conditionalFormatting>
  <conditionalFormatting sqref="B59:H59">
    <cfRule type="expression" dxfId="34" priority="7">
      <formula>B59&lt;0</formula>
    </cfRule>
  </conditionalFormatting>
  <conditionalFormatting sqref="B9">
    <cfRule type="cellIs" dxfId="33" priority="2" operator="lessThan">
      <formula>0</formula>
    </cfRule>
  </conditionalFormatting>
  <conditionalFormatting sqref="B9">
    <cfRule type="cellIs" dxfId="32" priority="1" operator="greaterThanOrEqual">
      <formula>0</formula>
    </cfRule>
  </conditionalFormatting>
  <dataValidations count="4">
    <dataValidation type="date" operator="greaterThan" allowBlank="1" showInputMessage="1" showErrorMessage="1" errorTitle="Insira uma data válida" error="Por favor, insira uma data no formato DD/MM/AAAA" promptTitle="Insira uma data" prompt="Por favor, insira uma data no formato DD/MM/AAAA" sqref="I11 C11:G11 I21 B21:G21 I31 C31:G31 I41 C41:G41 I51 C51:G51" xr:uid="{0DF3B5DB-44D6-4094-80D7-6EF45A5D9E94}">
      <formula1>1</formula1>
    </dataValidation>
    <dataValidation type="date" errorStyle="warning" operator="greaterThan" allowBlank="1" showInputMessage="1" showErrorMessage="1" errorTitle="Insira uma data válida" error="Por favor, insira uma data no formato DD/MM/AAAA" promptTitle="Insira uma data" prompt="Por favor, insira uma data no formato DD/MM/AAAA" sqref="B11 B31 B41 B51" xr:uid="{01EC3136-132A-4574-B8E0-B18E6F8779EC}">
      <formula1>1</formula1>
    </dataValidation>
    <dataValidation errorStyle="warning" allowBlank="1" showInputMessage="1" showErrorMessage="1" errorTitle="Clique no &quot;+&quot; a esquerda" promptTitle="Clique no &quot;+&quot; a esquerda" sqref="A11 A21 A31 A41 A51" xr:uid="{E70C65FE-0B84-4AF1-9D0C-9AC0CC419561}"/>
    <dataValidation allowBlank="1" showInputMessage="1" showErrorMessage="1" promptTitle="Considera taxas e impostos" sqref="A18:A19 A28:A29 A38:A39 A48:A49 A58:A59" xr:uid="{F6D81149-87A5-45D8-9D1C-6B2CA4E98349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C01C-B37C-4C39-AF9B-6B03B274DA30}">
  <dimension ref="A1:I69"/>
  <sheetViews>
    <sheetView showGridLines="0" workbookViewId="0">
      <pane xSplit="1" topLeftCell="B1" activePane="topRight" state="frozen"/>
      <selection pane="topRight" activeCell="B63" sqref="B63"/>
    </sheetView>
  </sheetViews>
  <sheetFormatPr defaultRowHeight="15" outlineLevelRow="1" x14ac:dyDescent="0.25"/>
  <cols>
    <col min="1" max="1" width="39.7109375" customWidth="1"/>
    <col min="2" max="2" width="17.42578125" customWidth="1"/>
    <col min="3" max="3" width="15.5703125" customWidth="1"/>
    <col min="4" max="4" width="11" customWidth="1"/>
    <col min="5" max="5" width="13.28515625" customWidth="1"/>
    <col min="6" max="6" width="13.85546875" customWidth="1"/>
    <col min="7" max="7" width="12.85546875" customWidth="1"/>
    <col min="8" max="8" width="9.28515625" bestFit="1" customWidth="1"/>
    <col min="9" max="9" width="20.28515625" customWidth="1"/>
    <col min="10" max="10" width="44.28515625" customWidth="1"/>
    <col min="26" max="26" width="20.42578125" customWidth="1"/>
  </cols>
  <sheetData>
    <row r="1" spans="1:9" s="1" customFormat="1" ht="15" customHeight="1" x14ac:dyDescent="0.25">
      <c r="A1" s="1" t="s">
        <v>14</v>
      </c>
      <c r="B1" s="2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</row>
    <row r="2" spans="1:9" x14ac:dyDescent="0.25">
      <c r="A2" t="s">
        <v>17</v>
      </c>
      <c r="B2" s="4">
        <f>SUM(B14:H14)</f>
        <v>8802</v>
      </c>
      <c r="C2" s="4">
        <f>SUM(B24:I24)</f>
        <v>6558</v>
      </c>
      <c r="D2" s="4">
        <f>SUM(B34:H34)</f>
        <v>4060</v>
      </c>
      <c r="E2" s="4">
        <f>SUM(B44:H44)</f>
        <v>6710</v>
      </c>
      <c r="F2" s="4">
        <f>SUM(B54:H54)</f>
        <v>12400</v>
      </c>
      <c r="G2" s="4">
        <f>SUM(B64:H64)</f>
        <v>3800</v>
      </c>
      <c r="H2" s="4">
        <f t="shared" ref="H2" si="0">SUM(H15:N15)</f>
        <v>0</v>
      </c>
    </row>
    <row r="3" spans="1:9" x14ac:dyDescent="0.25">
      <c r="A3" t="s">
        <v>18</v>
      </c>
      <c r="B3">
        <f>SUM(B13:H13)</f>
        <v>600</v>
      </c>
      <c r="C3">
        <f>SUM(B23:H23)</f>
        <v>200</v>
      </c>
      <c r="D3">
        <f>SUM(B33:H33)</f>
        <v>200</v>
      </c>
      <c r="E3">
        <f>SUM(B43:Z43)</f>
        <v>600</v>
      </c>
      <c r="F3">
        <f>SUM(B53:Z53)</f>
        <v>200</v>
      </c>
      <c r="G3">
        <f>SUM(B63:Z63)</f>
        <v>200</v>
      </c>
    </row>
    <row r="4" spans="1:9" x14ac:dyDescent="0.25">
      <c r="A4" t="s">
        <v>19</v>
      </c>
      <c r="B4" s="7">
        <v>15.27</v>
      </c>
      <c r="C4" s="7">
        <v>38.85</v>
      </c>
      <c r="D4" s="7">
        <v>13.46</v>
      </c>
      <c r="E4" s="7">
        <v>9.5500000000000007</v>
      </c>
      <c r="F4" s="7">
        <v>32.630000000000003</v>
      </c>
      <c r="G4" s="7">
        <v>29.46</v>
      </c>
      <c r="H4" s="7"/>
    </row>
    <row r="5" spans="1:9" x14ac:dyDescent="0.25">
      <c r="A5" t="s">
        <v>20</v>
      </c>
      <c r="B5" s="4">
        <f>B4*B3</f>
        <v>9162</v>
      </c>
      <c r="C5" s="4">
        <f t="shared" ref="C5" si="1">C4*C3</f>
        <v>7770</v>
      </c>
      <c r="D5" s="4">
        <f>SUM(B25:H25)</f>
        <v>7770</v>
      </c>
      <c r="E5" s="4">
        <f>SUM(B45:H45)</f>
        <v>5730.0000000000009</v>
      </c>
      <c r="F5" s="4">
        <f>SUM(B55:H55)</f>
        <v>6526.0000000000009</v>
      </c>
      <c r="G5" s="4">
        <f>SUM(B65:H65)</f>
        <v>5892</v>
      </c>
      <c r="H5" s="4">
        <f>H4*H3</f>
        <v>0</v>
      </c>
    </row>
    <row r="6" spans="1:9" x14ac:dyDescent="0.25">
      <c r="A6" t="s">
        <v>21</v>
      </c>
      <c r="B6" s="4">
        <f>SUM(B18:H18)</f>
        <v>360</v>
      </c>
      <c r="C6" s="4">
        <f>SUM(B28:H28)</f>
        <v>1212</v>
      </c>
      <c r="D6" s="4">
        <f>SUM(B38:H38)</f>
        <v>-1368</v>
      </c>
      <c r="E6" s="4">
        <f>SUM(B48:H48)</f>
        <v>-979.99999999999932</v>
      </c>
      <c r="F6" s="4">
        <f>SUM(B58:H58)</f>
        <v>-5873.9999999999991</v>
      </c>
      <c r="G6" s="4">
        <f>SUM(B68:H68)</f>
        <v>2092</v>
      </c>
      <c r="H6" s="4"/>
    </row>
    <row r="7" spans="1:9" x14ac:dyDescent="0.25">
      <c r="A7" t="s">
        <v>22</v>
      </c>
      <c r="B7" s="5">
        <f>B6/B2</f>
        <v>4.0899795501022497E-2</v>
      </c>
      <c r="C7" s="5">
        <f t="shared" ref="C7:G7" si="2">C6/C2</f>
        <v>0.1848124428179323</v>
      </c>
      <c r="D7" s="5">
        <f t="shared" si="2"/>
        <v>-0.33694581280788177</v>
      </c>
      <c r="E7" s="5">
        <f t="shared" si="2"/>
        <v>-0.14605067064083446</v>
      </c>
      <c r="F7" s="5">
        <f t="shared" si="2"/>
        <v>-0.47370967741935477</v>
      </c>
      <c r="G7" s="5">
        <f t="shared" si="2"/>
        <v>0.55052631578947364</v>
      </c>
      <c r="H7" s="5"/>
    </row>
    <row r="8" spans="1:9" x14ac:dyDescent="0.25">
      <c r="A8" t="s">
        <v>23</v>
      </c>
      <c r="B8" s="4">
        <f>SUM(B5:H5)</f>
        <v>42850</v>
      </c>
      <c r="C8" s="4"/>
      <c r="D8" s="4"/>
      <c r="E8" s="4"/>
      <c r="F8" s="4"/>
      <c r="G8" s="4"/>
      <c r="H8" s="4"/>
    </row>
    <row r="9" spans="1:9" ht="15.75" customHeight="1" x14ac:dyDescent="0.25">
      <c r="A9" t="s">
        <v>24</v>
      </c>
      <c r="B9" s="4">
        <f>SUM(B6:H6)</f>
        <v>-4557.9999999999982</v>
      </c>
    </row>
    <row r="10" spans="1:9" ht="15.75" customHeight="1" x14ac:dyDescent="0.25">
      <c r="B10" s="4"/>
    </row>
    <row r="11" spans="1:9" s="1" customFormat="1" x14ac:dyDescent="0.25">
      <c r="A11" s="1" t="str">
        <f>CONCATENATE("Detalhes ", B1," : Data de compra")</f>
        <v>Detalhes ABEV3 : Data de compra</v>
      </c>
      <c r="B11" s="8">
        <f>DATE(2020,10,28)</f>
        <v>44132</v>
      </c>
      <c r="C11" s="8" t="s">
        <v>38</v>
      </c>
      <c r="D11" s="8">
        <v>44265</v>
      </c>
      <c r="E11" s="8"/>
      <c r="F11" s="8"/>
      <c r="G11" s="8"/>
      <c r="H11" s="8"/>
      <c r="I11" s="2"/>
    </row>
    <row r="12" spans="1:9" outlineLevel="1" x14ac:dyDescent="0.25">
      <c r="A12" t="s">
        <v>25</v>
      </c>
      <c r="B12" s="6">
        <v>13.26</v>
      </c>
      <c r="C12" s="7">
        <v>15.75</v>
      </c>
      <c r="D12" s="7">
        <v>15</v>
      </c>
      <c r="E12" s="7"/>
      <c r="F12" s="7"/>
      <c r="G12" s="7"/>
      <c r="H12" s="7"/>
    </row>
    <row r="13" spans="1:9" outlineLevel="1" x14ac:dyDescent="0.25">
      <c r="A13" t="s">
        <v>26</v>
      </c>
      <c r="B13" s="3">
        <v>200</v>
      </c>
      <c r="C13" s="3">
        <v>200</v>
      </c>
      <c r="D13" s="3">
        <v>200</v>
      </c>
      <c r="E13" s="3"/>
      <c r="F13" s="3"/>
      <c r="G13" s="3"/>
      <c r="H13" s="3"/>
    </row>
    <row r="14" spans="1:9" outlineLevel="1" x14ac:dyDescent="0.25">
      <c r="A14" t="s">
        <v>17</v>
      </c>
      <c r="B14" s="4">
        <f t="shared" ref="B14:H14" si="3">B13*B12</f>
        <v>2652</v>
      </c>
      <c r="C14" s="4">
        <f t="shared" si="3"/>
        <v>3150</v>
      </c>
      <c r="D14" s="4">
        <f t="shared" si="3"/>
        <v>3000</v>
      </c>
      <c r="E14" s="4">
        <f t="shared" si="3"/>
        <v>0</v>
      </c>
      <c r="F14" s="4">
        <f t="shared" si="3"/>
        <v>0</v>
      </c>
      <c r="G14" s="4">
        <f t="shared" si="3"/>
        <v>0</v>
      </c>
      <c r="H14" s="4">
        <f t="shared" si="3"/>
        <v>0</v>
      </c>
    </row>
    <row r="15" spans="1:9" outlineLevel="1" x14ac:dyDescent="0.25">
      <c r="A15" t="s">
        <v>27</v>
      </c>
      <c r="B15" s="4">
        <f>$B$4*B13</f>
        <v>3054</v>
      </c>
      <c r="C15" s="4">
        <f t="shared" ref="C15:H15" si="4">$B$4*C13</f>
        <v>3054</v>
      </c>
      <c r="D15" s="4">
        <f t="shared" si="4"/>
        <v>3054</v>
      </c>
      <c r="E15" s="4">
        <f t="shared" si="4"/>
        <v>0</v>
      </c>
      <c r="F15" s="4">
        <f t="shared" si="4"/>
        <v>0</v>
      </c>
      <c r="G15" s="4">
        <f t="shared" si="4"/>
        <v>0</v>
      </c>
      <c r="H15" s="4">
        <f t="shared" si="4"/>
        <v>0</v>
      </c>
    </row>
    <row r="16" spans="1:9" outlineLevel="1" x14ac:dyDescent="0.25">
      <c r="A16" t="s">
        <v>28</v>
      </c>
      <c r="B16" s="4"/>
      <c r="C16" s="4"/>
      <c r="D16" s="4"/>
      <c r="E16" s="4"/>
      <c r="F16" s="4"/>
      <c r="G16" s="4"/>
      <c r="H16" s="4"/>
    </row>
    <row r="17" spans="1:9" outlineLevel="1" x14ac:dyDescent="0.25">
      <c r="A17" t="s">
        <v>39</v>
      </c>
      <c r="B17" s="4"/>
      <c r="C17" s="4"/>
      <c r="D17" s="4"/>
      <c r="E17" s="4"/>
      <c r="F17" s="4"/>
      <c r="G17" s="4"/>
      <c r="H17" s="4"/>
    </row>
    <row r="18" spans="1:9" outlineLevel="1" x14ac:dyDescent="0.25">
      <c r="A18" t="s">
        <v>30</v>
      </c>
      <c r="B18" s="4">
        <f t="shared" ref="B18:H18" si="5">B15-B14-B17-B16</f>
        <v>402</v>
      </c>
      <c r="C18" s="4">
        <f t="shared" si="5"/>
        <v>-96</v>
      </c>
      <c r="D18" s="4">
        <f t="shared" si="5"/>
        <v>54</v>
      </c>
      <c r="E18" s="4">
        <f t="shared" si="5"/>
        <v>0</v>
      </c>
      <c r="F18" s="4">
        <f t="shared" si="5"/>
        <v>0</v>
      </c>
      <c r="G18" s="4">
        <f t="shared" si="5"/>
        <v>0</v>
      </c>
      <c r="H18" s="4">
        <f t="shared" si="5"/>
        <v>0</v>
      </c>
    </row>
    <row r="19" spans="1:9" outlineLevel="1" x14ac:dyDescent="0.25">
      <c r="A19" t="s">
        <v>31</v>
      </c>
      <c r="B19" s="5">
        <f t="shared" ref="B19:H19" si="6">B18/B14</f>
        <v>0.15158371040723981</v>
      </c>
      <c r="C19" s="5">
        <f t="shared" si="6"/>
        <v>-3.0476190476190476E-2</v>
      </c>
      <c r="D19" s="5">
        <f t="shared" si="6"/>
        <v>1.7999999999999999E-2</v>
      </c>
      <c r="E19" s="5" t="e">
        <f t="shared" si="6"/>
        <v>#DIV/0!</v>
      </c>
      <c r="F19" s="5" t="e">
        <f t="shared" si="6"/>
        <v>#DIV/0!</v>
      </c>
      <c r="G19" s="5" t="e">
        <f t="shared" si="6"/>
        <v>#DIV/0!</v>
      </c>
      <c r="H19" s="5" t="e">
        <f t="shared" si="6"/>
        <v>#DIV/0!</v>
      </c>
    </row>
    <row r="21" spans="1:9" s="1" customFormat="1" x14ac:dyDescent="0.25">
      <c r="A21" s="1" t="str">
        <f>CONCATENATE("Detalhes ", C1," : Data de compra")</f>
        <v>Detalhes BBAS3 : Data de compra</v>
      </c>
      <c r="B21" s="8">
        <v>44084</v>
      </c>
      <c r="C21" s="8"/>
      <c r="D21" s="8"/>
      <c r="E21" s="8"/>
      <c r="F21" s="8"/>
      <c r="G21" s="8"/>
      <c r="H21" s="8"/>
      <c r="I21" s="2"/>
    </row>
    <row r="22" spans="1:9" outlineLevel="1" x14ac:dyDescent="0.25">
      <c r="A22" t="s">
        <v>25</v>
      </c>
      <c r="B22" s="6">
        <v>32.79</v>
      </c>
      <c r="C22" s="7"/>
      <c r="D22" s="7"/>
      <c r="E22" s="7"/>
      <c r="F22" s="7"/>
      <c r="G22" s="7"/>
      <c r="H22" s="7"/>
    </row>
    <row r="23" spans="1:9" outlineLevel="1" x14ac:dyDescent="0.25">
      <c r="A23" t="s">
        <v>26</v>
      </c>
      <c r="B23" s="3">
        <v>200</v>
      </c>
      <c r="C23" s="3"/>
      <c r="D23" s="3"/>
      <c r="E23" s="3"/>
      <c r="F23" s="3"/>
      <c r="G23" s="3"/>
      <c r="H23" s="3"/>
    </row>
    <row r="24" spans="1:9" outlineLevel="1" x14ac:dyDescent="0.25">
      <c r="A24" t="s">
        <v>17</v>
      </c>
      <c r="B24" s="4">
        <f t="shared" ref="B24:H24" si="7">B23*B22</f>
        <v>6558</v>
      </c>
      <c r="C24" s="4">
        <f t="shared" si="7"/>
        <v>0</v>
      </c>
      <c r="D24" s="4">
        <f t="shared" si="7"/>
        <v>0</v>
      </c>
      <c r="E24" s="4">
        <f t="shared" si="7"/>
        <v>0</v>
      </c>
      <c r="F24" s="4">
        <f t="shared" si="7"/>
        <v>0</v>
      </c>
      <c r="G24" s="4">
        <f t="shared" si="7"/>
        <v>0</v>
      </c>
      <c r="H24" s="4">
        <f t="shared" si="7"/>
        <v>0</v>
      </c>
    </row>
    <row r="25" spans="1:9" outlineLevel="1" x14ac:dyDescent="0.25">
      <c r="A25" t="s">
        <v>27</v>
      </c>
      <c r="B25" s="4">
        <f>$C$4*B23</f>
        <v>7770</v>
      </c>
      <c r="C25" s="4">
        <f t="shared" ref="C25:H25" si="8">$C$4*C23</f>
        <v>0</v>
      </c>
      <c r="D25" s="4">
        <f t="shared" si="8"/>
        <v>0</v>
      </c>
      <c r="E25" s="4">
        <f t="shared" si="8"/>
        <v>0</v>
      </c>
      <c r="F25" s="4">
        <f t="shared" si="8"/>
        <v>0</v>
      </c>
      <c r="G25" s="4">
        <f t="shared" si="8"/>
        <v>0</v>
      </c>
      <c r="H25" s="4">
        <f t="shared" si="8"/>
        <v>0</v>
      </c>
    </row>
    <row r="26" spans="1:9" outlineLevel="1" x14ac:dyDescent="0.25">
      <c r="A26" t="s">
        <v>28</v>
      </c>
      <c r="B26" s="4"/>
      <c r="C26" s="4"/>
      <c r="D26" s="4"/>
      <c r="E26" s="4"/>
      <c r="F26" s="4"/>
      <c r="G26" s="4"/>
      <c r="H26" s="4"/>
    </row>
    <row r="27" spans="1:9" outlineLevel="1" x14ac:dyDescent="0.25">
      <c r="A27" t="s">
        <v>39</v>
      </c>
      <c r="B27" s="4"/>
      <c r="C27" s="4"/>
      <c r="D27" s="4"/>
      <c r="E27" s="4"/>
      <c r="F27" s="4"/>
      <c r="G27" s="4"/>
      <c r="H27" s="4"/>
    </row>
    <row r="28" spans="1:9" outlineLevel="1" x14ac:dyDescent="0.25">
      <c r="A28" t="s">
        <v>30</v>
      </c>
      <c r="B28" s="4">
        <f t="shared" ref="B28:H28" si="9">B25-B24-B27-B26</f>
        <v>1212</v>
      </c>
      <c r="C28" s="4">
        <f t="shared" si="9"/>
        <v>0</v>
      </c>
      <c r="D28" s="4">
        <f t="shared" si="9"/>
        <v>0</v>
      </c>
      <c r="E28" s="4">
        <f t="shared" si="9"/>
        <v>0</v>
      </c>
      <c r="F28" s="4">
        <f t="shared" si="9"/>
        <v>0</v>
      </c>
      <c r="G28" s="4">
        <f t="shared" si="9"/>
        <v>0</v>
      </c>
      <c r="H28" s="4">
        <f t="shared" si="9"/>
        <v>0</v>
      </c>
    </row>
    <row r="29" spans="1:9" outlineLevel="1" x14ac:dyDescent="0.25">
      <c r="A29" t="s">
        <v>31</v>
      </c>
      <c r="B29" s="5">
        <f t="shared" ref="B29:H29" si="10">B28/B24</f>
        <v>0.1848124428179323</v>
      </c>
      <c r="C29" s="5" t="e">
        <f t="shared" si="10"/>
        <v>#DIV/0!</v>
      </c>
      <c r="D29" s="5" t="e">
        <f t="shared" si="10"/>
        <v>#DIV/0!</v>
      </c>
      <c r="E29" s="5" t="e">
        <f t="shared" si="10"/>
        <v>#DIV/0!</v>
      </c>
      <c r="F29" s="5" t="e">
        <f t="shared" si="10"/>
        <v>#DIV/0!</v>
      </c>
      <c r="G29" s="5" t="e">
        <f t="shared" si="10"/>
        <v>#DIV/0!</v>
      </c>
      <c r="H29" s="5" t="e">
        <f t="shared" si="10"/>
        <v>#DIV/0!</v>
      </c>
    </row>
    <row r="31" spans="1:9" s="1" customFormat="1" x14ac:dyDescent="0.25">
      <c r="A31" s="1" t="str">
        <f>CONCATENATE("Detalhes ", D1," : Data de compra")</f>
        <v>Detalhes BRFS3 : Data de compra</v>
      </c>
      <c r="B31" s="8">
        <v>43929</v>
      </c>
      <c r="C31" s="8"/>
      <c r="D31" s="8"/>
      <c r="E31" s="8"/>
      <c r="F31" s="8"/>
      <c r="G31" s="8"/>
      <c r="H31" s="8"/>
      <c r="I31" s="2"/>
    </row>
    <row r="32" spans="1:9" outlineLevel="1" x14ac:dyDescent="0.25">
      <c r="A32" t="s">
        <v>25</v>
      </c>
      <c r="B32" s="6">
        <v>20.3</v>
      </c>
      <c r="C32" s="7"/>
      <c r="D32" s="7"/>
      <c r="E32" s="7"/>
      <c r="F32" s="7"/>
      <c r="G32" s="7"/>
      <c r="H32" s="7"/>
    </row>
    <row r="33" spans="1:9" outlineLevel="1" x14ac:dyDescent="0.25">
      <c r="A33" t="s">
        <v>26</v>
      </c>
      <c r="B33" s="3">
        <v>200</v>
      </c>
      <c r="C33" s="3"/>
      <c r="D33" s="3"/>
      <c r="E33" s="3"/>
      <c r="F33" s="3"/>
      <c r="G33" s="3"/>
      <c r="H33" s="3"/>
    </row>
    <row r="34" spans="1:9" outlineLevel="1" x14ac:dyDescent="0.25">
      <c r="A34" t="s">
        <v>17</v>
      </c>
      <c r="B34" s="4">
        <f t="shared" ref="B34:H34" si="11">B33*B32</f>
        <v>4060</v>
      </c>
      <c r="C34" s="4">
        <f t="shared" si="11"/>
        <v>0</v>
      </c>
      <c r="D34" s="4">
        <f t="shared" si="11"/>
        <v>0</v>
      </c>
      <c r="E34" s="4">
        <f t="shared" si="11"/>
        <v>0</v>
      </c>
      <c r="F34" s="4">
        <f t="shared" si="11"/>
        <v>0</v>
      </c>
      <c r="G34" s="4">
        <f t="shared" si="11"/>
        <v>0</v>
      </c>
      <c r="H34" s="4">
        <f t="shared" si="11"/>
        <v>0</v>
      </c>
    </row>
    <row r="35" spans="1:9" outlineLevel="1" x14ac:dyDescent="0.25">
      <c r="A35" t="s">
        <v>27</v>
      </c>
      <c r="B35" s="4">
        <f>$D$4*B33</f>
        <v>2692</v>
      </c>
      <c r="C35" s="4">
        <f t="shared" ref="C35:H35" si="12">$D$4*C33</f>
        <v>0</v>
      </c>
      <c r="D35" s="4">
        <f t="shared" si="12"/>
        <v>0</v>
      </c>
      <c r="E35" s="4">
        <f t="shared" si="12"/>
        <v>0</v>
      </c>
      <c r="F35" s="4">
        <f t="shared" si="12"/>
        <v>0</v>
      </c>
      <c r="G35" s="4">
        <f t="shared" si="12"/>
        <v>0</v>
      </c>
      <c r="H35" s="4">
        <f t="shared" si="12"/>
        <v>0</v>
      </c>
    </row>
    <row r="36" spans="1:9" outlineLevel="1" x14ac:dyDescent="0.25">
      <c r="A36" t="s">
        <v>28</v>
      </c>
      <c r="B36" s="4"/>
      <c r="C36" s="4"/>
      <c r="D36" s="4"/>
      <c r="E36" s="4"/>
      <c r="F36" s="4"/>
      <c r="G36" s="4"/>
      <c r="H36" s="4"/>
    </row>
    <row r="37" spans="1:9" outlineLevel="1" x14ac:dyDescent="0.25">
      <c r="A37" t="s">
        <v>39</v>
      </c>
      <c r="B37" s="4"/>
      <c r="C37" s="4"/>
      <c r="D37" s="4"/>
      <c r="E37" s="4"/>
      <c r="F37" s="4"/>
      <c r="G37" s="4"/>
      <c r="H37" s="4"/>
    </row>
    <row r="38" spans="1:9" outlineLevel="1" x14ac:dyDescent="0.25">
      <c r="A38" t="s">
        <v>30</v>
      </c>
      <c r="B38" s="4">
        <f t="shared" ref="B38:H38" si="13">B35-B34-B37-B36</f>
        <v>-1368</v>
      </c>
      <c r="C38" s="4">
        <f t="shared" si="13"/>
        <v>0</v>
      </c>
      <c r="D38" s="4">
        <f t="shared" si="13"/>
        <v>0</v>
      </c>
      <c r="E38" s="4">
        <f t="shared" si="13"/>
        <v>0</v>
      </c>
      <c r="F38" s="4">
        <f t="shared" si="13"/>
        <v>0</v>
      </c>
      <c r="G38" s="4">
        <f t="shared" si="13"/>
        <v>0</v>
      </c>
      <c r="H38" s="4">
        <f t="shared" si="13"/>
        <v>0</v>
      </c>
    </row>
    <row r="39" spans="1:9" outlineLevel="1" x14ac:dyDescent="0.25">
      <c r="A39" t="s">
        <v>31</v>
      </c>
      <c r="B39" s="5">
        <f t="shared" ref="B39:H39" si="14">B38/B34</f>
        <v>-0.33694581280788177</v>
      </c>
      <c r="C39" s="5" t="e">
        <f t="shared" si="14"/>
        <v>#DIV/0!</v>
      </c>
      <c r="D39" s="5" t="e">
        <f t="shared" si="14"/>
        <v>#DIV/0!</v>
      </c>
      <c r="E39" s="5" t="e">
        <f t="shared" si="14"/>
        <v>#DIV/0!</v>
      </c>
      <c r="F39" s="5" t="e">
        <f t="shared" si="14"/>
        <v>#DIV/0!</v>
      </c>
      <c r="G39" s="5" t="e">
        <f t="shared" si="14"/>
        <v>#DIV/0!</v>
      </c>
      <c r="H39" s="5" t="e">
        <f t="shared" si="14"/>
        <v>#DIV/0!</v>
      </c>
    </row>
    <row r="40" spans="1:9" ht="17.25" customHeight="1" x14ac:dyDescent="0.25"/>
    <row r="41" spans="1:9" s="1" customFormat="1" x14ac:dyDescent="0.25">
      <c r="A41" s="1" t="str">
        <f>CONCATENATE("Detalhes ", E1," : Data de compra")</f>
        <v>Detalhes ITSA4 : Data de compra</v>
      </c>
      <c r="B41" s="8">
        <v>44055</v>
      </c>
      <c r="C41" s="8" t="s">
        <v>40</v>
      </c>
      <c r="D41" s="8">
        <v>44411</v>
      </c>
      <c r="E41" s="8"/>
      <c r="F41" s="8"/>
      <c r="G41" s="8"/>
      <c r="H41" s="8"/>
      <c r="I41" s="2"/>
    </row>
    <row r="42" spans="1:9" outlineLevel="1" x14ac:dyDescent="0.25">
      <c r="A42" t="s">
        <v>25</v>
      </c>
      <c r="B42" s="6">
        <v>11.65</v>
      </c>
      <c r="C42" s="7">
        <v>11.8</v>
      </c>
      <c r="D42" s="7">
        <v>10.1</v>
      </c>
      <c r="E42" s="7"/>
      <c r="F42" s="7"/>
      <c r="G42" s="7"/>
      <c r="H42" s="7"/>
    </row>
    <row r="43" spans="1:9" outlineLevel="1" x14ac:dyDescent="0.25">
      <c r="A43" t="s">
        <v>26</v>
      </c>
      <c r="B43" s="3">
        <v>200</v>
      </c>
      <c r="C43" s="3">
        <v>200</v>
      </c>
      <c r="D43" s="3">
        <v>200</v>
      </c>
      <c r="E43" s="3"/>
      <c r="F43" s="3"/>
      <c r="G43" s="3"/>
      <c r="H43" s="3"/>
    </row>
    <row r="44" spans="1:9" outlineLevel="1" x14ac:dyDescent="0.25">
      <c r="A44" t="s">
        <v>17</v>
      </c>
      <c r="B44" s="4">
        <f t="shared" ref="B44:H44" si="15">B43*B42</f>
        <v>2330</v>
      </c>
      <c r="C44" s="4">
        <f t="shared" si="15"/>
        <v>2360</v>
      </c>
      <c r="D44" s="4">
        <f t="shared" si="15"/>
        <v>2020</v>
      </c>
      <c r="E44" s="4">
        <f t="shared" si="15"/>
        <v>0</v>
      </c>
      <c r="F44" s="4">
        <f t="shared" si="15"/>
        <v>0</v>
      </c>
      <c r="G44" s="4">
        <f t="shared" si="15"/>
        <v>0</v>
      </c>
      <c r="H44" s="4">
        <f t="shared" si="15"/>
        <v>0</v>
      </c>
    </row>
    <row r="45" spans="1:9" outlineLevel="1" x14ac:dyDescent="0.25">
      <c r="A45" t="s">
        <v>27</v>
      </c>
      <c r="B45" s="4">
        <f>$E$4*B43</f>
        <v>1910.0000000000002</v>
      </c>
      <c r="C45" s="4">
        <f t="shared" ref="C45:H45" si="16">$E$4*C43</f>
        <v>1910.0000000000002</v>
      </c>
      <c r="D45" s="4">
        <f t="shared" si="16"/>
        <v>1910.0000000000002</v>
      </c>
      <c r="E45" s="4">
        <f t="shared" si="16"/>
        <v>0</v>
      </c>
      <c r="F45" s="4">
        <f t="shared" si="16"/>
        <v>0</v>
      </c>
      <c r="G45" s="4">
        <f t="shared" si="16"/>
        <v>0</v>
      </c>
      <c r="H45" s="4">
        <f t="shared" si="16"/>
        <v>0</v>
      </c>
    </row>
    <row r="46" spans="1:9" outlineLevel="1" x14ac:dyDescent="0.25">
      <c r="A46" t="s">
        <v>28</v>
      </c>
      <c r="B46" s="4"/>
      <c r="C46" s="4"/>
      <c r="D46" s="4"/>
      <c r="E46" s="4"/>
      <c r="F46" s="4"/>
      <c r="G46" s="4"/>
      <c r="H46" s="4"/>
    </row>
    <row r="47" spans="1:9" outlineLevel="1" x14ac:dyDescent="0.25">
      <c r="A47" t="s">
        <v>39</v>
      </c>
      <c r="B47" s="4"/>
      <c r="C47" s="4"/>
      <c r="D47" s="4"/>
      <c r="E47" s="4"/>
      <c r="F47" s="4"/>
      <c r="G47" s="4"/>
      <c r="H47" s="4"/>
    </row>
    <row r="48" spans="1:9" outlineLevel="1" x14ac:dyDescent="0.25">
      <c r="A48" t="s">
        <v>30</v>
      </c>
      <c r="B48" s="4">
        <f t="shared" ref="B48:H48" si="17">B45-B44-B47-B46</f>
        <v>-419.99999999999977</v>
      </c>
      <c r="C48" s="4">
        <f t="shared" si="17"/>
        <v>-449.99999999999977</v>
      </c>
      <c r="D48" s="4">
        <f t="shared" si="17"/>
        <v>-109.99999999999977</v>
      </c>
      <c r="E48" s="4">
        <f t="shared" si="17"/>
        <v>0</v>
      </c>
      <c r="F48" s="4">
        <f t="shared" si="17"/>
        <v>0</v>
      </c>
      <c r="G48" s="4">
        <f t="shared" si="17"/>
        <v>0</v>
      </c>
      <c r="H48" s="4">
        <f t="shared" si="17"/>
        <v>0</v>
      </c>
    </row>
    <row r="49" spans="1:9" outlineLevel="1" x14ac:dyDescent="0.25">
      <c r="A49" t="s">
        <v>31</v>
      </c>
      <c r="B49" s="5">
        <f t="shared" ref="B49:H49" si="18">B48/B44</f>
        <v>-0.18025751072961363</v>
      </c>
      <c r="C49" s="5">
        <f t="shared" si="18"/>
        <v>-0.19067796610169482</v>
      </c>
      <c r="D49" s="5">
        <f t="shared" si="18"/>
        <v>-5.4455445544554344E-2</v>
      </c>
      <c r="E49" s="5" t="e">
        <f t="shared" si="18"/>
        <v>#DIV/0!</v>
      </c>
      <c r="F49" s="5" t="e">
        <f t="shared" si="18"/>
        <v>#DIV/0!</v>
      </c>
      <c r="G49" s="5" t="e">
        <f t="shared" si="18"/>
        <v>#DIV/0!</v>
      </c>
      <c r="H49" s="5" t="e">
        <f t="shared" si="18"/>
        <v>#DIV/0!</v>
      </c>
    </row>
    <row r="51" spans="1:9" s="1" customFormat="1" x14ac:dyDescent="0.25">
      <c r="A51" s="1" t="str">
        <f>CONCATENATE("Detalhes ", F1," : Data de compra")</f>
        <v>Detalhes RDOR3 : Data de compra</v>
      </c>
      <c r="B51" s="8">
        <v>44411</v>
      </c>
      <c r="C51" s="8"/>
      <c r="D51" s="8"/>
      <c r="E51" s="8"/>
      <c r="F51" s="8"/>
      <c r="G51" s="8"/>
      <c r="H51" s="8"/>
      <c r="I51" s="2"/>
    </row>
    <row r="52" spans="1:9" outlineLevel="1" x14ac:dyDescent="0.25">
      <c r="A52" t="s">
        <v>25</v>
      </c>
      <c r="B52" s="6">
        <v>62</v>
      </c>
      <c r="C52" s="7"/>
      <c r="D52" s="7"/>
      <c r="E52" s="7"/>
      <c r="F52" s="7"/>
      <c r="G52" s="7"/>
      <c r="H52" s="7"/>
    </row>
    <row r="53" spans="1:9" outlineLevel="1" x14ac:dyDescent="0.25">
      <c r="A53" t="s">
        <v>26</v>
      </c>
      <c r="B53" s="3">
        <v>200</v>
      </c>
      <c r="C53" s="3"/>
      <c r="D53" s="3"/>
      <c r="E53" s="3"/>
      <c r="F53" s="3"/>
      <c r="G53" s="3"/>
      <c r="H53" s="3"/>
    </row>
    <row r="54" spans="1:9" outlineLevel="1" x14ac:dyDescent="0.25">
      <c r="A54" t="s">
        <v>17</v>
      </c>
      <c r="B54" s="4">
        <f t="shared" ref="B54:H54" si="19">B53*B52</f>
        <v>12400</v>
      </c>
      <c r="C54" s="4">
        <f t="shared" si="19"/>
        <v>0</v>
      </c>
      <c r="D54" s="4">
        <f t="shared" si="19"/>
        <v>0</v>
      </c>
      <c r="E54" s="4">
        <f t="shared" si="19"/>
        <v>0</v>
      </c>
      <c r="F54" s="4">
        <f t="shared" si="19"/>
        <v>0</v>
      </c>
      <c r="G54" s="4">
        <f t="shared" si="19"/>
        <v>0</v>
      </c>
      <c r="H54" s="4">
        <f t="shared" si="19"/>
        <v>0</v>
      </c>
    </row>
    <row r="55" spans="1:9" outlineLevel="1" x14ac:dyDescent="0.25">
      <c r="A55" t="s">
        <v>27</v>
      </c>
      <c r="B55" s="4">
        <f>$F$4*B53</f>
        <v>6526.0000000000009</v>
      </c>
      <c r="C55" s="4">
        <f t="shared" ref="C55:H55" si="20">$F$4*C53</f>
        <v>0</v>
      </c>
      <c r="D55" s="4">
        <f t="shared" si="20"/>
        <v>0</v>
      </c>
      <c r="E55" s="4">
        <f t="shared" si="20"/>
        <v>0</v>
      </c>
      <c r="F55" s="4">
        <f t="shared" si="20"/>
        <v>0</v>
      </c>
      <c r="G55" s="4">
        <f t="shared" si="20"/>
        <v>0</v>
      </c>
      <c r="H55" s="4">
        <f t="shared" si="20"/>
        <v>0</v>
      </c>
    </row>
    <row r="56" spans="1:9" outlineLevel="1" x14ac:dyDescent="0.25">
      <c r="A56" t="s">
        <v>28</v>
      </c>
      <c r="B56" s="4"/>
      <c r="C56" s="4"/>
      <c r="D56" s="4"/>
      <c r="E56" s="4"/>
      <c r="F56" s="4"/>
      <c r="G56" s="4"/>
      <c r="H56" s="4"/>
    </row>
    <row r="57" spans="1:9" outlineLevel="1" x14ac:dyDescent="0.25">
      <c r="A57" t="s">
        <v>39</v>
      </c>
      <c r="B57" s="4"/>
      <c r="C57" s="4"/>
      <c r="D57" s="4"/>
      <c r="E57" s="4"/>
      <c r="F57" s="4"/>
      <c r="G57" s="4"/>
      <c r="H57" s="4"/>
    </row>
    <row r="58" spans="1:9" outlineLevel="1" x14ac:dyDescent="0.25">
      <c r="A58" t="s">
        <v>30</v>
      </c>
      <c r="B58" s="4">
        <f t="shared" ref="B58:H58" si="21">B55-B54-B57-B56</f>
        <v>-5873.9999999999991</v>
      </c>
      <c r="C58" s="4">
        <f t="shared" si="21"/>
        <v>0</v>
      </c>
      <c r="D58" s="4">
        <f t="shared" si="21"/>
        <v>0</v>
      </c>
      <c r="E58" s="4">
        <f t="shared" si="21"/>
        <v>0</v>
      </c>
      <c r="F58" s="4">
        <f t="shared" si="21"/>
        <v>0</v>
      </c>
      <c r="G58" s="4">
        <f t="shared" si="21"/>
        <v>0</v>
      </c>
      <c r="H58" s="4">
        <f t="shared" si="21"/>
        <v>0</v>
      </c>
    </row>
    <row r="59" spans="1:9" outlineLevel="1" x14ac:dyDescent="0.25">
      <c r="A59" t="s">
        <v>31</v>
      </c>
      <c r="B59" s="5">
        <f t="shared" ref="B59:H59" si="22">B58/B54</f>
        <v>-0.47370967741935477</v>
      </c>
      <c r="C59" s="5" t="e">
        <f t="shared" si="22"/>
        <v>#DIV/0!</v>
      </c>
      <c r="D59" s="5" t="e">
        <f t="shared" si="22"/>
        <v>#DIV/0!</v>
      </c>
      <c r="E59" s="5" t="e">
        <f t="shared" si="22"/>
        <v>#DIV/0!</v>
      </c>
      <c r="F59" s="5" t="e">
        <f t="shared" si="22"/>
        <v>#DIV/0!</v>
      </c>
      <c r="G59" s="5" t="e">
        <f t="shared" si="22"/>
        <v>#DIV/0!</v>
      </c>
      <c r="H59" s="5" t="e">
        <f t="shared" si="22"/>
        <v>#DIV/0!</v>
      </c>
    </row>
    <row r="61" spans="1:9" s="1" customFormat="1" x14ac:dyDescent="0.25">
      <c r="A61" s="1" t="str">
        <f>CONCATENATE("Detalhes ", G1," : Data de compra")</f>
        <v>Detalhes PETR4 : Data de compra</v>
      </c>
      <c r="B61" s="9">
        <v>44411</v>
      </c>
      <c r="C61" s="9"/>
      <c r="D61" s="9"/>
      <c r="E61" s="9"/>
      <c r="F61" s="9"/>
      <c r="G61" s="9"/>
      <c r="H61" s="9"/>
      <c r="I61" s="2"/>
    </row>
    <row r="62" spans="1:9" outlineLevel="1" x14ac:dyDescent="0.25">
      <c r="A62" t="s">
        <v>25</v>
      </c>
      <c r="B62" s="6">
        <v>19</v>
      </c>
      <c r="C62" s="7"/>
      <c r="D62" s="7"/>
      <c r="E62" s="7"/>
      <c r="F62" s="7"/>
      <c r="G62" s="7"/>
      <c r="H62" s="7"/>
    </row>
    <row r="63" spans="1:9" outlineLevel="1" x14ac:dyDescent="0.25">
      <c r="A63" t="s">
        <v>26</v>
      </c>
      <c r="B63" s="3">
        <v>200</v>
      </c>
      <c r="C63" s="3"/>
      <c r="D63" s="3"/>
      <c r="E63" s="3"/>
      <c r="F63" s="3"/>
      <c r="G63" s="3"/>
      <c r="H63" s="3"/>
    </row>
    <row r="64" spans="1:9" outlineLevel="1" x14ac:dyDescent="0.25">
      <c r="A64" t="s">
        <v>17</v>
      </c>
      <c r="B64" s="4">
        <f t="shared" ref="B64:H64" si="23">B63*B62</f>
        <v>3800</v>
      </c>
      <c r="C64" s="4">
        <f t="shared" si="23"/>
        <v>0</v>
      </c>
      <c r="D64" s="4">
        <f t="shared" si="23"/>
        <v>0</v>
      </c>
      <c r="E64" s="4">
        <f t="shared" si="23"/>
        <v>0</v>
      </c>
      <c r="F64" s="4">
        <f t="shared" si="23"/>
        <v>0</v>
      </c>
      <c r="G64" s="4">
        <f t="shared" si="23"/>
        <v>0</v>
      </c>
      <c r="H64" s="4">
        <f t="shared" si="23"/>
        <v>0</v>
      </c>
    </row>
    <row r="65" spans="1:8" outlineLevel="1" x14ac:dyDescent="0.25">
      <c r="A65" t="s">
        <v>27</v>
      </c>
      <c r="B65" s="4">
        <f>$G$4*B63</f>
        <v>5892</v>
      </c>
      <c r="C65" s="4">
        <f t="shared" ref="C65:H65" si="24">$G$4*C63</f>
        <v>0</v>
      </c>
      <c r="D65" s="4">
        <f t="shared" si="24"/>
        <v>0</v>
      </c>
      <c r="E65" s="4">
        <f t="shared" si="24"/>
        <v>0</v>
      </c>
      <c r="F65" s="4">
        <f t="shared" si="24"/>
        <v>0</v>
      </c>
      <c r="G65" s="4">
        <f t="shared" si="24"/>
        <v>0</v>
      </c>
      <c r="H65" s="4">
        <f t="shared" si="24"/>
        <v>0</v>
      </c>
    </row>
    <row r="66" spans="1:8" outlineLevel="1" x14ac:dyDescent="0.25">
      <c r="A66" t="s">
        <v>28</v>
      </c>
      <c r="B66" s="4"/>
      <c r="C66" s="4"/>
      <c r="D66" s="4"/>
      <c r="E66" s="4"/>
      <c r="F66" s="4"/>
      <c r="G66" s="4"/>
      <c r="H66" s="4"/>
    </row>
    <row r="67" spans="1:8" outlineLevel="1" x14ac:dyDescent="0.25">
      <c r="A67" t="s">
        <v>39</v>
      </c>
      <c r="B67" s="4"/>
      <c r="C67" s="4"/>
      <c r="D67" s="4"/>
      <c r="E67" s="4"/>
      <c r="F67" s="4"/>
      <c r="G67" s="4"/>
      <c r="H67" s="4"/>
    </row>
    <row r="68" spans="1:8" outlineLevel="1" x14ac:dyDescent="0.25">
      <c r="A68" t="s">
        <v>30</v>
      </c>
      <c r="B68" s="4">
        <f t="shared" ref="B68:H68" si="25">B65-B64-B67-B66</f>
        <v>2092</v>
      </c>
      <c r="C68" s="4">
        <f t="shared" si="25"/>
        <v>0</v>
      </c>
      <c r="D68" s="4">
        <f t="shared" si="25"/>
        <v>0</v>
      </c>
      <c r="E68" s="4">
        <f t="shared" si="25"/>
        <v>0</v>
      </c>
      <c r="F68" s="4">
        <f t="shared" si="25"/>
        <v>0</v>
      </c>
      <c r="G68" s="4">
        <f t="shared" si="25"/>
        <v>0</v>
      </c>
      <c r="H68" s="4">
        <f t="shared" si="25"/>
        <v>0</v>
      </c>
    </row>
    <row r="69" spans="1:8" outlineLevel="1" x14ac:dyDescent="0.25">
      <c r="A69" t="s">
        <v>31</v>
      </c>
      <c r="B69" s="5">
        <f t="shared" ref="B69:H69" si="26">B68/B64</f>
        <v>0.55052631578947364</v>
      </c>
      <c r="C69" s="5" t="e">
        <f t="shared" si="26"/>
        <v>#DIV/0!</v>
      </c>
      <c r="D69" s="5" t="e">
        <f t="shared" si="26"/>
        <v>#DIV/0!</v>
      </c>
      <c r="E69" s="5" t="e">
        <f t="shared" si="26"/>
        <v>#DIV/0!</v>
      </c>
      <c r="F69" s="5" t="e">
        <f t="shared" si="26"/>
        <v>#DIV/0!</v>
      </c>
      <c r="G69" s="5" t="e">
        <f t="shared" si="26"/>
        <v>#DIV/0!</v>
      </c>
      <c r="H69" s="5" t="e">
        <f t="shared" si="26"/>
        <v>#DIV/0!</v>
      </c>
    </row>
  </sheetData>
  <conditionalFormatting sqref="B18:H18">
    <cfRule type="expression" dxfId="31" priority="52">
      <formula>B18&gt;=0</formula>
    </cfRule>
  </conditionalFormatting>
  <conditionalFormatting sqref="B19:H19">
    <cfRule type="expression" dxfId="30" priority="51">
      <formula>B19&gt;=0</formula>
    </cfRule>
  </conditionalFormatting>
  <conditionalFormatting sqref="B18:H18">
    <cfRule type="expression" dxfId="29" priority="50">
      <formula>B18&lt;0</formula>
    </cfRule>
  </conditionalFormatting>
  <conditionalFormatting sqref="B19:H19">
    <cfRule type="expression" dxfId="28" priority="49">
      <formula>B19&lt;0</formula>
    </cfRule>
  </conditionalFormatting>
  <conditionalFormatting sqref="B6:H6">
    <cfRule type="cellIs" dxfId="27" priority="48" operator="greaterThanOrEqual">
      <formula>0</formula>
    </cfRule>
  </conditionalFormatting>
  <conditionalFormatting sqref="B6:H6">
    <cfRule type="cellIs" dxfId="26" priority="47" operator="lessThan">
      <formula>0</formula>
    </cfRule>
  </conditionalFormatting>
  <conditionalFormatting sqref="B7:H7">
    <cfRule type="cellIs" dxfId="25" priority="46" operator="greaterThanOrEqual">
      <formula>0</formula>
    </cfRule>
  </conditionalFormatting>
  <conditionalFormatting sqref="B7:H7">
    <cfRule type="cellIs" dxfId="24" priority="45" operator="lessThan">
      <formula>0</formula>
    </cfRule>
  </conditionalFormatting>
  <conditionalFormatting sqref="B28:H28">
    <cfRule type="expression" dxfId="23" priority="24">
      <formula>B28&gt;=0</formula>
    </cfRule>
  </conditionalFormatting>
  <conditionalFormatting sqref="B29:H29">
    <cfRule type="expression" dxfId="22" priority="23">
      <formula>B29&gt;=0</formula>
    </cfRule>
  </conditionalFormatting>
  <conditionalFormatting sqref="B28:H28">
    <cfRule type="expression" dxfId="21" priority="22">
      <formula>B28&lt;0</formula>
    </cfRule>
  </conditionalFormatting>
  <conditionalFormatting sqref="B29:H29">
    <cfRule type="expression" dxfId="20" priority="21">
      <formula>B29&lt;0</formula>
    </cfRule>
  </conditionalFormatting>
  <conditionalFormatting sqref="B38:H38">
    <cfRule type="expression" dxfId="19" priority="20">
      <formula>B38&gt;=0</formula>
    </cfRule>
  </conditionalFormatting>
  <conditionalFormatting sqref="B39:H39">
    <cfRule type="expression" dxfId="18" priority="19">
      <formula>B39&gt;=0</formula>
    </cfRule>
  </conditionalFormatting>
  <conditionalFormatting sqref="B38:H38">
    <cfRule type="expression" dxfId="17" priority="18">
      <formula>B38&lt;0</formula>
    </cfRule>
  </conditionalFormatting>
  <conditionalFormatting sqref="B39:H39">
    <cfRule type="expression" dxfId="16" priority="17">
      <formula>B39&lt;0</formula>
    </cfRule>
  </conditionalFormatting>
  <conditionalFormatting sqref="B48:H48">
    <cfRule type="expression" dxfId="15" priority="16">
      <formula>B48&gt;=0</formula>
    </cfRule>
  </conditionalFormatting>
  <conditionalFormatting sqref="B49:H49">
    <cfRule type="expression" dxfId="14" priority="15">
      <formula>B49&gt;=0</formula>
    </cfRule>
  </conditionalFormatting>
  <conditionalFormatting sqref="B48:H48">
    <cfRule type="expression" dxfId="13" priority="14">
      <formula>B48&lt;0</formula>
    </cfRule>
  </conditionalFormatting>
  <conditionalFormatting sqref="B49:H49">
    <cfRule type="expression" dxfId="12" priority="13">
      <formula>B49&lt;0</formula>
    </cfRule>
  </conditionalFormatting>
  <conditionalFormatting sqref="B58:H58">
    <cfRule type="expression" dxfId="11" priority="12">
      <formula>B58&gt;=0</formula>
    </cfRule>
  </conditionalFormatting>
  <conditionalFormatting sqref="B59:H59">
    <cfRule type="expression" dxfId="10" priority="11">
      <formula>B59&gt;=0</formula>
    </cfRule>
  </conditionalFormatting>
  <conditionalFormatting sqref="B58:H58">
    <cfRule type="expression" dxfId="9" priority="10">
      <formula>B58&lt;0</formula>
    </cfRule>
  </conditionalFormatting>
  <conditionalFormatting sqref="B59:H59">
    <cfRule type="expression" dxfId="8" priority="9">
      <formula>B59&lt;0</formula>
    </cfRule>
  </conditionalFormatting>
  <conditionalFormatting sqref="B68:H68">
    <cfRule type="expression" dxfId="7" priority="8">
      <formula>B68&gt;=0</formula>
    </cfRule>
  </conditionalFormatting>
  <conditionalFormatting sqref="B69:H69">
    <cfRule type="expression" dxfId="6" priority="7">
      <formula>B69&gt;=0</formula>
    </cfRule>
  </conditionalFormatting>
  <conditionalFormatting sqref="B68:H68">
    <cfRule type="expression" dxfId="5" priority="6">
      <formula>B68&lt;0</formula>
    </cfRule>
  </conditionalFormatting>
  <conditionalFormatting sqref="B69:H69">
    <cfRule type="expression" dxfId="4" priority="5">
      <formula>B69&lt;0</formula>
    </cfRule>
  </conditionalFormatting>
  <conditionalFormatting sqref="B9">
    <cfRule type="cellIs" dxfId="3" priority="2" operator="greaterThanOrEqual">
      <formula>0</formula>
    </cfRule>
  </conditionalFormatting>
  <conditionalFormatting sqref="B9">
    <cfRule type="cellIs" dxfId="2" priority="1" operator="lessThan">
      <formula>0</formula>
    </cfRule>
  </conditionalFormatting>
  <dataValidations count="4">
    <dataValidation allowBlank="1" showInputMessage="1" showErrorMessage="1" promptTitle="Considera taxas e impostos" sqref="A18:A19 A28:A29 A38:A39 A48:A49 A58:A59 A68:A69" xr:uid="{0358E40E-5021-4817-8AD1-3D501D20A99A}"/>
    <dataValidation errorStyle="warning" allowBlank="1" showInputMessage="1" showErrorMessage="1" errorTitle="Clique no &quot;+&quot; a esquerda" promptTitle="Clique no &quot;+&quot; a esquerda" sqref="A11 A21 A31 A41 A51 A61" xr:uid="{C75C7D5B-573D-4A48-8ADF-CE870D634168}"/>
    <dataValidation type="date" errorStyle="warning" operator="greaterThan" allowBlank="1" showInputMessage="1" showErrorMessage="1" errorTitle="Insira uma data válida" error="Por favor, insira uma data no formato DD/MM/AAAA" promptTitle="Insira uma data" prompt="Por favor, insira uma data no formato DD/MM/AAAA" sqref="B11 B31 B41 B51 B61" xr:uid="{ED6DFDF0-915B-4ADF-885E-16D2116456C3}">
      <formula1>1</formula1>
    </dataValidation>
    <dataValidation type="date" operator="greaterThan" allowBlank="1" showInputMessage="1" showErrorMessage="1" errorTitle="Insira uma data válida" error="Por favor, insira uma data no formato DD/MM/AAAA" promptTitle="Insira uma data" prompt="Por favor, insira uma data no formato DD/MM/AAAA" sqref="I11 C11:G11 I21 B21:G21 I31 C31:G31 I41 C41:G41 I51 C51:G51 I61 C61:G61" xr:uid="{2781B023-3062-4F21-87A2-082D0F7E3803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522F-058A-42BA-A6D4-8EA32875B410}">
  <dimension ref="A1:H12"/>
  <sheetViews>
    <sheetView showGridLines="0" tabSelected="1" workbookViewId="0">
      <selection activeCell="F7" sqref="F7"/>
    </sheetView>
  </sheetViews>
  <sheetFormatPr defaultRowHeight="15" x14ac:dyDescent="0.25"/>
  <cols>
    <col min="1" max="1" width="37.42578125" customWidth="1"/>
    <col min="2" max="2" width="20.5703125" customWidth="1"/>
    <col min="5" max="5" width="20.5703125" customWidth="1"/>
    <col min="6" max="6" width="18.5703125" customWidth="1"/>
    <col min="7" max="7" width="14.5703125" customWidth="1"/>
    <col min="8" max="8" width="13.140625" customWidth="1"/>
  </cols>
  <sheetData>
    <row r="1" spans="1:8" x14ac:dyDescent="0.25">
      <c r="A1" t="s">
        <v>41</v>
      </c>
      <c r="B1" s="3">
        <f>3900</f>
        <v>3900</v>
      </c>
      <c r="C1" s="15">
        <f>B1/B$4</f>
        <v>2.3834953595077969E-2</v>
      </c>
    </row>
    <row r="2" spans="1:8" x14ac:dyDescent="0.25">
      <c r="A2" t="s">
        <v>45</v>
      </c>
      <c r="B2" s="4">
        <f>SUM(Tesouro!B5:H5)</f>
        <v>116875.2399</v>
      </c>
      <c r="C2" s="15">
        <f>B2/B$4</f>
        <v>0.71428613318720646</v>
      </c>
      <c r="F2" t="s">
        <v>42</v>
      </c>
      <c r="G2" t="s">
        <v>43</v>
      </c>
      <c r="H2" t="s">
        <v>44</v>
      </c>
    </row>
    <row r="3" spans="1:8" x14ac:dyDescent="0.25">
      <c r="A3" t="s">
        <v>46</v>
      </c>
      <c r="B3" s="11">
        <f>SUM('Renda Variável'!B8)</f>
        <v>42850</v>
      </c>
      <c r="C3" s="15">
        <f>B3/B$4</f>
        <v>0.26187891321771567</v>
      </c>
      <c r="E3" t="s">
        <v>55</v>
      </c>
      <c r="F3" s="13">
        <f xml:space="preserve"> (B4)*60%</f>
        <v>98175.143939999994</v>
      </c>
      <c r="G3" s="4">
        <f>B2</f>
        <v>116875.2399</v>
      </c>
      <c r="H3" s="13">
        <f>G3-F3</f>
        <v>18700.095960000006</v>
      </c>
    </row>
    <row r="4" spans="1:8" x14ac:dyDescent="0.25">
      <c r="A4" t="s">
        <v>17</v>
      </c>
      <c r="B4" s="4">
        <f>SUM(B1:B3)</f>
        <v>163625.23989999999</v>
      </c>
      <c r="E4" t="s">
        <v>56</v>
      </c>
      <c r="F4" s="13">
        <f>B4*40%</f>
        <v>65450.095959999999</v>
      </c>
      <c r="G4" s="4">
        <f>B3</f>
        <v>42850</v>
      </c>
      <c r="H4" s="13">
        <f t="shared" ref="H4" si="0">G4-F4</f>
        <v>-22600.095959999999</v>
      </c>
    </row>
    <row r="5" spans="1:8" x14ac:dyDescent="0.25">
      <c r="A5" t="s">
        <v>47</v>
      </c>
      <c r="B5" s="5">
        <f>(B2)/B4</f>
        <v>0.71428613318720646</v>
      </c>
      <c r="E5" t="s">
        <v>41</v>
      </c>
      <c r="G5">
        <f>B1</f>
        <v>3900</v>
      </c>
    </row>
    <row r="6" spans="1:8" x14ac:dyDescent="0.25">
      <c r="A6" t="s">
        <v>48</v>
      </c>
      <c r="B6" s="5">
        <f>B3/B4</f>
        <v>0.26187891321771567</v>
      </c>
    </row>
    <row r="7" spans="1:8" x14ac:dyDescent="0.25">
      <c r="A7" t="s">
        <v>49</v>
      </c>
      <c r="B7" s="4">
        <f>SUM(Tesouro!B6:H6)</f>
        <v>5201.9183000000048</v>
      </c>
      <c r="F7" s="13"/>
      <c r="G7" s="14"/>
    </row>
    <row r="8" spans="1:8" x14ac:dyDescent="0.25">
      <c r="A8" t="s">
        <v>50</v>
      </c>
      <c r="B8" s="4">
        <f>SUM('Renda Variável'!C6:H6)</f>
        <v>-4917.9999999999982</v>
      </c>
    </row>
    <row r="9" spans="1:8" x14ac:dyDescent="0.25">
      <c r="A9" t="s">
        <v>51</v>
      </c>
      <c r="B9" s="4">
        <f>SUM(B7:B8)</f>
        <v>283.91830000000664</v>
      </c>
    </row>
    <row r="10" spans="1:8" x14ac:dyDescent="0.25">
      <c r="A10" t="s">
        <v>52</v>
      </c>
      <c r="B10" s="5">
        <f>B7/B2</f>
        <v>4.4508300513015714E-2</v>
      </c>
    </row>
    <row r="11" spans="1:8" x14ac:dyDescent="0.25">
      <c r="A11" t="s">
        <v>53</v>
      </c>
      <c r="B11" s="5">
        <f>B8/B3</f>
        <v>-0.11477246207701279</v>
      </c>
    </row>
    <row r="12" spans="1:8" x14ac:dyDescent="0.25">
      <c r="A12" t="s">
        <v>54</v>
      </c>
      <c r="B12" s="5">
        <f>B9/B4</f>
        <v>1.7351742321265601E-3</v>
      </c>
    </row>
  </sheetData>
  <conditionalFormatting sqref="B7:B12">
    <cfRule type="cellIs" dxfId="1" priority="2" operator="lessThan">
      <formula>0</formula>
    </cfRule>
  </conditionalFormatting>
  <conditionalFormatting sqref="B7:B12">
    <cfRule type="cellIs" dxfId="0" priority="1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LEIA-ME</vt:lpstr>
      <vt:lpstr>Tesouro</vt:lpstr>
      <vt:lpstr>Renda Variável</vt:lpstr>
      <vt:lpstr>Resumo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2022-01-06T13:18:50Z</dcterms:created>
  <dcterms:modified xsi:type="dcterms:W3CDTF">2022-11-06T13:24:35Z</dcterms:modified>
  <cp:category/>
  <cp:contentStatus/>
</cp:coreProperties>
</file>