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6"/>
  <workbookPr defaultThemeVersion="166925"/>
  <xr:revisionPtr revIDLastSave="0" documentId="8_{CB54ABB7-94CB-49B9-B209-A1E1D45525F3}" xr6:coauthVersionLast="47" xr6:coauthVersionMax="47" xr10:uidLastSave="{00000000-0000-0000-0000-000000000000}"/>
  <bookViews>
    <workbookView xWindow="240" yWindow="105" windowWidth="14805" windowHeight="8010" firstSheet="2" activeTab="1" xr2:uid="{00000000-000D-0000-FFFF-FFFF00000000}"/>
  </bookViews>
  <sheets>
    <sheet name="LEIA-ME" sheetId="6" r:id="rId1"/>
    <sheet name="Tesouro" sheetId="5" r:id="rId2"/>
    <sheet name="Renda Variável" sheetId="4" r:id="rId3"/>
    <sheet name="Resumo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5" l="1"/>
  <c r="C3" i="5"/>
  <c r="D3" i="5"/>
  <c r="E3" i="5"/>
  <c r="F3" i="5"/>
  <c r="B3" i="4"/>
  <c r="C3" i="4"/>
  <c r="D3" i="4"/>
  <c r="E3" i="4"/>
  <c r="F3" i="4"/>
  <c r="G3" i="4"/>
  <c r="B54" i="5"/>
  <c r="C54" i="5"/>
  <c r="D54" i="5"/>
  <c r="B5" i="5"/>
  <c r="C5" i="5"/>
  <c r="H5" i="5"/>
  <c r="H55" i="5"/>
  <c r="G55" i="5"/>
  <c r="F55" i="5"/>
  <c r="E55" i="5"/>
  <c r="D55" i="5"/>
  <c r="C55" i="5"/>
  <c r="B55" i="5"/>
  <c r="H54" i="5"/>
  <c r="G54" i="5"/>
  <c r="F54" i="5"/>
  <c r="E54" i="5"/>
  <c r="F2" i="5" s="1"/>
  <c r="A51" i="5"/>
  <c r="H45" i="5"/>
  <c r="G45" i="5"/>
  <c r="F45" i="5"/>
  <c r="E45" i="5"/>
  <c r="D45" i="5"/>
  <c r="C45" i="5"/>
  <c r="B45" i="5"/>
  <c r="H44" i="5"/>
  <c r="G44" i="5"/>
  <c r="F44" i="5"/>
  <c r="E44" i="5"/>
  <c r="D44" i="5"/>
  <c r="C44" i="5"/>
  <c r="B44" i="5"/>
  <c r="E2" i="5" s="1"/>
  <c r="A41" i="5"/>
  <c r="H35" i="5"/>
  <c r="G35" i="5"/>
  <c r="F35" i="5"/>
  <c r="E35" i="5"/>
  <c r="D35" i="5"/>
  <c r="C35" i="5"/>
  <c r="B35" i="5"/>
  <c r="H34" i="5"/>
  <c r="G34" i="5"/>
  <c r="F34" i="5"/>
  <c r="E34" i="5"/>
  <c r="D34" i="5"/>
  <c r="C34" i="5"/>
  <c r="B34" i="5"/>
  <c r="D2" i="5" s="1"/>
  <c r="A31" i="5"/>
  <c r="H25" i="5"/>
  <c r="G25" i="5"/>
  <c r="F25" i="5"/>
  <c r="E25" i="5"/>
  <c r="D25" i="5"/>
  <c r="C25" i="5"/>
  <c r="B25" i="5"/>
  <c r="D5" i="5" s="1"/>
  <c r="H24" i="5"/>
  <c r="G24" i="5"/>
  <c r="F24" i="5"/>
  <c r="E24" i="5"/>
  <c r="D24" i="5"/>
  <c r="C24" i="5"/>
  <c r="B24" i="5"/>
  <c r="B28" i="5" s="1"/>
  <c r="A21" i="5"/>
  <c r="H15" i="5"/>
  <c r="H2" i="5" s="1"/>
  <c r="G15" i="5"/>
  <c r="F15" i="5"/>
  <c r="E15" i="5"/>
  <c r="D15" i="5"/>
  <c r="C15" i="5"/>
  <c r="B15" i="5"/>
  <c r="H14" i="5"/>
  <c r="G14" i="5"/>
  <c r="F14" i="5"/>
  <c r="E14" i="5"/>
  <c r="D14" i="5"/>
  <c r="C14" i="5"/>
  <c r="B14" i="5"/>
  <c r="A11" i="5"/>
  <c r="C65" i="4"/>
  <c r="D65" i="4"/>
  <c r="E65" i="4"/>
  <c r="F65" i="4"/>
  <c r="G65" i="4"/>
  <c r="H65" i="4"/>
  <c r="B65" i="4"/>
  <c r="G5" i="4" s="1"/>
  <c r="C55" i="4"/>
  <c r="D55" i="4"/>
  <c r="E55" i="4"/>
  <c r="F55" i="4"/>
  <c r="G55" i="4"/>
  <c r="H55" i="4"/>
  <c r="B55" i="4"/>
  <c r="F5" i="4" s="1"/>
  <c r="C45" i="4"/>
  <c r="D45" i="4"/>
  <c r="E45" i="4"/>
  <c r="F45" i="4"/>
  <c r="G45" i="4"/>
  <c r="H45" i="4"/>
  <c r="B45" i="4"/>
  <c r="E5" i="4" s="1"/>
  <c r="C35" i="4"/>
  <c r="D35" i="4"/>
  <c r="E35" i="4"/>
  <c r="F35" i="4"/>
  <c r="G35" i="4"/>
  <c r="H35" i="4"/>
  <c r="B35" i="4"/>
  <c r="C25" i="4"/>
  <c r="D25" i="4"/>
  <c r="E25" i="4"/>
  <c r="F25" i="4"/>
  <c r="G25" i="4"/>
  <c r="H25" i="4"/>
  <c r="B25" i="4"/>
  <c r="D5" i="4" s="1"/>
  <c r="E14" i="4"/>
  <c r="F14" i="4"/>
  <c r="G14" i="4"/>
  <c r="H14" i="4"/>
  <c r="H5" i="4"/>
  <c r="C15" i="4"/>
  <c r="D15" i="4"/>
  <c r="E15" i="4"/>
  <c r="F15" i="4"/>
  <c r="G15" i="4"/>
  <c r="H15" i="4"/>
  <c r="B15" i="4"/>
  <c r="A61" i="4"/>
  <c r="C5" i="4"/>
  <c r="B11" i="4"/>
  <c r="A51" i="4"/>
  <c r="A41" i="4"/>
  <c r="H64" i="4"/>
  <c r="G64" i="4"/>
  <c r="F64" i="4"/>
  <c r="E64" i="4"/>
  <c r="D64" i="4"/>
  <c r="C64" i="4"/>
  <c r="B64" i="4"/>
  <c r="G2" i="4" s="1"/>
  <c r="H54" i="4"/>
  <c r="G54" i="4"/>
  <c r="F54" i="4"/>
  <c r="E54" i="4"/>
  <c r="D54" i="4"/>
  <c r="C54" i="4"/>
  <c r="B54" i="4"/>
  <c r="F2" i="4" s="1"/>
  <c r="H44" i="4"/>
  <c r="G44" i="4"/>
  <c r="F44" i="4"/>
  <c r="E44" i="4"/>
  <c r="D44" i="4"/>
  <c r="C44" i="4"/>
  <c r="B44" i="4"/>
  <c r="E2" i="4" s="1"/>
  <c r="A31" i="4"/>
  <c r="A21" i="4"/>
  <c r="H34" i="4"/>
  <c r="G34" i="4"/>
  <c r="F34" i="4"/>
  <c r="E34" i="4"/>
  <c r="D34" i="4"/>
  <c r="C34" i="4"/>
  <c r="B34" i="4"/>
  <c r="D2" i="4" s="1"/>
  <c r="H24" i="4"/>
  <c r="G24" i="4"/>
  <c r="F24" i="4"/>
  <c r="E24" i="4"/>
  <c r="D24" i="4"/>
  <c r="C24" i="4"/>
  <c r="B24" i="4"/>
  <c r="C2" i="4" s="1"/>
  <c r="A11" i="4"/>
  <c r="B5" i="4"/>
  <c r="B8" i="4" s="1"/>
  <c r="B14" i="4"/>
  <c r="C14" i="4"/>
  <c r="D14" i="4"/>
  <c r="H2" i="4"/>
  <c r="B18" i="4"/>
  <c r="C18" i="4"/>
  <c r="D18" i="4"/>
  <c r="E18" i="4"/>
  <c r="F18" i="4"/>
  <c r="G18" i="4"/>
  <c r="H18" i="4"/>
  <c r="B19" i="4"/>
  <c r="C19" i="4"/>
  <c r="D19" i="4"/>
  <c r="E19" i="4"/>
  <c r="F19" i="4"/>
  <c r="G19" i="4"/>
  <c r="H19" i="4"/>
  <c r="B2" i="5" l="1"/>
  <c r="C2" i="5"/>
  <c r="B1" i="3"/>
  <c r="B18" i="5"/>
  <c r="B38" i="5"/>
  <c r="E5" i="5"/>
  <c r="B48" i="5"/>
  <c r="B49" i="5" s="1"/>
  <c r="F5" i="5"/>
  <c r="B58" i="5"/>
  <c r="C18" i="5"/>
  <c r="C19" i="5" s="1"/>
  <c r="D18" i="5"/>
  <c r="D19" i="5" s="1"/>
  <c r="E18" i="5"/>
  <c r="E19" i="5" s="1"/>
  <c r="F18" i="5"/>
  <c r="F19" i="5" s="1"/>
  <c r="G18" i="5"/>
  <c r="G19" i="5" s="1"/>
  <c r="H18" i="5"/>
  <c r="H19" i="5" s="1"/>
  <c r="C28" i="5"/>
  <c r="C29" i="5" s="1"/>
  <c r="D28" i="5"/>
  <c r="D29" i="5" s="1"/>
  <c r="E28" i="5"/>
  <c r="E29" i="5" s="1"/>
  <c r="F28" i="5"/>
  <c r="F29" i="5" s="1"/>
  <c r="G28" i="5"/>
  <c r="G29" i="5" s="1"/>
  <c r="H28" i="5"/>
  <c r="H29" i="5" s="1"/>
  <c r="C38" i="5"/>
  <c r="C39" i="5" s="1"/>
  <c r="D38" i="5"/>
  <c r="D39" i="5" s="1"/>
  <c r="E38" i="5"/>
  <c r="E39" i="5" s="1"/>
  <c r="F38" i="5"/>
  <c r="F39" i="5" s="1"/>
  <c r="G38" i="5"/>
  <c r="G39" i="5" s="1"/>
  <c r="H38" i="5"/>
  <c r="H39" i="5" s="1"/>
  <c r="C48" i="5"/>
  <c r="C49" i="5" s="1"/>
  <c r="D48" i="5"/>
  <c r="D49" i="5" s="1"/>
  <c r="E48" i="5"/>
  <c r="E49" i="5" s="1"/>
  <c r="F48" i="5"/>
  <c r="F49" i="5" s="1"/>
  <c r="G48" i="5"/>
  <c r="G49" i="5" s="1"/>
  <c r="H48" i="5"/>
  <c r="H49" i="5" s="1"/>
  <c r="C58" i="5"/>
  <c r="C59" i="5" s="1"/>
  <c r="D58" i="5"/>
  <c r="D59" i="5" s="1"/>
  <c r="E58" i="5"/>
  <c r="E59" i="5" s="1"/>
  <c r="F58" i="5"/>
  <c r="F59" i="5" s="1"/>
  <c r="G58" i="5"/>
  <c r="G59" i="5" s="1"/>
  <c r="H58" i="5"/>
  <c r="H59" i="5" s="1"/>
  <c r="B6" i="4"/>
  <c r="B68" i="4"/>
  <c r="C68" i="4"/>
  <c r="C69" i="4" s="1"/>
  <c r="D68" i="4"/>
  <c r="D69" i="4" s="1"/>
  <c r="E68" i="4"/>
  <c r="E69" i="4" s="1"/>
  <c r="F68" i="4"/>
  <c r="F69" i="4" s="1"/>
  <c r="G68" i="4"/>
  <c r="G69" i="4" s="1"/>
  <c r="H68" i="4"/>
  <c r="H69" i="4" s="1"/>
  <c r="B58" i="4"/>
  <c r="C58" i="4"/>
  <c r="C59" i="4" s="1"/>
  <c r="D58" i="4"/>
  <c r="D59" i="4" s="1"/>
  <c r="E58" i="4"/>
  <c r="E59" i="4" s="1"/>
  <c r="F58" i="4"/>
  <c r="F59" i="4" s="1"/>
  <c r="G58" i="4"/>
  <c r="G59" i="4" s="1"/>
  <c r="H58" i="4"/>
  <c r="H59" i="4" s="1"/>
  <c r="B48" i="4"/>
  <c r="C48" i="4"/>
  <c r="C49" i="4" s="1"/>
  <c r="D48" i="4"/>
  <c r="D49" i="4" s="1"/>
  <c r="E48" i="4"/>
  <c r="E49" i="4" s="1"/>
  <c r="F48" i="4"/>
  <c r="F49" i="4" s="1"/>
  <c r="G48" i="4"/>
  <c r="G49" i="4" s="1"/>
  <c r="H48" i="4"/>
  <c r="H49" i="4" s="1"/>
  <c r="B38" i="4"/>
  <c r="C38" i="4"/>
  <c r="C39" i="4" s="1"/>
  <c r="D38" i="4"/>
  <c r="D39" i="4" s="1"/>
  <c r="E38" i="4"/>
  <c r="E39" i="4" s="1"/>
  <c r="F38" i="4"/>
  <c r="F39" i="4" s="1"/>
  <c r="G38" i="4"/>
  <c r="G39" i="4" s="1"/>
  <c r="H38" i="4"/>
  <c r="H39" i="4" s="1"/>
  <c r="B28" i="4"/>
  <c r="C28" i="4"/>
  <c r="C29" i="4" s="1"/>
  <c r="D28" i="4"/>
  <c r="D29" i="4" s="1"/>
  <c r="E28" i="4"/>
  <c r="E29" i="4" s="1"/>
  <c r="F28" i="4"/>
  <c r="F29" i="4" s="1"/>
  <c r="G28" i="4"/>
  <c r="G29" i="4" s="1"/>
  <c r="H28" i="4"/>
  <c r="H29" i="4" s="1"/>
  <c r="B2" i="4"/>
  <c r="B2" i="3" s="1"/>
  <c r="B3" i="3" l="1"/>
  <c r="B4" i="3"/>
  <c r="B5" i="3"/>
  <c r="B8" i="5"/>
  <c r="D6" i="4"/>
  <c r="D7" i="4" s="1"/>
  <c r="E6" i="4"/>
  <c r="E7" i="4" s="1"/>
  <c r="F6" i="4"/>
  <c r="F7" i="4" s="1"/>
  <c r="G6" i="4"/>
  <c r="G7" i="4" s="1"/>
  <c r="F6" i="5"/>
  <c r="F7" i="5" s="1"/>
  <c r="E6" i="5"/>
  <c r="D6" i="5"/>
  <c r="D7" i="5" s="1"/>
  <c r="C6" i="5"/>
  <c r="C7" i="5" s="1"/>
  <c r="B6" i="5"/>
  <c r="B59" i="5"/>
  <c r="B39" i="5"/>
  <c r="B29" i="5"/>
  <c r="B19" i="5"/>
  <c r="C6" i="4"/>
  <c r="B7" i="3" s="1"/>
  <c r="B10" i="3" s="1"/>
  <c r="B7" i="4"/>
  <c r="B29" i="4"/>
  <c r="B39" i="4"/>
  <c r="B49" i="4"/>
  <c r="B59" i="4"/>
  <c r="B69" i="4"/>
  <c r="E7" i="5" l="1"/>
  <c r="B6" i="3"/>
  <c r="C7" i="4"/>
  <c r="B9" i="4"/>
  <c r="B7" i="5"/>
  <c r="B9" i="5"/>
  <c r="B8" i="3" l="1"/>
  <c r="B11" i="3" s="1"/>
  <c r="B9" i="3"/>
</calcChain>
</file>

<file path=xl/sharedStrings.xml><?xml version="1.0" encoding="utf-8"?>
<sst xmlns="http://schemas.openxmlformats.org/spreadsheetml/2006/main" count="148" uniqueCount="58">
  <si>
    <t>Feito por João Pedro Apolonio de Sousa Matos em Janeiro de 2022</t>
  </si>
  <si>
    <t>Amarelo deve ser preenchido pelo usuário</t>
  </si>
  <si>
    <t>Verde indica ganho</t>
  </si>
  <si>
    <t>Vermelho indica prejuízo</t>
  </si>
  <si>
    <t>Clique no + a esquerda para esconder ou expor detalhes de cada investimento</t>
  </si>
  <si>
    <t>Favor ignorar #DIV/0!</t>
  </si>
  <si>
    <t>ATENÇÃO: Os valores das posses de títulos são fictícios.</t>
  </si>
  <si>
    <t>Algumas coisas que mostrei domínio aqui:</t>
  </si>
  <si>
    <t>Formatação condicional</t>
  </si>
  <si>
    <t>Formatação em geral</t>
  </si>
  <si>
    <t>Funções de texto</t>
  </si>
  <si>
    <t>Funções matemáticas</t>
  </si>
  <si>
    <t>Funcionamento de finanças no tesouro e na bolsa de ações.</t>
  </si>
  <si>
    <t>Opção de ocultar e resumir linhas</t>
  </si>
  <si>
    <t>Título</t>
  </si>
  <si>
    <t>IPCA+2026</t>
  </si>
  <si>
    <t>IPCA+2035</t>
  </si>
  <si>
    <t>IPCA+2055</t>
  </si>
  <si>
    <t>SELIC 2024</t>
  </si>
  <si>
    <t>SELIC 2027</t>
  </si>
  <si>
    <t>Total investido</t>
  </si>
  <si>
    <t xml:space="preserve">Quantidade </t>
  </si>
  <si>
    <t>Preço unitário hoje</t>
  </si>
  <si>
    <t>Valor Total Hoje(R$)</t>
  </si>
  <si>
    <t>Retorno Total(RS)</t>
  </si>
  <si>
    <t>Retorno Total(%)</t>
  </si>
  <si>
    <t>Total carteira</t>
  </si>
  <si>
    <t>Retorno carteira total</t>
  </si>
  <si>
    <t>14/06/2021</t>
  </si>
  <si>
    <t>Preço individual</t>
  </si>
  <si>
    <t>Quantidade</t>
  </si>
  <si>
    <t>Total hoje</t>
  </si>
  <si>
    <t>Custos (corretagem+liq+neg)</t>
  </si>
  <si>
    <t>Taxa</t>
  </si>
  <si>
    <t>Retorno em R$</t>
  </si>
  <si>
    <t>Retorno em %</t>
  </si>
  <si>
    <t>14/05/2020</t>
  </si>
  <si>
    <t>25/05/2020</t>
  </si>
  <si>
    <t>29/12/2020</t>
  </si>
  <si>
    <t>ABEV3</t>
  </si>
  <si>
    <t>BBAS3</t>
  </si>
  <si>
    <t>BRFS3</t>
  </si>
  <si>
    <t>ITSA4</t>
  </si>
  <si>
    <t>RDOR3</t>
  </si>
  <si>
    <t>PETR4</t>
  </si>
  <si>
    <t>30/12/2020</t>
  </si>
  <si>
    <t>Imposto</t>
  </si>
  <si>
    <t>30.12.2020</t>
  </si>
  <si>
    <t>Total Investido Tesouro</t>
  </si>
  <si>
    <t>Total Investido Renda Variável</t>
  </si>
  <si>
    <t>% da carteira no Tesouro</t>
  </si>
  <si>
    <t>% da carteira  na Renda Variável</t>
  </si>
  <si>
    <t>Rendimento total da carteira do Tesouro</t>
  </si>
  <si>
    <t>Rendimento total da carteira de Renda Var.</t>
  </si>
  <si>
    <t xml:space="preserve">Rendimento total da carteira </t>
  </si>
  <si>
    <t>Rendimento % da carteira do Tesouro</t>
  </si>
  <si>
    <t>Rendimento % da carteira de Renda Var.</t>
  </si>
  <si>
    <t>Rendimento % da carteira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</si>
</sst>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dd/mm/yy;@"/>
    <numFmt numFmtId="165" formatCode="yy/mm/dd;@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5B0B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43" fontId="0" fillId="0" borderId="0" xfId="0" applyNumberFormat="1"/>
    <xf numFmtId="9" fontId="0" fillId="0" borderId="0" xfId="0" applyNumberFormat="1"/>
    <xf numFmtId="43" fontId="1" fillId="3" borderId="0" xfId="0" applyNumberFormat="1" applyFont="1" applyFill="1"/>
    <xf numFmtId="43" fontId="0" fillId="3" borderId="0" xfId="0" applyNumberFormat="1" applyFill="1"/>
    <xf numFmtId="164" fontId="0" fillId="2" borderId="0" xfId="0" applyNumberFormat="1" applyFill="1"/>
    <xf numFmtId="165" fontId="0" fillId="2" borderId="0" xfId="0" applyNumberFormat="1" applyFill="1"/>
    <xf numFmtId="0" fontId="1" fillId="0" borderId="0" xfId="0" applyFont="1"/>
    <xf numFmtId="43" fontId="1" fillId="0" borderId="0" xfId="0" applyNumberFormat="1" applyFont="1"/>
    <xf numFmtId="0" fontId="0" fillId="4" borderId="0" xfId="0" applyFill="1"/>
  </cellXfs>
  <cellStyles count="1">
    <cellStyle name="Normal" xfId="0" builtinId="0"/>
  </cellStyles>
  <dxfs count="5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colors>
    <mruColors>
      <color rgb="FFF5B0B0"/>
      <color rgb="FFF29494"/>
      <color rgb="FFF06E6E"/>
      <color rgb="FFF04141"/>
      <color rgb="FFE330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3F8D9-A258-4705-B4AF-B29891C3A1B0}">
  <dimension ref="A1:A15"/>
  <sheetViews>
    <sheetView showGridLines="0" workbookViewId="0">
      <selection activeCell="A16" sqref="A16"/>
    </sheetView>
  </sheetViews>
  <sheetFormatPr defaultRowHeight="15"/>
  <cols>
    <col min="1" max="1" width="74.85546875" customWidth="1"/>
  </cols>
  <sheetData>
    <row r="1" spans="1:1">
      <c r="A1" t="s">
        <v>0</v>
      </c>
    </row>
    <row r="2" spans="1:1">
      <c r="A2" s="3" t="s">
        <v>1</v>
      </c>
    </row>
    <row r="3" spans="1:1">
      <c r="A3" s="1" t="s">
        <v>2</v>
      </c>
    </row>
    <row r="4" spans="1:1">
      <c r="A4" s="12" t="s">
        <v>3</v>
      </c>
    </row>
    <row r="5" spans="1:1">
      <c r="A5" s="10" t="s">
        <v>4</v>
      </c>
    </row>
    <row r="6" spans="1:1">
      <c r="A6" s="10" t="s">
        <v>5</v>
      </c>
    </row>
    <row r="7" spans="1:1">
      <c r="A7" s="10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</sheetData>
  <conditionalFormatting sqref="B3">
    <cfRule type="expression" dxfId="58" priority="1">
      <formula>$C$3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23EBB-32E8-4D27-ABFC-9D5E7826F398}">
  <dimension ref="A1:I59"/>
  <sheetViews>
    <sheetView showGridLines="0" tabSelected="1" workbookViewId="0">
      <pane xSplit="1" topLeftCell="B1" activePane="topRight" state="frozen"/>
      <selection pane="topRight" activeCell="G2" sqref="G2:G7"/>
    </sheetView>
  </sheetViews>
  <sheetFormatPr defaultRowHeight="15" outlineLevelRow="1"/>
  <cols>
    <col min="1" max="1" width="39.7109375" customWidth="1"/>
    <col min="2" max="2" width="17.42578125" customWidth="1"/>
    <col min="3" max="3" width="15.5703125" customWidth="1"/>
    <col min="4" max="4" width="11" customWidth="1"/>
    <col min="5" max="5" width="13.28515625" customWidth="1"/>
    <col min="6" max="6" width="13.85546875" customWidth="1"/>
    <col min="7" max="7" width="12.85546875" customWidth="1"/>
    <col min="8" max="8" width="9.28515625" bestFit="1" customWidth="1"/>
    <col min="9" max="9" width="20.28515625" customWidth="1"/>
    <col min="10" max="10" width="44.28515625" customWidth="1"/>
    <col min="26" max="26" width="20.42578125" customWidth="1"/>
  </cols>
  <sheetData>
    <row r="1" spans="1:9" s="1" customFormat="1" ht="15" customHeight="1">
      <c r="A1" s="1" t="s">
        <v>14</v>
      </c>
      <c r="B1" s="2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9">
      <c r="A2" t="s">
        <v>20</v>
      </c>
      <c r="B2" s="4">
        <f>SUM(B14:H14)</f>
        <v>20779.289999999997</v>
      </c>
      <c r="C2" s="4">
        <f>SUM(B14:I14)</f>
        <v>20779.289999999997</v>
      </c>
      <c r="D2" s="4">
        <f>SUM(B34:H34)</f>
        <v>9725.2199999999993</v>
      </c>
      <c r="E2" s="4">
        <f>SUM(B44:H44)</f>
        <v>64403.759999999995</v>
      </c>
      <c r="F2" s="4">
        <f>SUM(B54:H54)</f>
        <v>21467.919999999998</v>
      </c>
      <c r="G2" s="4"/>
      <c r="H2" s="4">
        <f t="shared" ref="H2" si="0">SUM(H15:N15)</f>
        <v>0</v>
      </c>
    </row>
    <row r="3" spans="1:9">
      <c r="A3" t="s">
        <v>21</v>
      </c>
      <c r="B3">
        <f>SUM(B13:H13)</f>
        <v>7</v>
      </c>
      <c r="C3">
        <f>SUM(B23:H23)</f>
        <v>7</v>
      </c>
      <c r="D3">
        <f>SUM(B33:H33)</f>
        <v>2</v>
      </c>
      <c r="E3">
        <f>SUM(B43:H43)</f>
        <v>6</v>
      </c>
      <c r="F3">
        <f>SUM(B53:H53)</f>
        <v>2</v>
      </c>
    </row>
    <row r="4" spans="1:9">
      <c r="A4" t="s">
        <v>22</v>
      </c>
      <c r="B4" s="7">
        <v>3002.89</v>
      </c>
      <c r="C4" s="7">
        <v>1838.33</v>
      </c>
      <c r="D4" s="7">
        <v>4032.12</v>
      </c>
      <c r="E4" s="7">
        <v>11268.26</v>
      </c>
      <c r="F4" s="7">
        <v>11163.61</v>
      </c>
      <c r="G4" s="7"/>
      <c r="H4" s="7"/>
    </row>
    <row r="5" spans="1:9">
      <c r="A5" t="s">
        <v>23</v>
      </c>
      <c r="B5" s="4">
        <f>B4*B3</f>
        <v>21020.23</v>
      </c>
      <c r="C5" s="4">
        <f t="shared" ref="C5" si="1">C4*C3</f>
        <v>12868.31</v>
      </c>
      <c r="D5" s="4">
        <f>SUM(B25:H25)</f>
        <v>12868.31</v>
      </c>
      <c r="E5" s="4">
        <f>SUM(B45:H45)</f>
        <v>67609.56</v>
      </c>
      <c r="F5" s="4">
        <f>SUM(B55:H55)</f>
        <v>22327.22</v>
      </c>
      <c r="G5" s="4"/>
      <c r="H5" s="4">
        <f>H4*H3</f>
        <v>0</v>
      </c>
    </row>
    <row r="6" spans="1:9">
      <c r="A6" t="s">
        <v>24</v>
      </c>
      <c r="B6" s="4">
        <f>SUM(B18:H18)</f>
        <v>221.44000000000233</v>
      </c>
      <c r="C6" s="4">
        <f>SUM(B28:H28)</f>
        <v>711.1999999999997</v>
      </c>
      <c r="D6" s="4">
        <f>SUM(B38:H38)</f>
        <v>-1664.7799999999995</v>
      </c>
      <c r="E6" s="4">
        <f>SUM(B48:H48)</f>
        <v>3205.2200000000048</v>
      </c>
      <c r="F6" s="4">
        <f>SUM(B58:H58)</f>
        <v>859.00000000000296</v>
      </c>
      <c r="G6" s="4"/>
      <c r="H6" s="4"/>
    </row>
    <row r="7" spans="1:9">
      <c r="A7" t="s">
        <v>25</v>
      </c>
      <c r="B7" s="5">
        <f>B6/B2</f>
        <v>1.0656764499653373E-2</v>
      </c>
      <c r="C7" s="5">
        <f t="shared" ref="C7:G7" si="2">C6/C2</f>
        <v>3.4226385983351683E-2</v>
      </c>
      <c r="D7" s="5">
        <f t="shared" si="2"/>
        <v>-0.17118173162149541</v>
      </c>
      <c r="E7" s="5">
        <f t="shared" si="2"/>
        <v>4.976759120896055E-2</v>
      </c>
      <c r="F7" s="5">
        <f t="shared" si="2"/>
        <v>4.0013191776380901E-2</v>
      </c>
      <c r="G7" s="5"/>
      <c r="H7" s="5"/>
    </row>
    <row r="8" spans="1:9">
      <c r="A8" t="s">
        <v>26</v>
      </c>
      <c r="B8" s="4">
        <f>SUM(B5:H5)</f>
        <v>136693.63</v>
      </c>
      <c r="C8" s="4"/>
      <c r="D8" s="4"/>
      <c r="E8" s="4"/>
      <c r="F8" s="4"/>
      <c r="G8" s="4"/>
      <c r="H8" s="4"/>
    </row>
    <row r="9" spans="1:9" ht="15.75" customHeight="1">
      <c r="A9" t="s">
        <v>27</v>
      </c>
      <c r="B9" s="4">
        <f>SUM(B6:H6)</f>
        <v>3332.0800000000099</v>
      </c>
    </row>
    <row r="10" spans="1:9" ht="15.75" customHeight="1">
      <c r="B10" s="4"/>
    </row>
    <row r="11" spans="1:9" s="1" customFormat="1">
      <c r="A11" s="1" t="str">
        <f>CONCATENATE("Detalhes ", B1," : Data de compra")</f>
        <v>Detalhes IPCA+2026 : Data de compra</v>
      </c>
      <c r="B11" s="8" t="s">
        <v>28</v>
      </c>
      <c r="C11" s="8"/>
      <c r="D11" s="8"/>
      <c r="E11" s="8"/>
      <c r="F11" s="8"/>
      <c r="G11" s="8"/>
      <c r="H11" s="8"/>
      <c r="I11" s="2"/>
    </row>
    <row r="12" spans="1:9" outlineLevel="1">
      <c r="A12" t="s">
        <v>29</v>
      </c>
      <c r="B12" s="6">
        <v>2968.47</v>
      </c>
      <c r="C12" s="7"/>
      <c r="D12" s="7"/>
      <c r="E12" s="7"/>
      <c r="F12" s="7"/>
      <c r="G12" s="7"/>
      <c r="H12" s="7"/>
    </row>
    <row r="13" spans="1:9" outlineLevel="1">
      <c r="A13" t="s">
        <v>30</v>
      </c>
      <c r="B13" s="3">
        <v>7</v>
      </c>
      <c r="C13" s="3"/>
      <c r="D13" s="3"/>
      <c r="E13" s="3"/>
      <c r="F13" s="3"/>
      <c r="G13" s="3"/>
      <c r="H13" s="3"/>
    </row>
    <row r="14" spans="1:9" outlineLevel="1">
      <c r="A14" t="s">
        <v>20</v>
      </c>
      <c r="B14" s="4">
        <f>B13*B12</f>
        <v>20779.289999999997</v>
      </c>
      <c r="C14" s="4">
        <f>C13*C12</f>
        <v>0</v>
      </c>
      <c r="D14" s="4">
        <f>D13*D12</f>
        <v>0</v>
      </c>
      <c r="E14" s="4">
        <f>E13*E12</f>
        <v>0</v>
      </c>
      <c r="F14" s="4">
        <f>F13*F12</f>
        <v>0</v>
      </c>
      <c r="G14" s="4">
        <f>G13*G12</f>
        <v>0</v>
      </c>
      <c r="H14" s="4">
        <f>H13*H12</f>
        <v>0</v>
      </c>
    </row>
    <row r="15" spans="1:9" outlineLevel="1">
      <c r="A15" t="s">
        <v>31</v>
      </c>
      <c r="B15" s="4">
        <f>$B$4*B13</f>
        <v>21020.23</v>
      </c>
      <c r="C15" s="4">
        <f t="shared" ref="C15:H15" si="3">$B$4*C13</f>
        <v>0</v>
      </c>
      <c r="D15" s="4">
        <f t="shared" si="3"/>
        <v>0</v>
      </c>
      <c r="E15" s="4">
        <f t="shared" si="3"/>
        <v>0</v>
      </c>
      <c r="F15" s="4">
        <f t="shared" si="3"/>
        <v>0</v>
      </c>
      <c r="G15" s="4">
        <f t="shared" si="3"/>
        <v>0</v>
      </c>
      <c r="H15" s="4">
        <f t="shared" si="3"/>
        <v>0</v>
      </c>
    </row>
    <row r="16" spans="1:9" outlineLevel="1">
      <c r="A16" t="s">
        <v>32</v>
      </c>
      <c r="B16" s="4">
        <v>19.5</v>
      </c>
      <c r="C16" s="4"/>
      <c r="D16" s="4"/>
      <c r="E16" s="4"/>
      <c r="F16" s="4"/>
      <c r="G16" s="4"/>
      <c r="H16" s="4"/>
    </row>
    <row r="17" spans="1:9" outlineLevel="1">
      <c r="A17" t="s">
        <v>33</v>
      </c>
      <c r="B17" s="7">
        <v>3.55</v>
      </c>
      <c r="C17" s="7"/>
      <c r="D17" s="7"/>
      <c r="E17" s="7"/>
      <c r="F17" s="7"/>
      <c r="G17" s="7"/>
      <c r="H17" s="7"/>
    </row>
    <row r="18" spans="1:9" outlineLevel="1">
      <c r="A18" t="s">
        <v>34</v>
      </c>
      <c r="B18" s="4">
        <f>B15-B14-B16</f>
        <v>221.44000000000233</v>
      </c>
      <c r="C18" s="4">
        <f>C15-C14-C17-C16</f>
        <v>0</v>
      </c>
      <c r="D18" s="4">
        <f>D15-D14-D17-D16</f>
        <v>0</v>
      </c>
      <c r="E18" s="4">
        <f>E15-E14-E17-E16</f>
        <v>0</v>
      </c>
      <c r="F18" s="4">
        <f>F15-F14-F17-F16</f>
        <v>0</v>
      </c>
      <c r="G18" s="4">
        <f>G15-G14-G17-G16</f>
        <v>0</v>
      </c>
      <c r="H18" s="4">
        <f>H15-H14-H17-H16</f>
        <v>0</v>
      </c>
    </row>
    <row r="19" spans="1:9" outlineLevel="1">
      <c r="A19" t="s">
        <v>35</v>
      </c>
      <c r="B19" s="5">
        <f>B18/B14</f>
        <v>1.0656764499653373E-2</v>
      </c>
      <c r="C19" s="5" t="e">
        <f>C18/C14</f>
        <v>#DIV/0!</v>
      </c>
      <c r="D19" s="5" t="e">
        <f>D18/D14</f>
        <v>#DIV/0!</v>
      </c>
      <c r="E19" s="5" t="e">
        <f>E18/E14</f>
        <v>#DIV/0!</v>
      </c>
      <c r="F19" s="5" t="e">
        <f>F18/F14</f>
        <v>#DIV/0!</v>
      </c>
      <c r="G19" s="5" t="e">
        <f>G18/G14</f>
        <v>#DIV/0!</v>
      </c>
      <c r="H19" s="5" t="e">
        <f>H18/H14</f>
        <v>#DIV/0!</v>
      </c>
    </row>
    <row r="21" spans="1:9" s="1" customFormat="1">
      <c r="A21" s="1" t="str">
        <f>CONCATENATE("Detalhes ", C1," : Data de compra")</f>
        <v>Detalhes IPCA+2035 : Data de compra</v>
      </c>
      <c r="B21" s="8" t="s">
        <v>36</v>
      </c>
      <c r="C21" s="8" t="s">
        <v>37</v>
      </c>
      <c r="D21" s="8"/>
      <c r="E21" s="8"/>
      <c r="F21" s="8"/>
      <c r="G21" s="8"/>
      <c r="H21" s="8"/>
      <c r="I21" s="2"/>
    </row>
    <row r="22" spans="1:9" outlineLevel="1">
      <c r="A22" t="s">
        <v>29</v>
      </c>
      <c r="B22" s="6">
        <v>1657.29</v>
      </c>
      <c r="C22" s="7">
        <v>1795.27</v>
      </c>
      <c r="D22" s="7"/>
      <c r="E22" s="7"/>
      <c r="F22" s="7"/>
      <c r="G22" s="7"/>
      <c r="H22" s="7"/>
    </row>
    <row r="23" spans="1:9" outlineLevel="1">
      <c r="A23" t="s">
        <v>30</v>
      </c>
      <c r="B23" s="3">
        <v>3</v>
      </c>
      <c r="C23" s="3">
        <v>4</v>
      </c>
      <c r="D23" s="3"/>
      <c r="E23" s="3"/>
      <c r="F23" s="3"/>
      <c r="G23" s="3"/>
      <c r="H23" s="3"/>
    </row>
    <row r="24" spans="1:9" outlineLevel="1">
      <c r="A24" t="s">
        <v>20</v>
      </c>
      <c r="B24" s="4">
        <f>B23*B22</f>
        <v>4971.87</v>
      </c>
      <c r="C24" s="4">
        <f>C23*C22</f>
        <v>7181.08</v>
      </c>
      <c r="D24" s="4">
        <f>D23*D22</f>
        <v>0</v>
      </c>
      <c r="E24" s="4">
        <f>E23*E22</f>
        <v>0</v>
      </c>
      <c r="F24" s="4">
        <f>F23*F22</f>
        <v>0</v>
      </c>
      <c r="G24" s="4">
        <f>G23*G22</f>
        <v>0</v>
      </c>
      <c r="H24" s="4">
        <f>H23*H22</f>
        <v>0</v>
      </c>
    </row>
    <row r="25" spans="1:9" outlineLevel="1">
      <c r="A25" t="s">
        <v>31</v>
      </c>
      <c r="B25" s="4">
        <f>$C$4*B23</f>
        <v>5514.99</v>
      </c>
      <c r="C25" s="4">
        <f t="shared" ref="C25:H25" si="4">$C$4*C23</f>
        <v>7353.32</v>
      </c>
      <c r="D25" s="4">
        <f t="shared" si="4"/>
        <v>0</v>
      </c>
      <c r="E25" s="4">
        <f t="shared" si="4"/>
        <v>0</v>
      </c>
      <c r="F25" s="4">
        <f t="shared" si="4"/>
        <v>0</v>
      </c>
      <c r="G25" s="4">
        <f t="shared" si="4"/>
        <v>0</v>
      </c>
      <c r="H25" s="4">
        <f t="shared" si="4"/>
        <v>0</v>
      </c>
    </row>
    <row r="26" spans="1:9" outlineLevel="1">
      <c r="A26" t="s">
        <v>32</v>
      </c>
      <c r="B26" s="4"/>
      <c r="C26" s="4"/>
      <c r="D26" s="4"/>
      <c r="E26" s="4"/>
      <c r="F26" s="4"/>
      <c r="G26" s="4"/>
      <c r="H26" s="4"/>
    </row>
    <row r="27" spans="1:9" outlineLevel="1">
      <c r="A27" t="s">
        <v>33</v>
      </c>
      <c r="B27" s="7">
        <v>4.72</v>
      </c>
      <c r="C27" s="7">
        <v>4.16</v>
      </c>
      <c r="D27" s="7"/>
      <c r="E27" s="7"/>
      <c r="F27" s="7"/>
      <c r="G27" s="7"/>
      <c r="H27" s="7"/>
    </row>
    <row r="28" spans="1:9" outlineLevel="1">
      <c r="A28" t="s">
        <v>34</v>
      </c>
      <c r="B28" s="4">
        <f>B25-B24-B26</f>
        <v>543.11999999999989</v>
      </c>
      <c r="C28" s="4">
        <f>C25-C24-C27-C26</f>
        <v>168.07999999999979</v>
      </c>
      <c r="D28" s="4">
        <f>D25-D24-D27-D26</f>
        <v>0</v>
      </c>
      <c r="E28" s="4">
        <f>E25-E24-E27-E26</f>
        <v>0</v>
      </c>
      <c r="F28" s="4">
        <f>F25-F24-F27-F26</f>
        <v>0</v>
      </c>
      <c r="G28" s="4">
        <f>G25-G24-G27-G26</f>
        <v>0</v>
      </c>
      <c r="H28" s="4">
        <f>H25-H24-H27-H26</f>
        <v>0</v>
      </c>
    </row>
    <row r="29" spans="1:9" outlineLevel="1">
      <c r="A29" t="s">
        <v>35</v>
      </c>
      <c r="B29" s="5">
        <f>B28/B24</f>
        <v>0.10923857622986922</v>
      </c>
      <c r="C29" s="5">
        <f>C28/C24</f>
        <v>2.3405950079932236E-2</v>
      </c>
      <c r="D29" s="5" t="e">
        <f>D28/D24</f>
        <v>#DIV/0!</v>
      </c>
      <c r="E29" s="5" t="e">
        <f>E28/E24</f>
        <v>#DIV/0!</v>
      </c>
      <c r="F29" s="5" t="e">
        <f>F28/F24</f>
        <v>#DIV/0!</v>
      </c>
      <c r="G29" s="5" t="e">
        <f>G28/G24</f>
        <v>#DIV/0!</v>
      </c>
      <c r="H29" s="5" t="e">
        <f>H28/H24</f>
        <v>#DIV/0!</v>
      </c>
    </row>
    <row r="31" spans="1:9" s="1" customFormat="1">
      <c r="A31" s="1" t="str">
        <f>CONCATENATE("Detalhes ", D1," : Data de compra")</f>
        <v>Detalhes IPCA+2055 : Data de compra</v>
      </c>
      <c r="B31" s="8" t="s">
        <v>38</v>
      </c>
      <c r="C31" s="8"/>
      <c r="D31" s="8"/>
      <c r="E31" s="8"/>
      <c r="F31" s="8"/>
      <c r="G31" s="8"/>
      <c r="H31" s="8"/>
      <c r="I31" s="2"/>
    </row>
    <row r="32" spans="1:9" outlineLevel="1">
      <c r="A32" t="s">
        <v>29</v>
      </c>
      <c r="B32" s="6">
        <v>4862.6099999999997</v>
      </c>
      <c r="C32" s="7"/>
      <c r="D32" s="7"/>
      <c r="E32" s="7"/>
      <c r="F32" s="7"/>
      <c r="G32" s="7"/>
      <c r="H32" s="7"/>
    </row>
    <row r="33" spans="1:9" outlineLevel="1">
      <c r="A33" t="s">
        <v>30</v>
      </c>
      <c r="B33" s="3">
        <v>2</v>
      </c>
      <c r="C33" s="3"/>
      <c r="D33" s="3"/>
      <c r="E33" s="3"/>
      <c r="F33" s="3"/>
      <c r="G33" s="3"/>
      <c r="H33" s="3"/>
    </row>
    <row r="34" spans="1:9" outlineLevel="1">
      <c r="A34" t="s">
        <v>20</v>
      </c>
      <c r="B34" s="4">
        <f>B33*B32</f>
        <v>9725.2199999999993</v>
      </c>
      <c r="C34" s="4">
        <f>C33*C32</f>
        <v>0</v>
      </c>
      <c r="D34" s="4">
        <f>D33*D32</f>
        <v>0</v>
      </c>
      <c r="E34" s="4">
        <f>E33*E32</f>
        <v>0</v>
      </c>
      <c r="F34" s="4">
        <f>F33*F32</f>
        <v>0</v>
      </c>
      <c r="G34" s="4">
        <f>G33*G32</f>
        <v>0</v>
      </c>
      <c r="H34" s="4">
        <f>H33*H32</f>
        <v>0</v>
      </c>
    </row>
    <row r="35" spans="1:9" outlineLevel="1">
      <c r="A35" t="s">
        <v>31</v>
      </c>
      <c r="B35" s="4">
        <f>$D$4*B33</f>
        <v>8064.24</v>
      </c>
      <c r="C35" s="4">
        <f t="shared" ref="C35:H35" si="5">$D$4*C33</f>
        <v>0</v>
      </c>
      <c r="D35" s="4">
        <f t="shared" si="5"/>
        <v>0</v>
      </c>
      <c r="E35" s="4">
        <f t="shared" si="5"/>
        <v>0</v>
      </c>
      <c r="F35" s="4">
        <f t="shared" si="5"/>
        <v>0</v>
      </c>
      <c r="G35" s="4">
        <f t="shared" si="5"/>
        <v>0</v>
      </c>
      <c r="H35" s="4">
        <f t="shared" si="5"/>
        <v>0</v>
      </c>
    </row>
    <row r="36" spans="1:9" outlineLevel="1">
      <c r="A36" t="s">
        <v>32</v>
      </c>
      <c r="B36" s="4"/>
      <c r="C36" s="4"/>
      <c r="D36" s="4"/>
      <c r="E36" s="4"/>
      <c r="F36" s="4"/>
      <c r="G36" s="4"/>
      <c r="H36" s="4"/>
    </row>
    <row r="37" spans="1:9" outlineLevel="1">
      <c r="A37" t="s">
        <v>33</v>
      </c>
      <c r="B37" s="7">
        <v>3.8</v>
      </c>
      <c r="C37" s="7"/>
      <c r="D37" s="7"/>
      <c r="E37" s="7"/>
      <c r="F37" s="7"/>
      <c r="G37" s="7"/>
      <c r="H37" s="7"/>
    </row>
    <row r="38" spans="1:9" outlineLevel="1">
      <c r="A38" t="s">
        <v>34</v>
      </c>
      <c r="B38" s="4">
        <f>B35-B34-B37-B36</f>
        <v>-1664.7799999999995</v>
      </c>
      <c r="C38" s="4">
        <f>C35-C34-C37-C36</f>
        <v>0</v>
      </c>
      <c r="D38" s="4">
        <f>D35-D34-D37-D36</f>
        <v>0</v>
      </c>
      <c r="E38" s="4">
        <f>E35-E34-E37-E36</f>
        <v>0</v>
      </c>
      <c r="F38" s="4">
        <f>F35-F34-F37-F36</f>
        <v>0</v>
      </c>
      <c r="G38" s="4">
        <f>G35-G34-G37-G36</f>
        <v>0</v>
      </c>
      <c r="H38" s="4">
        <f>H35-H34-H37-H36</f>
        <v>0</v>
      </c>
    </row>
    <row r="39" spans="1:9" outlineLevel="1">
      <c r="A39" t="s">
        <v>35</v>
      </c>
      <c r="B39" s="5">
        <f>B38/B34</f>
        <v>-0.17118173162149541</v>
      </c>
      <c r="C39" s="5" t="e">
        <f>C38/C34</f>
        <v>#DIV/0!</v>
      </c>
      <c r="D39" s="5" t="e">
        <f>D38/D34</f>
        <v>#DIV/0!</v>
      </c>
      <c r="E39" s="5" t="e">
        <f>E38/E34</f>
        <v>#DIV/0!</v>
      </c>
      <c r="F39" s="5" t="e">
        <f>F38/F34</f>
        <v>#DIV/0!</v>
      </c>
      <c r="G39" s="5" t="e">
        <f>G38/G34</f>
        <v>#DIV/0!</v>
      </c>
      <c r="H39" s="5" t="e">
        <f>H38/H34</f>
        <v>#DIV/0!</v>
      </c>
    </row>
    <row r="40" spans="1:9" ht="17.25" customHeight="1"/>
    <row r="41" spans="1:9" s="1" customFormat="1">
      <c r="A41" s="1" t="str">
        <f>CONCATENATE("Detalhes ", E1," : Data de compra")</f>
        <v>Detalhes SELIC 2024 : Data de compra</v>
      </c>
      <c r="B41" s="8"/>
      <c r="C41" s="8"/>
      <c r="D41" s="8"/>
      <c r="E41" s="8"/>
      <c r="F41" s="8"/>
      <c r="G41" s="8"/>
      <c r="H41" s="8"/>
      <c r="I41" s="2"/>
    </row>
    <row r="42" spans="1:9" outlineLevel="1">
      <c r="A42" t="s">
        <v>29</v>
      </c>
      <c r="B42" s="6">
        <v>10733.96</v>
      </c>
      <c r="C42" s="7">
        <v>10733.96</v>
      </c>
      <c r="D42" s="7">
        <v>10733.96</v>
      </c>
      <c r="E42" s="7"/>
      <c r="F42" s="7"/>
      <c r="G42" s="7"/>
      <c r="H42" s="7"/>
    </row>
    <row r="43" spans="1:9" outlineLevel="1">
      <c r="A43" t="s">
        <v>30</v>
      </c>
      <c r="B43" s="3">
        <v>3</v>
      </c>
      <c r="C43" s="3">
        <v>2</v>
      </c>
      <c r="D43" s="3">
        <v>1</v>
      </c>
      <c r="E43" s="3"/>
      <c r="F43" s="3"/>
      <c r="G43" s="3"/>
      <c r="H43" s="3"/>
    </row>
    <row r="44" spans="1:9" outlineLevel="1">
      <c r="A44" t="s">
        <v>20</v>
      </c>
      <c r="B44" s="4">
        <f>B43*B42</f>
        <v>32201.879999999997</v>
      </c>
      <c r="C44" s="4">
        <f>C43*C42</f>
        <v>21467.919999999998</v>
      </c>
      <c r="D44" s="4">
        <f>D43*D42</f>
        <v>10733.96</v>
      </c>
      <c r="E44" s="4">
        <f>E43*E42</f>
        <v>0</v>
      </c>
      <c r="F44" s="4">
        <f>F43*F42</f>
        <v>0</v>
      </c>
      <c r="G44" s="4">
        <f>G43*G42</f>
        <v>0</v>
      </c>
      <c r="H44" s="4">
        <f>H43*H42</f>
        <v>0</v>
      </c>
    </row>
    <row r="45" spans="1:9" outlineLevel="1">
      <c r="A45" t="s">
        <v>31</v>
      </c>
      <c r="B45" s="4">
        <f>$E$4*B43</f>
        <v>33804.78</v>
      </c>
      <c r="C45" s="4">
        <f t="shared" ref="C45:H45" si="6">$E$4*C43</f>
        <v>22536.52</v>
      </c>
      <c r="D45" s="4">
        <f t="shared" si="6"/>
        <v>11268.26</v>
      </c>
      <c r="E45" s="4">
        <f t="shared" si="6"/>
        <v>0</v>
      </c>
      <c r="F45" s="4">
        <f t="shared" si="6"/>
        <v>0</v>
      </c>
      <c r="G45" s="4">
        <f t="shared" si="6"/>
        <v>0</v>
      </c>
      <c r="H45" s="4">
        <f t="shared" si="6"/>
        <v>0</v>
      </c>
    </row>
    <row r="46" spans="1:9" outlineLevel="1">
      <c r="A46" t="s">
        <v>32</v>
      </c>
      <c r="B46" s="4"/>
      <c r="C46" s="4"/>
      <c r="D46" s="4"/>
      <c r="E46" s="4"/>
      <c r="F46" s="4"/>
      <c r="G46" s="4"/>
      <c r="H46" s="4"/>
    </row>
    <row r="47" spans="1:9" outlineLevel="1">
      <c r="A47" t="s">
        <v>33</v>
      </c>
      <c r="B47" s="7">
        <v>0.17</v>
      </c>
      <c r="C47" s="7">
        <v>0.24</v>
      </c>
      <c r="D47" s="7">
        <v>0.17</v>
      </c>
      <c r="E47" s="7"/>
      <c r="F47" s="7"/>
      <c r="G47" s="7"/>
      <c r="H47" s="7"/>
    </row>
    <row r="48" spans="1:9" outlineLevel="1">
      <c r="A48" t="s">
        <v>34</v>
      </c>
      <c r="B48" s="4">
        <f>B45-B44-B47-B46</f>
        <v>1602.7300000000014</v>
      </c>
      <c r="C48" s="4">
        <f>C45-C44-C47-C46</f>
        <v>1068.3600000000022</v>
      </c>
      <c r="D48" s="4">
        <f>D45-D44-D47-D46</f>
        <v>534.13000000000113</v>
      </c>
      <c r="E48" s="4">
        <f>E45-E44-E47-E46</f>
        <v>0</v>
      </c>
      <c r="F48" s="4">
        <f>F45-F44-F47-F46</f>
        <v>0</v>
      </c>
      <c r="G48" s="4">
        <f>G45-G44-G47-G46</f>
        <v>0</v>
      </c>
      <c r="H48" s="4">
        <f>H45-H44-H47-H46</f>
        <v>0</v>
      </c>
    </row>
    <row r="49" spans="1:9" outlineLevel="1">
      <c r="A49" t="s">
        <v>35</v>
      </c>
      <c r="B49" s="5">
        <f>B48/B44</f>
        <v>4.9771317699463559E-2</v>
      </c>
      <c r="C49" s="5">
        <f>C48/C44</f>
        <v>4.9765417422833802E-2</v>
      </c>
      <c r="D49" s="5">
        <f>D48/D44</f>
        <v>4.9760759309705006E-2</v>
      </c>
      <c r="E49" s="5" t="e">
        <f>E48/E44</f>
        <v>#DIV/0!</v>
      </c>
      <c r="F49" s="5" t="e">
        <f>F48/F44</f>
        <v>#DIV/0!</v>
      </c>
      <c r="G49" s="5" t="e">
        <f>G48/G44</f>
        <v>#DIV/0!</v>
      </c>
      <c r="H49" s="5" t="e">
        <f>H48/H44</f>
        <v>#DIV/0!</v>
      </c>
    </row>
    <row r="51" spans="1:9" s="1" customFormat="1">
      <c r="A51" s="1" t="str">
        <f>CONCATENATE("Detalhes ", F1," : Data de compra")</f>
        <v>Detalhes SELIC 2027 : Data de compra</v>
      </c>
      <c r="B51" s="8"/>
      <c r="C51" s="8"/>
      <c r="D51" s="8"/>
      <c r="E51" s="8"/>
      <c r="F51" s="8"/>
      <c r="G51" s="8"/>
      <c r="H51" s="8"/>
      <c r="I51" s="2"/>
    </row>
    <row r="52" spans="1:9" outlineLevel="1">
      <c r="A52" t="s">
        <v>29</v>
      </c>
      <c r="B52" s="6">
        <v>10733.96</v>
      </c>
      <c r="C52" s="7"/>
      <c r="D52" s="7"/>
      <c r="E52" s="7"/>
      <c r="F52" s="7"/>
      <c r="G52" s="7"/>
      <c r="H52" s="7"/>
    </row>
    <row r="53" spans="1:9" outlineLevel="1">
      <c r="A53" t="s">
        <v>30</v>
      </c>
      <c r="B53" s="3">
        <v>2</v>
      </c>
      <c r="C53" s="3"/>
      <c r="D53" s="3"/>
      <c r="E53" s="3"/>
      <c r="F53" s="3"/>
      <c r="G53" s="3"/>
      <c r="H53" s="3"/>
    </row>
    <row r="54" spans="1:9" outlineLevel="1">
      <c r="A54" t="s">
        <v>20</v>
      </c>
      <c r="B54" s="4">
        <f>B53*B52</f>
        <v>21467.919999999998</v>
      </c>
      <c r="C54" s="4">
        <f>C53*C52</f>
        <v>0</v>
      </c>
      <c r="D54" s="4">
        <f>D53*D52</f>
        <v>0</v>
      </c>
      <c r="E54" s="4">
        <f>E53*E52</f>
        <v>0</v>
      </c>
      <c r="F54" s="4">
        <f>F53*F52</f>
        <v>0</v>
      </c>
      <c r="G54" s="4">
        <f>G53*G52</f>
        <v>0</v>
      </c>
      <c r="H54" s="4">
        <f>H53*H52</f>
        <v>0</v>
      </c>
    </row>
    <row r="55" spans="1:9" outlineLevel="1">
      <c r="A55" t="s">
        <v>31</v>
      </c>
      <c r="B55" s="4">
        <f>$F$4*B53</f>
        <v>22327.22</v>
      </c>
      <c r="C55" s="4">
        <f t="shared" ref="C55:H55" si="7">$F$4*C53</f>
        <v>0</v>
      </c>
      <c r="D55" s="4">
        <f t="shared" si="7"/>
        <v>0</v>
      </c>
      <c r="E55" s="4">
        <f t="shared" si="7"/>
        <v>0</v>
      </c>
      <c r="F55" s="4">
        <f t="shared" si="7"/>
        <v>0</v>
      </c>
      <c r="G55" s="4">
        <f t="shared" si="7"/>
        <v>0</v>
      </c>
      <c r="H55" s="4">
        <f t="shared" si="7"/>
        <v>0</v>
      </c>
    </row>
    <row r="56" spans="1:9" outlineLevel="1">
      <c r="A56" t="s">
        <v>32</v>
      </c>
      <c r="B56" s="4"/>
      <c r="C56" s="4"/>
      <c r="D56" s="4"/>
      <c r="E56" s="4"/>
      <c r="F56" s="4"/>
      <c r="G56" s="4"/>
      <c r="H56" s="4"/>
    </row>
    <row r="57" spans="1:9" outlineLevel="1">
      <c r="A57" t="s">
        <v>33</v>
      </c>
      <c r="B57" s="7">
        <v>0.3</v>
      </c>
      <c r="C57" s="7"/>
      <c r="D57" s="7"/>
      <c r="E57" s="7"/>
      <c r="F57" s="7"/>
      <c r="G57" s="7"/>
      <c r="H57" s="7"/>
    </row>
    <row r="58" spans="1:9" outlineLevel="1">
      <c r="A58" t="s">
        <v>34</v>
      </c>
      <c r="B58" s="4">
        <f>B55-B54-B57-B56</f>
        <v>859.00000000000296</v>
      </c>
      <c r="C58" s="4">
        <f>C55-C54-C57-C56</f>
        <v>0</v>
      </c>
      <c r="D58" s="4">
        <f>D55-D54-D57-D56</f>
        <v>0</v>
      </c>
      <c r="E58" s="4">
        <f>E55-E54-E57-E56</f>
        <v>0</v>
      </c>
      <c r="F58" s="4">
        <f>F55-F54-F57-F56</f>
        <v>0</v>
      </c>
      <c r="G58" s="4">
        <f>G55-G54-G57-G56</f>
        <v>0</v>
      </c>
      <c r="H58" s="4">
        <f>H55-H54-H57-H56</f>
        <v>0</v>
      </c>
    </row>
    <row r="59" spans="1:9" outlineLevel="1">
      <c r="A59" t="s">
        <v>35</v>
      </c>
      <c r="B59" s="5">
        <f>B58/B54</f>
        <v>4.0013191776380901E-2</v>
      </c>
      <c r="C59" s="5" t="e">
        <f>C58/C54</f>
        <v>#DIV/0!</v>
      </c>
      <c r="D59" s="5" t="e">
        <f>D58/D54</f>
        <v>#DIV/0!</v>
      </c>
      <c r="E59" s="5" t="e">
        <f>E58/E54</f>
        <v>#DIV/0!</v>
      </c>
      <c r="F59" s="5" t="e">
        <f>F58/F54</f>
        <v>#DIV/0!</v>
      </c>
      <c r="G59" s="5" t="e">
        <f>G58/G54</f>
        <v>#DIV/0!</v>
      </c>
      <c r="H59" s="5" t="e">
        <f>H58/H54</f>
        <v>#DIV/0!</v>
      </c>
    </row>
  </sheetData>
  <conditionalFormatting sqref="B18:H18">
    <cfRule type="expression" dxfId="57" priority="30">
      <formula>B18&gt;=0</formula>
    </cfRule>
  </conditionalFormatting>
  <conditionalFormatting sqref="B19:H19">
    <cfRule type="expression" dxfId="56" priority="29">
      <formula>B19&gt;=0</formula>
    </cfRule>
  </conditionalFormatting>
  <conditionalFormatting sqref="B18:H18">
    <cfRule type="expression" dxfId="55" priority="28">
      <formula>B18&lt;0</formula>
    </cfRule>
  </conditionalFormatting>
  <conditionalFormatting sqref="B19:H19">
    <cfRule type="expression" dxfId="54" priority="27">
      <formula>B19&lt;0</formula>
    </cfRule>
  </conditionalFormatting>
  <conditionalFormatting sqref="B6:H6">
    <cfRule type="cellIs" dxfId="53" priority="26" operator="greaterThanOrEqual">
      <formula>0</formula>
    </cfRule>
  </conditionalFormatting>
  <conditionalFormatting sqref="B6:H6">
    <cfRule type="cellIs" dxfId="52" priority="25" operator="lessThan">
      <formula>0</formula>
    </cfRule>
  </conditionalFormatting>
  <conditionalFormatting sqref="B7:H7">
    <cfRule type="cellIs" dxfId="51" priority="24" operator="greaterThanOrEqual">
      <formula>0</formula>
    </cfRule>
  </conditionalFormatting>
  <conditionalFormatting sqref="B7:H7">
    <cfRule type="cellIs" dxfId="50" priority="23" operator="lessThan">
      <formula>0</formula>
    </cfRule>
  </conditionalFormatting>
  <conditionalFormatting sqref="B28:H28">
    <cfRule type="expression" dxfId="49" priority="22">
      <formula>B28&gt;=0</formula>
    </cfRule>
  </conditionalFormatting>
  <conditionalFormatting sqref="B29:H29">
    <cfRule type="expression" dxfId="48" priority="21">
      <formula>B29&gt;=0</formula>
    </cfRule>
  </conditionalFormatting>
  <conditionalFormatting sqref="B28:H28">
    <cfRule type="expression" dxfId="47" priority="20">
      <formula>B28&lt;0</formula>
    </cfRule>
  </conditionalFormatting>
  <conditionalFormatting sqref="B29:H29">
    <cfRule type="expression" dxfId="46" priority="19">
      <formula>B29&lt;0</formula>
    </cfRule>
  </conditionalFormatting>
  <conditionalFormatting sqref="B38:H38">
    <cfRule type="expression" dxfId="45" priority="18">
      <formula>B38&gt;=0</formula>
    </cfRule>
  </conditionalFormatting>
  <conditionalFormatting sqref="B39:H39">
    <cfRule type="expression" dxfId="44" priority="17">
      <formula>B39&gt;=0</formula>
    </cfRule>
  </conditionalFormatting>
  <conditionalFormatting sqref="B38:H38">
    <cfRule type="expression" dxfId="43" priority="16">
      <formula>B38&lt;0</formula>
    </cfRule>
  </conditionalFormatting>
  <conditionalFormatting sqref="B39:H39">
    <cfRule type="expression" dxfId="42" priority="15">
      <formula>B39&lt;0</formula>
    </cfRule>
  </conditionalFormatting>
  <conditionalFormatting sqref="B48:H48">
    <cfRule type="expression" dxfId="41" priority="14">
      <formula>B48&gt;=0</formula>
    </cfRule>
  </conditionalFormatting>
  <conditionalFormatting sqref="B49:H49">
    <cfRule type="expression" dxfId="40" priority="13">
      <formula>B49&gt;=0</formula>
    </cfRule>
  </conditionalFormatting>
  <conditionalFormatting sqref="B48:H48">
    <cfRule type="expression" dxfId="39" priority="12">
      <formula>B48&lt;0</formula>
    </cfRule>
  </conditionalFormatting>
  <conditionalFormatting sqref="B49:H49">
    <cfRule type="expression" dxfId="38" priority="11">
      <formula>B49&lt;0</formula>
    </cfRule>
  </conditionalFormatting>
  <conditionalFormatting sqref="B58:H58">
    <cfRule type="expression" dxfId="37" priority="10">
      <formula>B58&gt;=0</formula>
    </cfRule>
  </conditionalFormatting>
  <conditionalFormatting sqref="B59:H59">
    <cfRule type="expression" dxfId="36" priority="9">
      <formula>B59&gt;=0</formula>
    </cfRule>
  </conditionalFormatting>
  <conditionalFormatting sqref="B58:H58">
    <cfRule type="expression" dxfId="35" priority="8">
      <formula>B58&lt;0</formula>
    </cfRule>
  </conditionalFormatting>
  <conditionalFormatting sqref="B59:H59">
    <cfRule type="expression" dxfId="34" priority="7">
      <formula>B59&lt;0</formula>
    </cfRule>
  </conditionalFormatting>
  <conditionalFormatting sqref="B9">
    <cfRule type="cellIs" dxfId="33" priority="2" operator="lessThan">
      <formula>0</formula>
    </cfRule>
  </conditionalFormatting>
  <conditionalFormatting sqref="B9">
    <cfRule type="cellIs" dxfId="32" priority="1" operator="greaterThanOrEqual">
      <formula>0</formula>
    </cfRule>
  </conditionalFormatting>
  <dataValidations count="4">
    <dataValidation type="date" operator="greaterThan" allowBlank="1" showInputMessage="1" showErrorMessage="1" errorTitle="Insira uma data válida" error="Por favor, insira uma data no formato DD/MM/AAAA" promptTitle="Insira uma data" prompt="Por favor, insira uma data no formato DD/MM/AAAA" sqref="I11 C11:G11 I21 B21:G21 I31 C31:G31 I41 C41:G41 I51 C51:G51" xr:uid="{0DF3B5DB-44D6-4094-80D7-6EF45A5D9E94}">
      <formula1>1</formula1>
    </dataValidation>
    <dataValidation type="date" errorStyle="warning" operator="greaterThan" allowBlank="1" showInputMessage="1" showErrorMessage="1" errorTitle="Insira uma data válida" error="Por favor, insira uma data no formato DD/MM/AAAA" promptTitle="Insira uma data" prompt="Por favor, insira uma data no formato DD/MM/AAAA" sqref="B11 B31 B41 B51" xr:uid="{01EC3136-132A-4574-B8E0-B18E6F8779EC}">
      <formula1>1</formula1>
    </dataValidation>
    <dataValidation errorStyle="warning" allowBlank="1" showInputMessage="1" showErrorMessage="1" errorTitle="Clique no &quot;+&quot; a esquerda" promptTitle="Clique no &quot;+&quot; a esquerda" sqref="A11 A21 A31 A41 A51" xr:uid="{E70C65FE-0B84-4AF1-9D0C-9AC0CC419561}"/>
    <dataValidation allowBlank="1" showInputMessage="1" showErrorMessage="1" promptTitle="Considera taxas e impostos" sqref="A18:A19 A28:A29 A38:A39 A48:A49 A58:A59" xr:uid="{F6D81149-87A5-45D8-9D1C-6B2CA4E98349}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AC01C-B37C-4C39-AF9B-6B03B274DA30}">
  <dimension ref="A1:I69"/>
  <sheetViews>
    <sheetView showGridLines="0" workbookViewId="0">
      <pane xSplit="1" topLeftCell="BW81" activePane="topRight" state="frozen"/>
      <selection pane="topRight" activeCell="I1" sqref="I1:CL98"/>
    </sheetView>
  </sheetViews>
  <sheetFormatPr defaultRowHeight="15" outlineLevelRow="1"/>
  <cols>
    <col min="1" max="1" width="39.7109375" customWidth="1"/>
    <col min="2" max="2" width="17.42578125" customWidth="1"/>
    <col min="3" max="3" width="15.5703125" customWidth="1"/>
    <col min="4" max="4" width="11" customWidth="1"/>
    <col min="5" max="5" width="13.28515625" customWidth="1"/>
    <col min="6" max="6" width="13.85546875" customWidth="1"/>
    <col min="7" max="7" width="12.85546875" customWidth="1"/>
    <col min="8" max="8" width="9.28515625" bestFit="1" customWidth="1"/>
    <col min="9" max="9" width="20.28515625" customWidth="1"/>
    <col min="10" max="10" width="44.28515625" customWidth="1"/>
    <col min="26" max="26" width="20.42578125" customWidth="1"/>
  </cols>
  <sheetData>
    <row r="1" spans="1:9" s="1" customFormat="1" ht="15" customHeight="1">
      <c r="A1" s="1" t="s">
        <v>14</v>
      </c>
      <c r="B1" s="2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</row>
    <row r="2" spans="1:9">
      <c r="A2" t="s">
        <v>20</v>
      </c>
      <c r="B2" s="4">
        <f>SUM(B14:H14)</f>
        <v>8101.5</v>
      </c>
      <c r="C2" s="4">
        <f>SUM(B24:I24)</f>
        <v>4918.5</v>
      </c>
      <c r="D2" s="4">
        <f>SUM(B34:H34)</f>
        <v>1015</v>
      </c>
      <c r="E2" s="4">
        <f>SUM(B44:H44)</f>
        <v>10337.5</v>
      </c>
      <c r="F2" s="4">
        <f>SUM(B54:H54)</f>
        <v>18850</v>
      </c>
      <c r="G2" s="4">
        <f>SUM(B64:H64)</f>
        <v>3800</v>
      </c>
      <c r="H2" s="4">
        <f t="shared" ref="C2:H2" si="0">SUM(H15:N15)</f>
        <v>0</v>
      </c>
    </row>
    <row r="3" spans="1:9">
      <c r="A3" t="s">
        <v>21</v>
      </c>
      <c r="B3">
        <f>SUM(B13:H13)</f>
        <v>550</v>
      </c>
      <c r="C3">
        <f>SUM(B23:H23)</f>
        <v>150</v>
      </c>
      <c r="D3">
        <f>SUM(B33:H33)</f>
        <v>50</v>
      </c>
      <c r="E3">
        <f>SUM(B43:Z43)</f>
        <v>950</v>
      </c>
      <c r="F3">
        <f>SUM(B53:Z53)</f>
        <v>300</v>
      </c>
      <c r="G3">
        <f>SUM(B63:Z63)</f>
        <v>200</v>
      </c>
    </row>
    <row r="4" spans="1:9">
      <c r="A4" t="s">
        <v>22</v>
      </c>
      <c r="B4" s="7">
        <v>14.48</v>
      </c>
      <c r="C4" s="7">
        <v>30.41</v>
      </c>
      <c r="D4" s="7">
        <v>24.3</v>
      </c>
      <c r="E4" s="7">
        <v>9.67</v>
      </c>
      <c r="F4" s="7">
        <v>41</v>
      </c>
      <c r="G4" s="7">
        <v>31.45</v>
      </c>
      <c r="H4" s="7"/>
    </row>
    <row r="5" spans="1:9">
      <c r="A5" t="s">
        <v>23</v>
      </c>
      <c r="B5" s="4">
        <f>B4*B3</f>
        <v>7964</v>
      </c>
      <c r="C5" s="4">
        <f t="shared" ref="C5:G5" si="1">C4*C3</f>
        <v>4561.5</v>
      </c>
      <c r="D5" s="4">
        <f>SUM(B25:H25)</f>
        <v>4561.5</v>
      </c>
      <c r="E5" s="4">
        <f>SUM(B45:H45)</f>
        <v>9186.5</v>
      </c>
      <c r="F5" s="4">
        <f>SUM(B55:H55)</f>
        <v>12300</v>
      </c>
      <c r="G5" s="4">
        <f>SUM(B65:H65)</f>
        <v>6290</v>
      </c>
      <c r="H5" s="4">
        <f>H4*H3</f>
        <v>0</v>
      </c>
    </row>
    <row r="6" spans="1:9">
      <c r="A6" t="s">
        <v>24</v>
      </c>
      <c r="B6" s="4">
        <f>SUM(B18:H18)</f>
        <v>-137.5</v>
      </c>
      <c r="C6" s="4">
        <f>SUM(B28:H28)</f>
        <v>-357</v>
      </c>
      <c r="D6" s="4">
        <f>SUM(B38:H38)</f>
        <v>200</v>
      </c>
      <c r="E6" s="4">
        <f>SUM(B48:H48)</f>
        <v>-1151</v>
      </c>
      <c r="F6" s="4">
        <f>SUM(B58:H58)</f>
        <v>-6550</v>
      </c>
      <c r="G6" s="4">
        <f>SUM(B68:H68)</f>
        <v>2490</v>
      </c>
      <c r="H6" s="4"/>
    </row>
    <row r="7" spans="1:9">
      <c r="A7" t="s">
        <v>25</v>
      </c>
      <c r="B7" s="5">
        <f>B6/B2</f>
        <v>-1.6972165648336729E-2</v>
      </c>
      <c r="C7" s="5">
        <f t="shared" ref="C7:G7" si="2">C6/C2</f>
        <v>-7.2583104605062523E-2</v>
      </c>
      <c r="D7" s="5">
        <f t="shared" si="2"/>
        <v>0.19704433497536947</v>
      </c>
      <c r="E7" s="5">
        <f t="shared" si="2"/>
        <v>-0.1113422007255139</v>
      </c>
      <c r="F7" s="5">
        <f t="shared" si="2"/>
        <v>-0.34748010610079577</v>
      </c>
      <c r="G7" s="5">
        <f t="shared" si="2"/>
        <v>0.65526315789473688</v>
      </c>
      <c r="H7" s="5"/>
    </row>
    <row r="8" spans="1:9">
      <c r="A8" t="s">
        <v>26</v>
      </c>
      <c r="B8" s="4">
        <f>SUM(B5:H5)</f>
        <v>44863.5</v>
      </c>
      <c r="C8" s="4"/>
      <c r="D8" s="4"/>
      <c r="E8" s="4"/>
      <c r="F8" s="4"/>
      <c r="G8" s="4"/>
      <c r="H8" s="4"/>
    </row>
    <row r="9" spans="1:9" ht="15.75" customHeight="1">
      <c r="A9" t="s">
        <v>27</v>
      </c>
      <c r="B9" s="4">
        <f>SUM(B6:H6)</f>
        <v>-5505.5</v>
      </c>
    </row>
    <row r="10" spans="1:9" ht="15.75" customHeight="1">
      <c r="B10" s="4"/>
    </row>
    <row r="11" spans="1:9" s="1" customFormat="1">
      <c r="A11" s="1" t="str">
        <f>CONCATENATE("Detalhes ", B1," : Data de compra")</f>
        <v>Detalhes ABEV3 : Data de compra</v>
      </c>
      <c r="B11" s="8">
        <f>DATE(2020,10,28)</f>
        <v>44132</v>
      </c>
      <c r="C11" s="8" t="s">
        <v>45</v>
      </c>
      <c r="D11" s="8">
        <v>44265</v>
      </c>
      <c r="E11" s="8"/>
      <c r="F11" s="8"/>
      <c r="G11" s="8"/>
      <c r="H11" s="8"/>
      <c r="I11" s="2"/>
    </row>
    <row r="12" spans="1:9" outlineLevel="1">
      <c r="A12" t="s">
        <v>29</v>
      </c>
      <c r="B12" s="6">
        <v>13.26</v>
      </c>
      <c r="C12" s="7">
        <v>15.75</v>
      </c>
      <c r="D12" s="7">
        <v>15</v>
      </c>
      <c r="E12" s="7"/>
      <c r="F12" s="7"/>
      <c r="G12" s="7"/>
      <c r="H12" s="7"/>
    </row>
    <row r="13" spans="1:9" outlineLevel="1">
      <c r="A13" t="s">
        <v>30</v>
      </c>
      <c r="B13" s="3">
        <v>150</v>
      </c>
      <c r="C13" s="3">
        <v>150</v>
      </c>
      <c r="D13" s="3">
        <v>250</v>
      </c>
      <c r="E13" s="3"/>
      <c r="F13" s="3"/>
      <c r="G13" s="3"/>
      <c r="H13" s="3"/>
    </row>
    <row r="14" spans="1:9" outlineLevel="1">
      <c r="A14" t="s">
        <v>20</v>
      </c>
      <c r="B14" s="4">
        <f>B13*B12</f>
        <v>1989</v>
      </c>
      <c r="C14" s="4">
        <f>C13*C12</f>
        <v>2362.5</v>
      </c>
      <c r="D14" s="4">
        <f>D13*D12</f>
        <v>3750</v>
      </c>
      <c r="E14" s="4">
        <f>E13*E12</f>
        <v>0</v>
      </c>
      <c r="F14" s="4">
        <f>F13*F12</f>
        <v>0</v>
      </c>
      <c r="G14" s="4">
        <f>G13*G12</f>
        <v>0</v>
      </c>
      <c r="H14" s="4">
        <f>H13*H12</f>
        <v>0</v>
      </c>
    </row>
    <row r="15" spans="1:9" outlineLevel="1">
      <c r="A15" t="s">
        <v>31</v>
      </c>
      <c r="B15" s="4">
        <f>$B$4*B13</f>
        <v>2172</v>
      </c>
      <c r="C15" s="4">
        <f t="shared" ref="C15:H15" si="3">$B$4*C13</f>
        <v>2172</v>
      </c>
      <c r="D15" s="4">
        <f t="shared" si="3"/>
        <v>3620</v>
      </c>
      <c r="E15" s="4">
        <f t="shared" si="3"/>
        <v>0</v>
      </c>
      <c r="F15" s="4">
        <f t="shared" si="3"/>
        <v>0</v>
      </c>
      <c r="G15" s="4">
        <f t="shared" si="3"/>
        <v>0</v>
      </c>
      <c r="H15" s="4">
        <f t="shared" si="3"/>
        <v>0</v>
      </c>
    </row>
    <row r="16" spans="1:9" outlineLevel="1">
      <c r="A16" t="s">
        <v>32</v>
      </c>
      <c r="B16" s="4"/>
      <c r="C16" s="4"/>
      <c r="D16" s="4"/>
      <c r="E16" s="4"/>
      <c r="F16" s="4"/>
      <c r="G16" s="4"/>
      <c r="H16" s="4"/>
    </row>
    <row r="17" spans="1:9" outlineLevel="1">
      <c r="A17" t="s">
        <v>46</v>
      </c>
      <c r="B17" s="4"/>
      <c r="C17" s="4"/>
      <c r="D17" s="4"/>
      <c r="E17" s="4"/>
      <c r="F17" s="4"/>
      <c r="G17" s="4"/>
      <c r="H17" s="4"/>
    </row>
    <row r="18" spans="1:9" outlineLevel="1">
      <c r="A18" t="s">
        <v>34</v>
      </c>
      <c r="B18" s="4">
        <f>B15-B14-B17-B16</f>
        <v>183</v>
      </c>
      <c r="C18" s="4">
        <f>C15-C14-C17-C16</f>
        <v>-190.5</v>
      </c>
      <c r="D18" s="4">
        <f>D15-D14-D17-D16</f>
        <v>-130</v>
      </c>
      <c r="E18" s="4">
        <f>E15-E14-E17-E16</f>
        <v>0</v>
      </c>
      <c r="F18" s="4">
        <f>F15-F14-F17-F16</f>
        <v>0</v>
      </c>
      <c r="G18" s="4">
        <f>G15-G14-G17-G16</f>
        <v>0</v>
      </c>
      <c r="H18" s="4">
        <f>H15-H14-H17-H16</f>
        <v>0</v>
      </c>
    </row>
    <row r="19" spans="1:9" outlineLevel="1">
      <c r="A19" t="s">
        <v>35</v>
      </c>
      <c r="B19" s="5">
        <f>B18/B14</f>
        <v>9.2006033182503777E-2</v>
      </c>
      <c r="C19" s="5">
        <f>C18/C14</f>
        <v>-8.0634920634920629E-2</v>
      </c>
      <c r="D19" s="5">
        <f>D18/D14</f>
        <v>-3.4666666666666665E-2</v>
      </c>
      <c r="E19" s="5" t="e">
        <f>E18/E14</f>
        <v>#DIV/0!</v>
      </c>
      <c r="F19" s="5" t="e">
        <f>F18/F14</f>
        <v>#DIV/0!</v>
      </c>
      <c r="G19" s="5" t="e">
        <f>G18/G14</f>
        <v>#DIV/0!</v>
      </c>
      <c r="H19" s="5" t="e">
        <f>H18/H14</f>
        <v>#DIV/0!</v>
      </c>
    </row>
    <row r="21" spans="1:9" s="1" customFormat="1">
      <c r="A21" s="1" t="str">
        <f>CONCATENATE("Detalhes ", C1," : Data de compra")</f>
        <v>Detalhes BBAS3 : Data de compra</v>
      </c>
      <c r="B21" s="8">
        <v>44084</v>
      </c>
      <c r="C21" s="8"/>
      <c r="D21" s="8"/>
      <c r="E21" s="8"/>
      <c r="F21" s="8"/>
      <c r="G21" s="8"/>
      <c r="H21" s="8"/>
      <c r="I21" s="2"/>
    </row>
    <row r="22" spans="1:9" outlineLevel="1">
      <c r="A22" t="s">
        <v>29</v>
      </c>
      <c r="B22" s="6">
        <v>32.79</v>
      </c>
      <c r="C22" s="7"/>
      <c r="D22" s="7"/>
      <c r="E22" s="7"/>
      <c r="F22" s="7"/>
      <c r="G22" s="7"/>
      <c r="H22" s="7"/>
    </row>
    <row r="23" spans="1:9" outlineLevel="1">
      <c r="A23" t="s">
        <v>30</v>
      </c>
      <c r="B23" s="3">
        <v>150</v>
      </c>
      <c r="C23" s="3"/>
      <c r="D23" s="3"/>
      <c r="E23" s="3"/>
      <c r="F23" s="3"/>
      <c r="G23" s="3"/>
      <c r="H23" s="3"/>
    </row>
    <row r="24" spans="1:9" outlineLevel="1">
      <c r="A24" t="s">
        <v>20</v>
      </c>
      <c r="B24" s="4">
        <f>B23*B22</f>
        <v>4918.5</v>
      </c>
      <c r="C24" s="4">
        <f>C23*C22</f>
        <v>0</v>
      </c>
      <c r="D24" s="4">
        <f>D23*D22</f>
        <v>0</v>
      </c>
      <c r="E24" s="4">
        <f>E23*E22</f>
        <v>0</v>
      </c>
      <c r="F24" s="4">
        <f>F23*F22</f>
        <v>0</v>
      </c>
      <c r="G24" s="4">
        <f>G23*G22</f>
        <v>0</v>
      </c>
      <c r="H24" s="4">
        <f>H23*H22</f>
        <v>0</v>
      </c>
    </row>
    <row r="25" spans="1:9" outlineLevel="1">
      <c r="A25" t="s">
        <v>31</v>
      </c>
      <c r="B25" s="4">
        <f>$C$4*B23</f>
        <v>4561.5</v>
      </c>
      <c r="C25" s="4">
        <f t="shared" ref="C25:H25" si="4">$C$4*C23</f>
        <v>0</v>
      </c>
      <c r="D25" s="4">
        <f t="shared" si="4"/>
        <v>0</v>
      </c>
      <c r="E25" s="4">
        <f t="shared" si="4"/>
        <v>0</v>
      </c>
      <c r="F25" s="4">
        <f t="shared" si="4"/>
        <v>0</v>
      </c>
      <c r="G25" s="4">
        <f t="shared" si="4"/>
        <v>0</v>
      </c>
      <c r="H25" s="4">
        <f t="shared" si="4"/>
        <v>0</v>
      </c>
    </row>
    <row r="26" spans="1:9" outlineLevel="1">
      <c r="A26" t="s">
        <v>32</v>
      </c>
      <c r="B26" s="4"/>
      <c r="C26" s="4"/>
      <c r="D26" s="4"/>
      <c r="E26" s="4"/>
      <c r="F26" s="4"/>
      <c r="G26" s="4"/>
      <c r="H26" s="4"/>
    </row>
    <row r="27" spans="1:9" outlineLevel="1">
      <c r="A27" t="s">
        <v>46</v>
      </c>
      <c r="B27" s="4"/>
      <c r="C27" s="4"/>
      <c r="D27" s="4"/>
      <c r="E27" s="4"/>
      <c r="F27" s="4"/>
      <c r="G27" s="4"/>
      <c r="H27" s="4"/>
    </row>
    <row r="28" spans="1:9" outlineLevel="1">
      <c r="A28" t="s">
        <v>34</v>
      </c>
      <c r="B28" s="4">
        <f>B25-B24-B27-B26</f>
        <v>-357</v>
      </c>
      <c r="C28" s="4">
        <f>C25-C24-C27-C26</f>
        <v>0</v>
      </c>
      <c r="D28" s="4">
        <f>D25-D24-D27-D26</f>
        <v>0</v>
      </c>
      <c r="E28" s="4">
        <f>E25-E24-E27-E26</f>
        <v>0</v>
      </c>
      <c r="F28" s="4">
        <f>F25-F24-F27-F26</f>
        <v>0</v>
      </c>
      <c r="G28" s="4">
        <f>G25-G24-G27-G26</f>
        <v>0</v>
      </c>
      <c r="H28" s="4">
        <f>H25-H24-H27-H26</f>
        <v>0</v>
      </c>
    </row>
    <row r="29" spans="1:9" outlineLevel="1">
      <c r="A29" t="s">
        <v>35</v>
      </c>
      <c r="B29" s="5">
        <f>B28/B24</f>
        <v>-7.2583104605062523E-2</v>
      </c>
      <c r="C29" s="5" t="e">
        <f>C28/C24</f>
        <v>#DIV/0!</v>
      </c>
      <c r="D29" s="5" t="e">
        <f>D28/D24</f>
        <v>#DIV/0!</v>
      </c>
      <c r="E29" s="5" t="e">
        <f>E28/E24</f>
        <v>#DIV/0!</v>
      </c>
      <c r="F29" s="5" t="e">
        <f>F28/F24</f>
        <v>#DIV/0!</v>
      </c>
      <c r="G29" s="5" t="e">
        <f>G28/G24</f>
        <v>#DIV/0!</v>
      </c>
      <c r="H29" s="5" t="e">
        <f>H28/H24</f>
        <v>#DIV/0!</v>
      </c>
    </row>
    <row r="31" spans="1:9" s="1" customFormat="1">
      <c r="A31" s="1" t="str">
        <f>CONCATENATE("Detalhes ", D1," : Data de compra")</f>
        <v>Detalhes BRFS3 : Data de compra</v>
      </c>
      <c r="B31" s="8">
        <v>43929</v>
      </c>
      <c r="C31" s="8"/>
      <c r="D31" s="8"/>
      <c r="E31" s="8"/>
      <c r="F31" s="8"/>
      <c r="G31" s="8"/>
      <c r="H31" s="8"/>
      <c r="I31" s="2"/>
    </row>
    <row r="32" spans="1:9" outlineLevel="1">
      <c r="A32" t="s">
        <v>29</v>
      </c>
      <c r="B32" s="6">
        <v>20.3</v>
      </c>
      <c r="C32" s="7"/>
      <c r="D32" s="7"/>
      <c r="E32" s="7"/>
      <c r="F32" s="7"/>
      <c r="G32" s="7"/>
      <c r="H32" s="7"/>
    </row>
    <row r="33" spans="1:9" outlineLevel="1">
      <c r="A33" t="s">
        <v>30</v>
      </c>
      <c r="B33" s="3">
        <v>50</v>
      </c>
      <c r="C33" s="3"/>
      <c r="D33" s="3"/>
      <c r="E33" s="3"/>
      <c r="F33" s="3"/>
      <c r="G33" s="3"/>
      <c r="H33" s="3"/>
    </row>
    <row r="34" spans="1:9" outlineLevel="1">
      <c r="A34" t="s">
        <v>20</v>
      </c>
      <c r="B34" s="4">
        <f>B33*B32</f>
        <v>1015</v>
      </c>
      <c r="C34" s="4">
        <f>C33*C32</f>
        <v>0</v>
      </c>
      <c r="D34" s="4">
        <f>D33*D32</f>
        <v>0</v>
      </c>
      <c r="E34" s="4">
        <f>E33*E32</f>
        <v>0</v>
      </c>
      <c r="F34" s="4">
        <f>F33*F32</f>
        <v>0</v>
      </c>
      <c r="G34" s="4">
        <f>G33*G32</f>
        <v>0</v>
      </c>
      <c r="H34" s="4">
        <f>H33*H32</f>
        <v>0</v>
      </c>
    </row>
    <row r="35" spans="1:9" outlineLevel="1">
      <c r="A35" t="s">
        <v>31</v>
      </c>
      <c r="B35" s="4">
        <f>$D$4*B33</f>
        <v>1215</v>
      </c>
      <c r="C35" s="4">
        <f t="shared" ref="C35:H35" si="5">$D$4*C33</f>
        <v>0</v>
      </c>
      <c r="D35" s="4">
        <f t="shared" si="5"/>
        <v>0</v>
      </c>
      <c r="E35" s="4">
        <f t="shared" si="5"/>
        <v>0</v>
      </c>
      <c r="F35" s="4">
        <f t="shared" si="5"/>
        <v>0</v>
      </c>
      <c r="G35" s="4">
        <f t="shared" si="5"/>
        <v>0</v>
      </c>
      <c r="H35" s="4">
        <f t="shared" si="5"/>
        <v>0</v>
      </c>
    </row>
    <row r="36" spans="1:9" outlineLevel="1">
      <c r="A36" t="s">
        <v>32</v>
      </c>
      <c r="B36" s="4"/>
      <c r="C36" s="4"/>
      <c r="D36" s="4"/>
      <c r="E36" s="4"/>
      <c r="F36" s="4"/>
      <c r="G36" s="4"/>
      <c r="H36" s="4"/>
    </row>
    <row r="37" spans="1:9" outlineLevel="1">
      <c r="A37" t="s">
        <v>46</v>
      </c>
      <c r="B37" s="4"/>
      <c r="C37" s="4"/>
      <c r="D37" s="4"/>
      <c r="E37" s="4"/>
      <c r="F37" s="4"/>
      <c r="G37" s="4"/>
      <c r="H37" s="4"/>
    </row>
    <row r="38" spans="1:9" outlineLevel="1">
      <c r="A38" t="s">
        <v>34</v>
      </c>
      <c r="B38" s="4">
        <f>B35-B34-B37-B36</f>
        <v>200</v>
      </c>
      <c r="C38" s="4">
        <f>C35-C34-C37-C36</f>
        <v>0</v>
      </c>
      <c r="D38" s="4">
        <f>D35-D34-D37-D36</f>
        <v>0</v>
      </c>
      <c r="E38" s="4">
        <f>E35-E34-E37-E36</f>
        <v>0</v>
      </c>
      <c r="F38" s="4">
        <f>F35-F34-F37-F36</f>
        <v>0</v>
      </c>
      <c r="G38" s="4">
        <f>G35-G34-G37-G36</f>
        <v>0</v>
      </c>
      <c r="H38" s="4">
        <f>H35-H34-H37-H36</f>
        <v>0</v>
      </c>
    </row>
    <row r="39" spans="1:9" outlineLevel="1">
      <c r="A39" t="s">
        <v>35</v>
      </c>
      <c r="B39" s="5">
        <f>B38/B34</f>
        <v>0.19704433497536947</v>
      </c>
      <c r="C39" s="5" t="e">
        <f>C38/C34</f>
        <v>#DIV/0!</v>
      </c>
      <c r="D39" s="5" t="e">
        <f>D38/D34</f>
        <v>#DIV/0!</v>
      </c>
      <c r="E39" s="5" t="e">
        <f>E38/E34</f>
        <v>#DIV/0!</v>
      </c>
      <c r="F39" s="5" t="e">
        <f>F38/F34</f>
        <v>#DIV/0!</v>
      </c>
      <c r="G39" s="5" t="e">
        <f>G38/G34</f>
        <v>#DIV/0!</v>
      </c>
      <c r="H39" s="5" t="e">
        <f>H38/H34</f>
        <v>#DIV/0!</v>
      </c>
    </row>
    <row r="40" spans="1:9" ht="17.25" customHeight="1"/>
    <row r="41" spans="1:9" s="1" customFormat="1">
      <c r="A41" s="1" t="str">
        <f>CONCATENATE("Detalhes ", E1," : Data de compra")</f>
        <v>Detalhes ITSA4 : Data de compra</v>
      </c>
      <c r="B41" s="8">
        <v>44055</v>
      </c>
      <c r="C41" s="8" t="s">
        <v>47</v>
      </c>
      <c r="D41" s="8">
        <v>44411</v>
      </c>
      <c r="E41" s="8"/>
      <c r="F41" s="8"/>
      <c r="G41" s="8"/>
      <c r="H41" s="8"/>
      <c r="I41" s="2"/>
    </row>
    <row r="42" spans="1:9" outlineLevel="1">
      <c r="A42" t="s">
        <v>29</v>
      </c>
      <c r="B42" s="6">
        <v>11.65</v>
      </c>
      <c r="C42" s="7">
        <v>11.8</v>
      </c>
      <c r="D42" s="7">
        <v>10.1</v>
      </c>
      <c r="E42" s="7"/>
      <c r="F42" s="7"/>
      <c r="G42" s="7"/>
      <c r="H42" s="7"/>
    </row>
    <row r="43" spans="1:9" outlineLevel="1">
      <c r="A43" t="s">
        <v>30</v>
      </c>
      <c r="B43" s="3">
        <v>150</v>
      </c>
      <c r="C43" s="3">
        <v>300</v>
      </c>
      <c r="D43" s="3">
        <v>500</v>
      </c>
      <c r="E43" s="3"/>
      <c r="F43" s="3"/>
      <c r="G43" s="3"/>
      <c r="H43" s="3"/>
    </row>
    <row r="44" spans="1:9" outlineLevel="1">
      <c r="A44" t="s">
        <v>20</v>
      </c>
      <c r="B44" s="4">
        <f>B43*B42</f>
        <v>1747.5</v>
      </c>
      <c r="C44" s="4">
        <f>C43*C42</f>
        <v>3540</v>
      </c>
      <c r="D44" s="4">
        <f>D43*D42</f>
        <v>5050</v>
      </c>
      <c r="E44" s="4">
        <f>E43*E42</f>
        <v>0</v>
      </c>
      <c r="F44" s="4">
        <f>F43*F42</f>
        <v>0</v>
      </c>
      <c r="G44" s="4">
        <f>G43*G42</f>
        <v>0</v>
      </c>
      <c r="H44" s="4">
        <f>H43*H42</f>
        <v>0</v>
      </c>
    </row>
    <row r="45" spans="1:9" outlineLevel="1">
      <c r="A45" t="s">
        <v>31</v>
      </c>
      <c r="B45" s="4">
        <f>$E$4*B43</f>
        <v>1450.5</v>
      </c>
      <c r="C45" s="4">
        <f t="shared" ref="C45:H45" si="6">$E$4*C43</f>
        <v>2901</v>
      </c>
      <c r="D45" s="4">
        <f t="shared" si="6"/>
        <v>4835</v>
      </c>
      <c r="E45" s="4">
        <f t="shared" si="6"/>
        <v>0</v>
      </c>
      <c r="F45" s="4">
        <f t="shared" si="6"/>
        <v>0</v>
      </c>
      <c r="G45" s="4">
        <f t="shared" si="6"/>
        <v>0</v>
      </c>
      <c r="H45" s="4">
        <f t="shared" si="6"/>
        <v>0</v>
      </c>
    </row>
    <row r="46" spans="1:9" outlineLevel="1">
      <c r="A46" t="s">
        <v>32</v>
      </c>
      <c r="B46" s="4"/>
      <c r="C46" s="4"/>
      <c r="D46" s="4"/>
      <c r="E46" s="4"/>
      <c r="F46" s="4"/>
      <c r="G46" s="4"/>
      <c r="H46" s="4"/>
    </row>
    <row r="47" spans="1:9" outlineLevel="1">
      <c r="A47" t="s">
        <v>46</v>
      </c>
      <c r="B47" s="4"/>
      <c r="C47" s="4"/>
      <c r="D47" s="4"/>
      <c r="E47" s="4"/>
      <c r="F47" s="4"/>
      <c r="G47" s="4"/>
      <c r="H47" s="4"/>
    </row>
    <row r="48" spans="1:9" outlineLevel="1">
      <c r="A48" t="s">
        <v>34</v>
      </c>
      <c r="B48" s="4">
        <f>B45-B44-B47-B46</f>
        <v>-297</v>
      </c>
      <c r="C48" s="4">
        <f>C45-C44-C47-C46</f>
        <v>-639</v>
      </c>
      <c r="D48" s="4">
        <f>D45-D44-D47-D46</f>
        <v>-215</v>
      </c>
      <c r="E48" s="4">
        <f>E45-E44-E47-E46</f>
        <v>0</v>
      </c>
      <c r="F48" s="4">
        <f>F45-F44-F47-F46</f>
        <v>0</v>
      </c>
      <c r="G48" s="4">
        <f>G45-G44-G47-G46</f>
        <v>0</v>
      </c>
      <c r="H48" s="4">
        <f>H45-H44-H47-H46</f>
        <v>0</v>
      </c>
    </row>
    <row r="49" spans="1:9" outlineLevel="1">
      <c r="A49" t="s">
        <v>35</v>
      </c>
      <c r="B49" s="5">
        <f>B48/B44</f>
        <v>-0.16995708154506436</v>
      </c>
      <c r="C49" s="5">
        <f>C48/C44</f>
        <v>-0.1805084745762712</v>
      </c>
      <c r="D49" s="5">
        <f>D48/D44</f>
        <v>-4.2574257425742577E-2</v>
      </c>
      <c r="E49" s="5" t="e">
        <f>E48/E44</f>
        <v>#DIV/0!</v>
      </c>
      <c r="F49" s="5" t="e">
        <f>F48/F44</f>
        <v>#DIV/0!</v>
      </c>
      <c r="G49" s="5" t="e">
        <f>G48/G44</f>
        <v>#DIV/0!</v>
      </c>
      <c r="H49" s="5" t="e">
        <f>H48/H44</f>
        <v>#DIV/0!</v>
      </c>
    </row>
    <row r="51" spans="1:9" s="1" customFormat="1">
      <c r="A51" s="1" t="str">
        <f>CONCATENATE("Detalhes ", F1," : Data de compra")</f>
        <v>Detalhes RDOR3 : Data de compra</v>
      </c>
      <c r="B51" s="8">
        <v>44411</v>
      </c>
      <c r="C51" s="8">
        <v>44472</v>
      </c>
      <c r="D51" s="8"/>
      <c r="E51" s="8"/>
      <c r="F51" s="8"/>
      <c r="G51" s="8"/>
      <c r="H51" s="8"/>
      <c r="I51" s="2"/>
    </row>
    <row r="52" spans="1:9" outlineLevel="1">
      <c r="A52" t="s">
        <v>29</v>
      </c>
      <c r="B52" s="6">
        <v>64.5</v>
      </c>
      <c r="C52" s="7">
        <v>62</v>
      </c>
      <c r="D52" s="7"/>
      <c r="E52" s="7"/>
      <c r="F52" s="7"/>
      <c r="G52" s="7"/>
      <c r="H52" s="7"/>
    </row>
    <row r="53" spans="1:9" outlineLevel="1">
      <c r="A53" t="s">
        <v>30</v>
      </c>
      <c r="B53" s="3">
        <v>100</v>
      </c>
      <c r="C53" s="3">
        <v>200</v>
      </c>
      <c r="D53" s="3"/>
      <c r="E53" s="3"/>
      <c r="F53" s="3"/>
      <c r="G53" s="3"/>
      <c r="H53" s="3"/>
    </row>
    <row r="54" spans="1:9" outlineLevel="1">
      <c r="A54" t="s">
        <v>20</v>
      </c>
      <c r="B54" s="4">
        <f>B53*B52</f>
        <v>6450</v>
      </c>
      <c r="C54" s="4">
        <f>C53*C52</f>
        <v>12400</v>
      </c>
      <c r="D54" s="4">
        <f>D53*D52</f>
        <v>0</v>
      </c>
      <c r="E54" s="4">
        <f>E53*E52</f>
        <v>0</v>
      </c>
      <c r="F54" s="4">
        <f>F53*F52</f>
        <v>0</v>
      </c>
      <c r="G54" s="4">
        <f>G53*G52</f>
        <v>0</v>
      </c>
      <c r="H54" s="4">
        <f>H53*H52</f>
        <v>0</v>
      </c>
    </row>
    <row r="55" spans="1:9" outlineLevel="1">
      <c r="A55" t="s">
        <v>31</v>
      </c>
      <c r="B55" s="4">
        <f>$F$4*B53</f>
        <v>4100</v>
      </c>
      <c r="C55" s="4">
        <f t="shared" ref="C55:H55" si="7">$F$4*C53</f>
        <v>8200</v>
      </c>
      <c r="D55" s="4">
        <f t="shared" si="7"/>
        <v>0</v>
      </c>
      <c r="E55" s="4">
        <f t="shared" si="7"/>
        <v>0</v>
      </c>
      <c r="F55" s="4">
        <f t="shared" si="7"/>
        <v>0</v>
      </c>
      <c r="G55" s="4">
        <f t="shared" si="7"/>
        <v>0</v>
      </c>
      <c r="H55" s="4">
        <f t="shared" si="7"/>
        <v>0</v>
      </c>
    </row>
    <row r="56" spans="1:9" outlineLevel="1">
      <c r="A56" t="s">
        <v>32</v>
      </c>
      <c r="B56" s="4"/>
      <c r="C56" s="4"/>
      <c r="D56" s="4"/>
      <c r="E56" s="4"/>
      <c r="F56" s="4"/>
      <c r="G56" s="4"/>
      <c r="H56" s="4"/>
    </row>
    <row r="57" spans="1:9" outlineLevel="1">
      <c r="A57" t="s">
        <v>46</v>
      </c>
      <c r="B57" s="4"/>
      <c r="C57" s="4"/>
      <c r="D57" s="4"/>
      <c r="E57" s="4"/>
      <c r="F57" s="4"/>
      <c r="G57" s="4"/>
      <c r="H57" s="4"/>
    </row>
    <row r="58" spans="1:9" outlineLevel="1">
      <c r="A58" t="s">
        <v>34</v>
      </c>
      <c r="B58" s="4">
        <f>B55-B54-B57-B56</f>
        <v>-2350</v>
      </c>
      <c r="C58" s="4">
        <f>C55-C54-C57-C56</f>
        <v>-4200</v>
      </c>
      <c r="D58" s="4">
        <f>D55-D54-D57-D56</f>
        <v>0</v>
      </c>
      <c r="E58" s="4">
        <f>E55-E54-E57-E56</f>
        <v>0</v>
      </c>
      <c r="F58" s="4">
        <f>F55-F54-F57-F56</f>
        <v>0</v>
      </c>
      <c r="G58" s="4">
        <f>G55-G54-G57-G56</f>
        <v>0</v>
      </c>
      <c r="H58" s="4">
        <f>H55-H54-H57-H56</f>
        <v>0</v>
      </c>
    </row>
    <row r="59" spans="1:9" outlineLevel="1">
      <c r="A59" t="s">
        <v>35</v>
      </c>
      <c r="B59" s="5">
        <f>B58/B54</f>
        <v>-0.36434108527131781</v>
      </c>
      <c r="C59" s="5">
        <f>C58/C54</f>
        <v>-0.33870967741935482</v>
      </c>
      <c r="D59" s="5" t="e">
        <f>D58/D54</f>
        <v>#DIV/0!</v>
      </c>
      <c r="E59" s="5" t="e">
        <f>E58/E54</f>
        <v>#DIV/0!</v>
      </c>
      <c r="F59" s="5" t="e">
        <f>F58/F54</f>
        <v>#DIV/0!</v>
      </c>
      <c r="G59" s="5" t="e">
        <f>G58/G54</f>
        <v>#DIV/0!</v>
      </c>
      <c r="H59" s="5" t="e">
        <f>H58/H54</f>
        <v>#DIV/0!</v>
      </c>
    </row>
    <row r="61" spans="1:9" s="1" customFormat="1">
      <c r="A61" s="1" t="str">
        <f>CONCATENATE("Detalhes ", G1," : Data de compra")</f>
        <v>Detalhes PETR4 : Data de compra</v>
      </c>
      <c r="B61" s="9">
        <v>44411</v>
      </c>
      <c r="C61" s="9"/>
      <c r="D61" s="9"/>
      <c r="E61" s="9"/>
      <c r="F61" s="9"/>
      <c r="G61" s="9"/>
      <c r="H61" s="9"/>
      <c r="I61" s="2"/>
    </row>
    <row r="62" spans="1:9" outlineLevel="1">
      <c r="A62" t="s">
        <v>29</v>
      </c>
      <c r="B62" s="6">
        <v>19</v>
      </c>
      <c r="C62" s="7"/>
      <c r="D62" s="7"/>
      <c r="E62" s="7"/>
      <c r="F62" s="7"/>
      <c r="G62" s="7"/>
      <c r="H62" s="7"/>
    </row>
    <row r="63" spans="1:9" outlineLevel="1">
      <c r="A63" t="s">
        <v>30</v>
      </c>
      <c r="B63" s="3">
        <v>200</v>
      </c>
      <c r="C63" s="3"/>
      <c r="D63" s="3"/>
      <c r="E63" s="3"/>
      <c r="F63" s="3"/>
      <c r="G63" s="3"/>
      <c r="H63" s="3"/>
    </row>
    <row r="64" spans="1:9" outlineLevel="1">
      <c r="A64" t="s">
        <v>20</v>
      </c>
      <c r="B64" s="4">
        <f>B63*B62</f>
        <v>3800</v>
      </c>
      <c r="C64" s="4">
        <f>C63*C62</f>
        <v>0</v>
      </c>
      <c r="D64" s="4">
        <f>D63*D62</f>
        <v>0</v>
      </c>
      <c r="E64" s="4">
        <f>E63*E62</f>
        <v>0</v>
      </c>
      <c r="F64" s="4">
        <f>F63*F62</f>
        <v>0</v>
      </c>
      <c r="G64" s="4">
        <f>G63*G62</f>
        <v>0</v>
      </c>
      <c r="H64" s="4">
        <f>H63*H62</f>
        <v>0</v>
      </c>
    </row>
    <row r="65" spans="1:8" outlineLevel="1">
      <c r="A65" t="s">
        <v>31</v>
      </c>
      <c r="B65" s="4">
        <f>$G$4*B63</f>
        <v>6290</v>
      </c>
      <c r="C65" s="4">
        <f t="shared" ref="C65:H65" si="8">$G$4*C63</f>
        <v>0</v>
      </c>
      <c r="D65" s="4">
        <f t="shared" si="8"/>
        <v>0</v>
      </c>
      <c r="E65" s="4">
        <f t="shared" si="8"/>
        <v>0</v>
      </c>
      <c r="F65" s="4">
        <f t="shared" si="8"/>
        <v>0</v>
      </c>
      <c r="G65" s="4">
        <f t="shared" si="8"/>
        <v>0</v>
      </c>
      <c r="H65" s="4">
        <f t="shared" si="8"/>
        <v>0</v>
      </c>
    </row>
    <row r="66" spans="1:8" outlineLevel="1">
      <c r="A66" t="s">
        <v>32</v>
      </c>
      <c r="B66" s="4"/>
      <c r="C66" s="4"/>
      <c r="D66" s="4"/>
      <c r="E66" s="4"/>
      <c r="F66" s="4"/>
      <c r="G66" s="4"/>
      <c r="H66" s="4"/>
    </row>
    <row r="67" spans="1:8" outlineLevel="1">
      <c r="A67" t="s">
        <v>46</v>
      </c>
      <c r="B67" s="4"/>
      <c r="C67" s="4"/>
      <c r="D67" s="4"/>
      <c r="E67" s="4"/>
      <c r="F67" s="4"/>
      <c r="G67" s="4"/>
      <c r="H67" s="4"/>
    </row>
    <row r="68" spans="1:8" outlineLevel="1">
      <c r="A68" t="s">
        <v>34</v>
      </c>
      <c r="B68" s="4">
        <f>B65-B64-B67-B66</f>
        <v>2490</v>
      </c>
      <c r="C68" s="4">
        <f>C65-C64-C67-C66</f>
        <v>0</v>
      </c>
      <c r="D68" s="4">
        <f>D65-D64-D67-D66</f>
        <v>0</v>
      </c>
      <c r="E68" s="4">
        <f>E65-E64-E67-E66</f>
        <v>0</v>
      </c>
      <c r="F68" s="4">
        <f>F65-F64-F67-F66</f>
        <v>0</v>
      </c>
      <c r="G68" s="4">
        <f>G65-G64-G67-G66</f>
        <v>0</v>
      </c>
      <c r="H68" s="4">
        <f>H65-H64-H67-H66</f>
        <v>0</v>
      </c>
    </row>
    <row r="69" spans="1:8" outlineLevel="1">
      <c r="A69" t="s">
        <v>35</v>
      </c>
      <c r="B69" s="5">
        <f>B68/B64</f>
        <v>0.65526315789473688</v>
      </c>
      <c r="C69" s="5" t="e">
        <f>C68/C64</f>
        <v>#DIV/0!</v>
      </c>
      <c r="D69" s="5" t="e">
        <f>D68/D64</f>
        <v>#DIV/0!</v>
      </c>
      <c r="E69" s="5" t="e">
        <f>E68/E64</f>
        <v>#DIV/0!</v>
      </c>
      <c r="F69" s="5" t="e">
        <f>F68/F64</f>
        <v>#DIV/0!</v>
      </c>
      <c r="G69" s="5" t="e">
        <f>G68/G64</f>
        <v>#DIV/0!</v>
      </c>
      <c r="H69" s="5" t="e">
        <f>H68/H64</f>
        <v>#DIV/0!</v>
      </c>
    </row>
  </sheetData>
  <conditionalFormatting sqref="B18:H18">
    <cfRule type="expression" dxfId="31" priority="52">
      <formula>B18&gt;=0</formula>
    </cfRule>
  </conditionalFormatting>
  <conditionalFormatting sqref="B19:H19">
    <cfRule type="expression" dxfId="30" priority="51">
      <formula>B19&gt;=0</formula>
    </cfRule>
  </conditionalFormatting>
  <conditionalFormatting sqref="B18:H18">
    <cfRule type="expression" dxfId="29" priority="50">
      <formula>B18&lt;0</formula>
    </cfRule>
  </conditionalFormatting>
  <conditionalFormatting sqref="B19:H19">
    <cfRule type="expression" dxfId="28" priority="49">
      <formula>B19&lt;0</formula>
    </cfRule>
  </conditionalFormatting>
  <conditionalFormatting sqref="B6:H6">
    <cfRule type="cellIs" dxfId="27" priority="48" operator="greaterThanOrEqual">
      <formula>0</formula>
    </cfRule>
  </conditionalFormatting>
  <conditionalFormatting sqref="B6:H6">
    <cfRule type="cellIs" dxfId="26" priority="47" operator="lessThan">
      <formula>0</formula>
    </cfRule>
  </conditionalFormatting>
  <conditionalFormatting sqref="B7:H7">
    <cfRule type="cellIs" dxfId="25" priority="46" operator="greaterThanOrEqual">
      <formula>0</formula>
    </cfRule>
  </conditionalFormatting>
  <conditionalFormatting sqref="B7:H7">
    <cfRule type="cellIs" dxfId="24" priority="45" operator="lessThan">
      <formula>0</formula>
    </cfRule>
  </conditionalFormatting>
  <conditionalFormatting sqref="B28:H28">
    <cfRule type="expression" dxfId="23" priority="24">
      <formula>B28&gt;=0</formula>
    </cfRule>
  </conditionalFormatting>
  <conditionalFormatting sqref="B29:H29">
    <cfRule type="expression" dxfId="22" priority="23">
      <formula>B29&gt;=0</formula>
    </cfRule>
  </conditionalFormatting>
  <conditionalFormatting sqref="B28:H28">
    <cfRule type="expression" dxfId="21" priority="22">
      <formula>B28&lt;0</formula>
    </cfRule>
  </conditionalFormatting>
  <conditionalFormatting sqref="B29:H29">
    <cfRule type="expression" dxfId="20" priority="21">
      <formula>B29&lt;0</formula>
    </cfRule>
  </conditionalFormatting>
  <conditionalFormatting sqref="B38:H38">
    <cfRule type="expression" dxfId="19" priority="20">
      <formula>B38&gt;=0</formula>
    </cfRule>
  </conditionalFormatting>
  <conditionalFormatting sqref="B39:H39">
    <cfRule type="expression" dxfId="18" priority="19">
      <formula>B39&gt;=0</formula>
    </cfRule>
  </conditionalFormatting>
  <conditionalFormatting sqref="B38:H38">
    <cfRule type="expression" dxfId="17" priority="18">
      <formula>B38&lt;0</formula>
    </cfRule>
  </conditionalFormatting>
  <conditionalFormatting sqref="B39:H39">
    <cfRule type="expression" dxfId="16" priority="17">
      <formula>B39&lt;0</formula>
    </cfRule>
  </conditionalFormatting>
  <conditionalFormatting sqref="B48:H48">
    <cfRule type="expression" dxfId="15" priority="16">
      <formula>B48&gt;=0</formula>
    </cfRule>
  </conditionalFormatting>
  <conditionalFormatting sqref="B49:H49">
    <cfRule type="expression" dxfId="14" priority="15">
      <formula>B49&gt;=0</formula>
    </cfRule>
  </conditionalFormatting>
  <conditionalFormatting sqref="B48:H48">
    <cfRule type="expression" dxfId="13" priority="14">
      <formula>B48&lt;0</formula>
    </cfRule>
  </conditionalFormatting>
  <conditionalFormatting sqref="B49:H49">
    <cfRule type="expression" dxfId="12" priority="13">
      <formula>B49&lt;0</formula>
    </cfRule>
  </conditionalFormatting>
  <conditionalFormatting sqref="B58:H58">
    <cfRule type="expression" dxfId="11" priority="12">
      <formula>B58&gt;=0</formula>
    </cfRule>
  </conditionalFormatting>
  <conditionalFormatting sqref="B59:H59">
    <cfRule type="expression" dxfId="10" priority="11">
      <formula>B59&gt;=0</formula>
    </cfRule>
  </conditionalFormatting>
  <conditionalFormatting sqref="B58:H58">
    <cfRule type="expression" dxfId="9" priority="10">
      <formula>B58&lt;0</formula>
    </cfRule>
  </conditionalFormatting>
  <conditionalFormatting sqref="B59:H59">
    <cfRule type="expression" dxfId="8" priority="9">
      <formula>B59&lt;0</formula>
    </cfRule>
  </conditionalFormatting>
  <conditionalFormatting sqref="B68:H68">
    <cfRule type="expression" dxfId="7" priority="8">
      <formula>B68&gt;=0</formula>
    </cfRule>
  </conditionalFormatting>
  <conditionalFormatting sqref="B69:H69">
    <cfRule type="expression" dxfId="6" priority="7">
      <formula>B69&gt;=0</formula>
    </cfRule>
  </conditionalFormatting>
  <conditionalFormatting sqref="B68:H68">
    <cfRule type="expression" dxfId="5" priority="6">
      <formula>B68&lt;0</formula>
    </cfRule>
  </conditionalFormatting>
  <conditionalFormatting sqref="B69:H69">
    <cfRule type="expression" dxfId="4" priority="5">
      <formula>B69&lt;0</formula>
    </cfRule>
  </conditionalFormatting>
  <conditionalFormatting sqref="B9">
    <cfRule type="cellIs" dxfId="3" priority="2" operator="greaterThanOrEqual">
      <formula>0</formula>
    </cfRule>
  </conditionalFormatting>
  <conditionalFormatting sqref="B9">
    <cfRule type="cellIs" dxfId="2" priority="1" operator="lessThan">
      <formula>0</formula>
    </cfRule>
  </conditionalFormatting>
  <dataValidations count="4">
    <dataValidation allowBlank="1" showInputMessage="1" showErrorMessage="1" promptTitle="Considera taxas e impostos" sqref="A18:A19 A28:A29 A38:A39 A48:A49 A58:A59 A68:A69" xr:uid="{0358E40E-5021-4817-8AD1-3D501D20A99A}"/>
    <dataValidation errorStyle="warning" allowBlank="1" showInputMessage="1" showErrorMessage="1" errorTitle="Clique no &quot;+&quot; a esquerda" promptTitle="Clique no &quot;+&quot; a esquerda" sqref="A11 A21 A31 A41 A51 A61" xr:uid="{C75C7D5B-573D-4A48-8ADF-CE870D634168}"/>
    <dataValidation type="date" errorStyle="warning" operator="greaterThan" allowBlank="1" showInputMessage="1" showErrorMessage="1" errorTitle="Insira uma data válida" error="Por favor, insira uma data no formato DD/MM/AAAA" promptTitle="Insira uma data" prompt="Por favor, insira uma data no formato DD/MM/AAAA" sqref="B11 B31 B41 B51 B61" xr:uid="{ED6DFDF0-915B-4ADF-885E-16D2116456C3}">
      <formula1>1</formula1>
    </dataValidation>
    <dataValidation type="date" operator="greaterThan" allowBlank="1" showInputMessage="1" showErrorMessage="1" errorTitle="Insira uma data válida" error="Por favor, insira uma data no formato DD/MM/AAAA" promptTitle="Insira uma data" prompt="Por favor, insira uma data no formato DD/MM/AAAA" sqref="I11 C11:G11 I21 B21:G21 I31 C31:G31 I41 C41:G41 I51 C51:G51 I61 C61:G61" xr:uid="{2781B023-3062-4F21-87A2-082D0F7E3803}">
      <formula1>1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C522F-058A-42BA-A6D4-8EA32875B410}">
  <dimension ref="A1:B11"/>
  <sheetViews>
    <sheetView showGridLines="0" workbookViewId="0">
      <selection activeCell="D8" sqref="D8"/>
    </sheetView>
  </sheetViews>
  <sheetFormatPr defaultRowHeight="15"/>
  <cols>
    <col min="1" max="1" width="37.42578125" customWidth="1"/>
    <col min="2" max="2" width="20.5703125" customWidth="1"/>
  </cols>
  <sheetData>
    <row r="1" spans="1:2">
      <c r="A1" t="s">
        <v>48</v>
      </c>
      <c r="B1" s="4">
        <f>SUM(Tesouro!B2:H2)</f>
        <v>137155.47999999998</v>
      </c>
    </row>
    <row r="2" spans="1:2">
      <c r="A2" t="s">
        <v>49</v>
      </c>
      <c r="B2" s="11">
        <f>SUM('Renda Variável'!B2:H2)</f>
        <v>47022.5</v>
      </c>
    </row>
    <row r="3" spans="1:2">
      <c r="A3" t="s">
        <v>20</v>
      </c>
      <c r="B3" s="4">
        <f>SUM(B1:B2)</f>
        <v>184177.97999999998</v>
      </c>
    </row>
    <row r="4" spans="1:2">
      <c r="A4" t="s">
        <v>50</v>
      </c>
      <c r="B4" s="5">
        <f>B1/B3</f>
        <v>0.74468989181008494</v>
      </c>
    </row>
    <row r="5" spans="1:2">
      <c r="A5" t="s">
        <v>51</v>
      </c>
      <c r="B5" s="5">
        <f>B2/B3</f>
        <v>0.25531010818991501</v>
      </c>
    </row>
    <row r="6" spans="1:2">
      <c r="A6" t="s">
        <v>52</v>
      </c>
      <c r="B6" s="4">
        <f>SUM(Tesouro!B6:H6)</f>
        <v>3332.0800000000099</v>
      </c>
    </row>
    <row r="7" spans="1:2">
      <c r="A7" t="s">
        <v>53</v>
      </c>
      <c r="B7" s="4">
        <f>SUM('Renda Variável'!C6:H6)</f>
        <v>-5368</v>
      </c>
    </row>
    <row r="8" spans="1:2">
      <c r="A8" t="s">
        <v>54</v>
      </c>
      <c r="B8" s="4">
        <f>SUM(B6:B7)</f>
        <v>-2035.9199999999901</v>
      </c>
    </row>
    <row r="9" spans="1:2">
      <c r="A9" t="s">
        <v>55</v>
      </c>
      <c r="B9" s="5">
        <f>B6/B1</f>
        <v>2.4294180589794958E-2</v>
      </c>
    </row>
    <row r="10" spans="1:2">
      <c r="A10" t="s">
        <v>56</v>
      </c>
      <c r="B10" s="5">
        <f t="shared" ref="B10:B11" si="0">B7/B2</f>
        <v>-0.11415811579562975</v>
      </c>
    </row>
    <row r="11" spans="1:2">
      <c r="A11" t="s">
        <v>57</v>
      </c>
      <c r="B11" s="5">
        <f t="shared" si="0"/>
        <v>-1.1054090179510007E-2</v>
      </c>
    </row>
  </sheetData>
  <conditionalFormatting sqref="B6:B11">
    <cfRule type="cellIs" dxfId="1" priority="2" operator="lessThan">
      <formula>0</formula>
    </cfRule>
  </conditionalFormatting>
  <conditionalFormatting sqref="B6:B11">
    <cfRule type="cellIs" dxfId="0" priority="1" operator="greaterThanOr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2022-01-06T13:18:50Z</dcterms:created>
  <dcterms:modified xsi:type="dcterms:W3CDTF">2022-01-22T14:29:01Z</dcterms:modified>
  <cp:category/>
  <cp:contentStatus/>
</cp:coreProperties>
</file>