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bbins/work/dissertation/"/>
    </mc:Choice>
  </mc:AlternateContent>
  <xr:revisionPtr revIDLastSave="0" documentId="13_ncr:1_{56336AE7-65BA-A041-B28C-34A26EFB88F0}" xr6:coauthVersionLast="45" xr6:coauthVersionMax="45" xr10:uidLastSave="{00000000-0000-0000-0000-000000000000}"/>
  <bookViews>
    <workbookView xWindow="0" yWindow="460" windowWidth="25600" windowHeight="15540" xr2:uid="{931D4056-D0FB-0B49-BB1A-444483C6CD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1" l="1"/>
  <c r="B15" i="1"/>
  <c r="B30" i="1"/>
  <c r="C30" i="1"/>
  <c r="D30" i="1"/>
  <c r="A30" i="1"/>
  <c r="C12" i="1"/>
  <c r="D19" i="1" l="1"/>
  <c r="C16" i="1"/>
  <c r="C17" i="1"/>
  <c r="C18" i="1"/>
  <c r="C15" i="1"/>
  <c r="G5" i="1"/>
  <c r="G6" i="1"/>
  <c r="G7" i="1"/>
  <c r="G8" i="1"/>
  <c r="G9" i="1"/>
  <c r="G10" i="1"/>
  <c r="G11" i="1"/>
  <c r="G4" i="1"/>
  <c r="B18" i="1" l="1"/>
  <c r="E18" i="1" s="1"/>
  <c r="F18" i="1" s="1"/>
  <c r="B17" i="1"/>
  <c r="E17" i="1" s="1"/>
  <c r="F17" i="1" s="1"/>
  <c r="B16" i="1"/>
  <c r="E16" i="1" s="1"/>
  <c r="F16" i="1" s="1"/>
  <c r="B19" i="1" l="1"/>
  <c r="E19" i="1" s="1"/>
  <c r="C23" i="1" s="1"/>
  <c r="E15" i="1"/>
  <c r="F15" i="1" s="1"/>
  <c r="F19" i="1" s="1"/>
  <c r="A23" i="1" s="1"/>
  <c r="A26" i="1" s="1"/>
</calcChain>
</file>

<file path=xl/sharedStrings.xml><?xml version="1.0" encoding="utf-8"?>
<sst xmlns="http://schemas.openxmlformats.org/spreadsheetml/2006/main" count="42" uniqueCount="27">
  <si>
    <t>Process</t>
  </si>
  <si>
    <t>ggF</t>
  </si>
  <si>
    <t>VBF</t>
  </si>
  <si>
    <t>WH</t>
  </si>
  <si>
    <t>ZH</t>
  </si>
  <si>
    <t>Campaign</t>
  </si>
  <si>
    <t>MC16a</t>
  </si>
  <si>
    <t>MC16d</t>
  </si>
  <si>
    <t>filter efficiency</t>
  </si>
  <si>
    <t>events generated</t>
  </si>
  <si>
    <t>effective luminosity</t>
  </si>
  <si>
    <t>scaled events</t>
  </si>
  <si>
    <t>x-sec (fb)</t>
  </si>
  <si>
    <t>Filtered x-sec</t>
  </si>
  <si>
    <t>Events in SR</t>
  </si>
  <si>
    <t>Eff X Acceptance</t>
  </si>
  <si>
    <t>Total</t>
  </si>
  <si>
    <t>Restricted Cross section</t>
  </si>
  <si>
    <t>Total Restricted Higgs x-sec (fb)</t>
  </si>
  <si>
    <t>Total scaled events / 2</t>
  </si>
  <si>
    <t>80.5 (ifb) X Total Restricted Higgs x-sec (fb)</t>
  </si>
  <si>
    <t>Total Higgs Efficiency X Acceptance</t>
  </si>
  <si>
    <t>mu</t>
  </si>
  <si>
    <t>Stat error</t>
  </si>
  <si>
    <t>Syst. Error</t>
  </si>
  <si>
    <t>Theory error</t>
  </si>
  <si>
    <t>Measured restricted Higgs x-sec (fb)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</si>
</sst>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2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56060</xdr:colOff>
      <xdr:row>13</xdr:row>
      <xdr:rowOff>103400</xdr:rowOff>
    </xdr:from>
    <xdr:to>
      <xdr:col>5</xdr:col>
      <xdr:colOff>1522260</xdr:colOff>
      <xdr:row>13</xdr:row>
      <xdr:rowOff>148760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69C8CD0D-BFD7-A845-95C0-D27661849FB9}"/>
                </a:ext>
              </a:extLst>
            </xdr14:cNvPr>
            <xdr14:cNvContentPartPr/>
          </xdr14:nvContentPartPr>
          <xdr14:nvPr macro=""/>
          <xdr14:xfrm>
            <a:off x="3497760" y="2745000"/>
            <a:ext cx="3853800" cy="45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69C8CD0D-BFD7-A845-95C0-D27661849FB9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443760" y="2637360"/>
              <a:ext cx="3961440" cy="26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46940</xdr:colOff>
      <xdr:row>2</xdr:row>
      <xdr:rowOff>86800</xdr:rowOff>
    </xdr:from>
    <xdr:to>
      <xdr:col>2</xdr:col>
      <xdr:colOff>952340</xdr:colOff>
      <xdr:row>2</xdr:row>
      <xdr:rowOff>129280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436EB279-CD48-DA4A-A039-3F942136BC35}"/>
                </a:ext>
              </a:extLst>
            </xdr14:cNvPr>
            <xdr14:cNvContentPartPr/>
          </xdr14:nvContentPartPr>
          <xdr14:nvPr macro=""/>
          <xdr14:xfrm>
            <a:off x="2498040" y="493200"/>
            <a:ext cx="905400" cy="4248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36EB279-CD48-DA4A-A039-3F942136BC35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444400" y="385560"/>
              <a:ext cx="1013040" cy="2581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2-09T22:18:14.25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1,'54'0,"1"0,8 0,3 0,9 0,5 0,-13 0,3 0,-4 0,4 0,1 0,1 0,6 0,-4 0,9 0,0 0,-10 0,4 0,-6 0,-1 0,-3 0,18 0,-4 0,14 0,-36 0,1 0,-6 0,-4 0,18 0,-11 0,-23 0,-8 0,-11 0,-1 0,3 0,-2 4,2-3,-1 2,-3-3,4 0,1 0,1 0,7 0,1 0,13 0,2 0,6 0,-7 0,-1 0,-13 0,5 0,-11 0,0 0,-7 0,-1 0,6 9,7-7,5 11,9-7,1 0,7 5,-6-5,4 1,-11-2,11 0,-4-4,6 5,0-6,8 0,1 6,8-5,0 5,8-6,-6 0,15 0,-6 0,8 0,-9 0,7 0,-15 0,7 0,-1 6,-13-5,11 6,-21-7,6 0,-8 0,7 0,11 0,-6 0,11 0,5 0,11 0,-8 0,20 0,-29 0,24 0,-11 0,1 0,-8 0,6 0,-15 0,6 0,10 0,-5 0,15 0,0 0,3 0,-17 0,20-7,-20 5,16-4,-2 6,-17 0,11 0,-33 0,1 0,-29 0,-11 0,-1 0,3 0,19 0,20 0,3 0,21 0,19 0,-23 0,-17 0,1 0,20 0,15 0,-1 0,-19 0,-16 0,-11 0,-21 0,-1 0,-11 0,-1 0,14 0,3 0,18 0,15 0,-12 0,28 6,-12-5,16 6,-9-7,7 6,-22-5,4 6,-8-7,-7 0,15 0,-7 0,17 0,-15 0,21 0,-20 0,21 0,-13 0,-3 0,-9 0,-14 0,-8 0,-9 0,-9 0,-2 0,20 0,-1 0,16 0,-9 0,-7 0,22 0,-4 0,2 0,42 0,-36 0,-1 0,33 0,-13 0,7 0,-19 0,-10 0,-15 0,-12 0,-4 0,-15 0,4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2-09T22:18:16.64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22,'79'0,"5"0,11 0,3 0,-35 0,-1 0,28 0,-34 0,-1 0,22 0,17 0,-10 0,-9 0,-9 0,-17 0,-9 0,-13 0,-1 4,-6-2,-5 6,-1-7,-1 7,1-3,0 4,14-4,-10-1,24-4,-13 0,17 0,-11 0,5 0,-7 0,-6 0,-6 0,-2 0,-9 0,9 0,-5 4,4-3,1 3,6-4,2 0,13 0,1 0,7 0,0 0,1-5,-1 3,-7-8,-1 9,-7-9,0 8,-6-3,-1 1,0 3,-4-8,9 3,-3 0,-1-4,4 9,-9-3,-1 4,-2 0,-9 0,8 0,-13 28,-15 3,4 3,-11-11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E7464-1585-D141-9A4C-8A09EB2ACC57}">
  <dimension ref="A3:G30"/>
  <sheetViews>
    <sheetView tabSelected="1" workbookViewId="0">
      <selection activeCell="G4" sqref="G4"/>
    </sheetView>
  </sheetViews>
  <sheetFormatPr baseColWidth="10" defaultRowHeight="16" x14ac:dyDescent="0.2"/>
  <cols>
    <col min="2" max="2" width="21.33203125" customWidth="1"/>
    <col min="3" max="3" width="13" customWidth="1"/>
    <col min="4" max="4" width="15" customWidth="1"/>
    <col min="5" max="5" width="16.33203125" customWidth="1"/>
    <col min="6" max="6" width="20" customWidth="1"/>
    <col min="7" max="7" width="17.33203125" customWidth="1"/>
    <col min="8" max="8" width="13.33203125" customWidth="1"/>
    <col min="9" max="9" width="11.1640625" bestFit="1" customWidth="1"/>
  </cols>
  <sheetData>
    <row r="3" spans="1:7" x14ac:dyDescent="0.2">
      <c r="A3" t="s">
        <v>0</v>
      </c>
      <c r="B3" t="s">
        <v>5</v>
      </c>
      <c r="C3" t="s">
        <v>12</v>
      </c>
      <c r="D3" t="s">
        <v>8</v>
      </c>
      <c r="E3" t="s">
        <v>9</v>
      </c>
      <c r="F3" t="s">
        <v>10</v>
      </c>
      <c r="G3" t="s">
        <v>11</v>
      </c>
    </row>
    <row r="4" spans="1:7" x14ac:dyDescent="0.2">
      <c r="A4" t="s">
        <v>1</v>
      </c>
      <c r="B4" t="s">
        <v>6</v>
      </c>
      <c r="C4">
        <v>476.3</v>
      </c>
      <c r="D4">
        <v>1</v>
      </c>
      <c r="E4">
        <v>400000</v>
      </c>
      <c r="F4">
        <v>839.1</v>
      </c>
      <c r="G4">
        <f>E4*(80.5/F4)</f>
        <v>38374.448814205694</v>
      </c>
    </row>
    <row r="5" spans="1:7" x14ac:dyDescent="0.2">
      <c r="A5" t="s">
        <v>2</v>
      </c>
      <c r="B5" t="s">
        <v>6</v>
      </c>
      <c r="C5">
        <v>3729.6</v>
      </c>
      <c r="D5">
        <v>2.6877000000000002E-2</v>
      </c>
      <c r="E5">
        <v>499500</v>
      </c>
      <c r="F5">
        <v>4794</v>
      </c>
      <c r="G5">
        <f t="shared" ref="G5:G11" si="0">E5*(80.5/F5)</f>
        <v>8387.515644555695</v>
      </c>
    </row>
    <row r="6" spans="1:7" x14ac:dyDescent="0.2">
      <c r="A6" t="s">
        <v>3</v>
      </c>
      <c r="B6" t="s">
        <v>6</v>
      </c>
      <c r="C6">
        <v>634.87</v>
      </c>
      <c r="D6">
        <v>1.306E-2</v>
      </c>
      <c r="E6">
        <v>100000</v>
      </c>
      <c r="F6">
        <v>12061</v>
      </c>
      <c r="G6">
        <f t="shared" si="0"/>
        <v>667.44051073708647</v>
      </c>
    </row>
    <row r="7" spans="1:7" x14ac:dyDescent="0.2">
      <c r="A7" t="s">
        <v>4</v>
      </c>
      <c r="B7" t="s">
        <v>6</v>
      </c>
      <c r="C7">
        <v>346.56</v>
      </c>
      <c r="D7">
        <v>1.3036000000000001E-2</v>
      </c>
      <c r="E7">
        <v>100000</v>
      </c>
      <c r="F7">
        <v>22135</v>
      </c>
      <c r="G7">
        <f t="shared" si="0"/>
        <v>363.67743392816806</v>
      </c>
    </row>
    <row r="8" spans="1:7" x14ac:dyDescent="0.2">
      <c r="A8" t="s">
        <v>1</v>
      </c>
      <c r="B8" t="s">
        <v>7</v>
      </c>
      <c r="C8">
        <v>476.3</v>
      </c>
      <c r="D8">
        <v>1</v>
      </c>
      <c r="E8">
        <v>499000</v>
      </c>
      <c r="F8">
        <v>1047</v>
      </c>
      <c r="G8">
        <f t="shared" si="0"/>
        <v>38366.284622731611</v>
      </c>
    </row>
    <row r="9" spans="1:7" x14ac:dyDescent="0.2">
      <c r="A9" t="s">
        <v>2</v>
      </c>
      <c r="B9" t="s">
        <v>7</v>
      </c>
      <c r="C9">
        <v>3729.6</v>
      </c>
      <c r="D9">
        <v>2.6877000000000002E-2</v>
      </c>
      <c r="E9">
        <v>650000</v>
      </c>
      <c r="F9">
        <v>6238</v>
      </c>
      <c r="G9">
        <f t="shared" si="0"/>
        <v>8388.1051619108694</v>
      </c>
    </row>
    <row r="10" spans="1:7" x14ac:dyDescent="0.2">
      <c r="A10" t="s">
        <v>3</v>
      </c>
      <c r="B10" t="s">
        <v>7</v>
      </c>
      <c r="C10">
        <v>634.87</v>
      </c>
      <c r="D10">
        <v>1.306E-2</v>
      </c>
      <c r="E10">
        <v>130000</v>
      </c>
      <c r="F10">
        <v>15679</v>
      </c>
      <c r="G10">
        <f t="shared" si="0"/>
        <v>667.45328145927681</v>
      </c>
    </row>
    <row r="11" spans="1:7" x14ac:dyDescent="0.2">
      <c r="A11" t="s">
        <v>4</v>
      </c>
      <c r="B11" t="s">
        <v>7</v>
      </c>
      <c r="C11">
        <v>346.56</v>
      </c>
      <c r="D11">
        <v>1.3036000000000001E-2</v>
      </c>
      <c r="E11">
        <v>130000</v>
      </c>
      <c r="F11">
        <v>28775</v>
      </c>
      <c r="G11">
        <f t="shared" si="0"/>
        <v>363.68375325803646</v>
      </c>
    </row>
    <row r="12" spans="1:7" x14ac:dyDescent="0.2">
      <c r="C12">
        <f>C11+C10+C9+C8</f>
        <v>5187.33</v>
      </c>
    </row>
    <row r="14" spans="1:7" x14ac:dyDescent="0.2">
      <c r="A14" t="s">
        <v>0</v>
      </c>
      <c r="B14" t="s">
        <v>19</v>
      </c>
      <c r="C14" t="s">
        <v>13</v>
      </c>
      <c r="D14" t="s">
        <v>14</v>
      </c>
      <c r="E14" t="s">
        <v>15</v>
      </c>
      <c r="F14" t="s">
        <v>17</v>
      </c>
    </row>
    <row r="15" spans="1:7" x14ac:dyDescent="0.2">
      <c r="A15" t="s">
        <v>1</v>
      </c>
      <c r="B15">
        <f>(G4+G8)/2</f>
        <v>38370.366718468649</v>
      </c>
      <c r="C15">
        <f>C4*D4</f>
        <v>476.3</v>
      </c>
      <c r="D15">
        <v>115</v>
      </c>
      <c r="E15">
        <f>D15/B15</f>
        <v>2.9971045323538056E-3</v>
      </c>
      <c r="F15">
        <f>E15*C15</f>
        <v>1.4275208887601176</v>
      </c>
    </row>
    <row r="16" spans="1:7" x14ac:dyDescent="0.2">
      <c r="A16" t="s">
        <v>2</v>
      </c>
      <c r="B16">
        <f t="shared" ref="B16:B18" si="1">(G5+G9)/2</f>
        <v>8387.8104032332812</v>
      </c>
      <c r="C16">
        <f t="shared" ref="C16:C18" si="2">C5*D5</f>
        <v>100.2404592</v>
      </c>
      <c r="D16">
        <v>53</v>
      </c>
      <c r="E16">
        <f t="shared" ref="E16:E19" si="3">D16/B16</f>
        <v>6.3186931334988077E-3</v>
      </c>
      <c r="F16">
        <f t="shared" ref="F16:F18" si="4">E16*C16</f>
        <v>0.63338870124580737</v>
      </c>
    </row>
    <row r="17" spans="1:6" x14ac:dyDescent="0.2">
      <c r="A17" t="s">
        <v>3</v>
      </c>
      <c r="B17">
        <f t="shared" si="1"/>
        <v>667.4468960981817</v>
      </c>
      <c r="C17">
        <f t="shared" si="2"/>
        <v>8.2914022000000003</v>
      </c>
      <c r="D17">
        <v>26</v>
      </c>
      <c r="E17">
        <f t="shared" si="3"/>
        <v>3.8954409934322913E-2</v>
      </c>
      <c r="F17">
        <f t="shared" si="4"/>
        <v>0.32298668022914689</v>
      </c>
    </row>
    <row r="18" spans="1:6" x14ac:dyDescent="0.2">
      <c r="A18" t="s">
        <v>4</v>
      </c>
      <c r="B18">
        <f t="shared" si="1"/>
        <v>363.68059359310223</v>
      </c>
      <c r="C18">
        <f t="shared" si="2"/>
        <v>4.5177561600000002</v>
      </c>
      <c r="D18">
        <v>21</v>
      </c>
      <c r="E18">
        <f t="shared" si="3"/>
        <v>5.7742976584270231E-2</v>
      </c>
      <c r="F18">
        <f t="shared" si="4"/>
        <v>0.2608686881603226</v>
      </c>
    </row>
    <row r="19" spans="1:6" x14ac:dyDescent="0.2">
      <c r="A19" t="s">
        <v>16</v>
      </c>
      <c r="B19">
        <f>B15+B16+B17+B18</f>
        <v>47789.304611393214</v>
      </c>
      <c r="C19">
        <f>C15+C16+C17+C18</f>
        <v>589.34961755999996</v>
      </c>
      <c r="D19">
        <f>D15+D16+D17+D18</f>
        <v>215</v>
      </c>
      <c r="E19">
        <f t="shared" si="3"/>
        <v>4.49891459497703E-3</v>
      </c>
      <c r="F19">
        <f>F15+F16+F17+F18</f>
        <v>2.6447649583953945</v>
      </c>
    </row>
    <row r="22" spans="1:6" x14ac:dyDescent="0.2">
      <c r="A22" t="s">
        <v>18</v>
      </c>
      <c r="C22" t="s">
        <v>21</v>
      </c>
    </row>
    <row r="23" spans="1:6" x14ac:dyDescent="0.2">
      <c r="A23">
        <f>F19</f>
        <v>2.6447649583953945</v>
      </c>
      <c r="C23">
        <f>E19</f>
        <v>4.49891459497703E-3</v>
      </c>
    </row>
    <row r="25" spans="1:6" x14ac:dyDescent="0.2">
      <c r="A25" t="s">
        <v>20</v>
      </c>
    </row>
    <row r="26" spans="1:6" x14ac:dyDescent="0.2">
      <c r="A26">
        <f>80.5*A23</f>
        <v>212.90357915082924</v>
      </c>
    </row>
    <row r="27" spans="1:6" x14ac:dyDescent="0.2">
      <c r="A27" t="s">
        <v>26</v>
      </c>
    </row>
    <row r="28" spans="1:6" x14ac:dyDescent="0.2">
      <c r="A28" t="s">
        <v>22</v>
      </c>
      <c r="B28" t="s">
        <v>23</v>
      </c>
      <c r="C28" t="s">
        <v>24</v>
      </c>
      <c r="D28" t="s">
        <v>25</v>
      </c>
    </row>
    <row r="29" spans="1:6" x14ac:dyDescent="0.2">
      <c r="A29">
        <v>5.8</v>
      </c>
      <c r="B29">
        <v>3.1</v>
      </c>
      <c r="C29">
        <v>1.9</v>
      </c>
      <c r="D29">
        <v>1.7</v>
      </c>
    </row>
    <row r="30" spans="1:6" x14ac:dyDescent="0.2">
      <c r="A30">
        <f>A29*2.645</f>
        <v>15.340999999999999</v>
      </c>
      <c r="B30">
        <f t="shared" ref="B30:D30" si="5">B29*2.645</f>
        <v>8.1995000000000005</v>
      </c>
      <c r="C30">
        <f t="shared" si="5"/>
        <v>5.0255000000000001</v>
      </c>
      <c r="D30">
        <f t="shared" si="5"/>
        <v>4.4965000000000002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Martin Pasner</dc:creator>
  <cp:lastModifiedBy>Jacob Martin Pasner</cp:lastModifiedBy>
  <dcterms:created xsi:type="dcterms:W3CDTF">2019-12-09T01:47:11Z</dcterms:created>
  <dcterms:modified xsi:type="dcterms:W3CDTF">2019-12-15T18:02:26Z</dcterms:modified>
</cp:coreProperties>
</file>