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9920" windowHeight="12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E5" i="1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5"/>
  <c r="AE4"/>
  <c r="AD86" s="1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86"/>
  <c r="AD74"/>
  <c r="AD75"/>
  <c r="AD76"/>
  <c r="AD77"/>
  <c r="AD78"/>
  <c r="AD79"/>
  <c r="AD80"/>
  <c r="AD81"/>
  <c r="AD82"/>
  <c r="AD73"/>
  <c r="AC74"/>
  <c r="AC75"/>
  <c r="AC76"/>
  <c r="AC77"/>
  <c r="AC78"/>
  <c r="AC79"/>
  <c r="AC80"/>
  <c r="AC81"/>
  <c r="AC82"/>
  <c r="AC73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5"/>
  <c r="AD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5"/>
  <c r="AB4"/>
  <c r="V4"/>
  <c r="AG32"/>
  <c r="AG33"/>
  <c r="AG34"/>
  <c r="AG35"/>
  <c r="AG36"/>
  <c r="AG37"/>
  <c r="AG38"/>
  <c r="AG39"/>
  <c r="AG40"/>
  <c r="AG31"/>
  <c r="AD32"/>
  <c r="AD33"/>
  <c r="AD34"/>
  <c r="AD35"/>
  <c r="AD36"/>
  <c r="AD37"/>
  <c r="AD38"/>
  <c r="AD39"/>
  <c r="AD40"/>
  <c r="AD31"/>
  <c r="AA4"/>
  <c r="C13" i="3"/>
  <c r="C12"/>
  <c r="C11"/>
  <c r="C10"/>
  <c r="C9"/>
  <c r="C8"/>
  <c r="C7"/>
  <c r="C6"/>
  <c r="C5"/>
  <c r="C4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S12" i="2"/>
  <c r="S11"/>
  <c r="S10"/>
  <c r="S9"/>
  <c r="S8"/>
  <c r="S7"/>
  <c r="S6"/>
  <c r="S5"/>
  <c r="S4"/>
  <c r="S3"/>
  <c r="S23"/>
  <c r="S22"/>
  <c r="S21"/>
  <c r="S20"/>
  <c r="S19"/>
  <c r="S18"/>
  <c r="S17"/>
  <c r="S16"/>
  <c r="S15"/>
  <c r="S14"/>
  <c r="I4" i="1"/>
  <c r="I5"/>
  <c r="I6"/>
  <c r="I7"/>
  <c r="I8"/>
  <c r="I9"/>
  <c r="I10"/>
  <c r="I11"/>
  <c r="I12"/>
  <c r="I13"/>
  <c r="I24"/>
  <c r="I25"/>
  <c r="I3"/>
  <c r="AA5"/>
  <c r="AC5" s="1"/>
  <c r="AF61" s="1"/>
  <c r="AA6"/>
  <c r="AC6" s="1"/>
  <c r="AF62" s="1"/>
  <c r="AA7"/>
  <c r="AC7" s="1"/>
  <c r="AF63" s="1"/>
  <c r="AA8"/>
  <c r="AC8" s="1"/>
  <c r="AF64" s="1"/>
  <c r="AA9"/>
  <c r="AC9" s="1"/>
  <c r="AF65" s="1"/>
  <c r="AA10"/>
  <c r="AC10" s="1"/>
  <c r="AF66" s="1"/>
  <c r="AA11"/>
  <c r="AC11" s="1"/>
  <c r="AF67" s="1"/>
  <c r="AA12"/>
  <c r="AC12" s="1"/>
  <c r="AF68" s="1"/>
  <c r="AA13"/>
  <c r="AC13" s="1"/>
  <c r="AF69" s="1"/>
  <c r="AA14"/>
  <c r="AC14" s="1"/>
  <c r="AE60" s="1"/>
  <c r="AA15"/>
  <c r="AC15" s="1"/>
  <c r="AE61" s="1"/>
  <c r="AA16"/>
  <c r="AC16" s="1"/>
  <c r="AE62" s="1"/>
  <c r="AA17"/>
  <c r="AC17" s="1"/>
  <c r="AE63" s="1"/>
  <c r="AA18"/>
  <c r="AC18" s="1"/>
  <c r="AE64" s="1"/>
  <c r="AA19"/>
  <c r="AC19" s="1"/>
  <c r="AE65" s="1"/>
  <c r="AA20"/>
  <c r="AC20" s="1"/>
  <c r="AE66" s="1"/>
  <c r="AA21"/>
  <c r="AC21" s="1"/>
  <c r="AE67" s="1"/>
  <c r="AA22"/>
  <c r="AC22" s="1"/>
  <c r="AE68" s="1"/>
  <c r="AA23"/>
  <c r="AC23" s="1"/>
  <c r="AE69" s="1"/>
  <c r="AA25"/>
  <c r="AC25" s="1"/>
  <c r="AC4"/>
  <c r="AF60" s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5"/>
  <c r="Y4"/>
  <c r="Z4" s="1"/>
  <c r="AD60" s="1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5"/>
  <c r="U25"/>
  <c r="V25" s="1"/>
  <c r="W25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5"/>
  <c r="T4"/>
  <c r="G25"/>
  <c r="W15"/>
  <c r="AC47" s="1"/>
  <c r="W16"/>
  <c r="AC48" s="1"/>
  <c r="W17"/>
  <c r="AC49" s="1"/>
  <c r="W18"/>
  <c r="AC50" s="1"/>
  <c r="W19"/>
  <c r="AC51" s="1"/>
  <c r="W20"/>
  <c r="AC52" s="1"/>
  <c r="W21"/>
  <c r="AC53" s="1"/>
  <c r="W22"/>
  <c r="AC54" s="1"/>
  <c r="W23"/>
  <c r="AC55" s="1"/>
  <c r="E14"/>
  <c r="E15"/>
  <c r="E16"/>
  <c r="E17"/>
  <c r="E18"/>
  <c r="E19"/>
  <c r="E20"/>
  <c r="E21"/>
  <c r="E22"/>
  <c r="E2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U14"/>
  <c r="V14" s="1"/>
  <c r="D60" s="1"/>
  <c r="AC31" s="1"/>
  <c r="W14"/>
  <c r="AC46" s="1"/>
  <c r="U15"/>
  <c r="V15" s="1"/>
  <c r="D61" s="1"/>
  <c r="AC32" s="1"/>
  <c r="U16"/>
  <c r="V16" s="1"/>
  <c r="D62" s="1"/>
  <c r="AC33" s="1"/>
  <c r="U17"/>
  <c r="V17" s="1"/>
  <c r="D63" s="1"/>
  <c r="AC34" s="1"/>
  <c r="U18"/>
  <c r="V18" s="1"/>
  <c r="D64" s="1"/>
  <c r="AC35" s="1"/>
  <c r="U19"/>
  <c r="V19" s="1"/>
  <c r="D65" s="1"/>
  <c r="AC36" s="1"/>
  <c r="U20"/>
  <c r="V20" s="1"/>
  <c r="D66" s="1"/>
  <c r="AC37" s="1"/>
  <c r="U21"/>
  <c r="V21" s="1"/>
  <c r="D67" s="1"/>
  <c r="AC38" s="1"/>
  <c r="U22"/>
  <c r="V22" s="1"/>
  <c r="D68" s="1"/>
  <c r="AC39" s="1"/>
  <c r="U23"/>
  <c r="V23" s="1"/>
  <c r="D69" s="1"/>
  <c r="AC40" s="1"/>
  <c r="U12"/>
  <c r="V12" s="1"/>
  <c r="E68" s="1"/>
  <c r="AE39" s="1"/>
  <c r="W12"/>
  <c r="AD54" s="1"/>
  <c r="E5"/>
  <c r="E6"/>
  <c r="E7"/>
  <c r="E8"/>
  <c r="E9"/>
  <c r="E10"/>
  <c r="E11"/>
  <c r="E12"/>
  <c r="E13"/>
  <c r="E4"/>
  <c r="U9"/>
  <c r="V9" s="1"/>
  <c r="E65" s="1"/>
  <c r="AE36" s="1"/>
  <c r="W9"/>
  <c r="AD51" s="1"/>
  <c r="U7"/>
  <c r="V7" s="1"/>
  <c r="E63" s="1"/>
  <c r="AE34" s="1"/>
  <c r="W7"/>
  <c r="AD49" s="1"/>
  <c r="W5"/>
  <c r="AD47" s="1"/>
  <c r="W6"/>
  <c r="AD48" s="1"/>
  <c r="W8"/>
  <c r="AD50" s="1"/>
  <c r="W10"/>
  <c r="AD52" s="1"/>
  <c r="W11"/>
  <c r="AD53" s="1"/>
  <c r="W13"/>
  <c r="AD55" s="1"/>
  <c r="W4"/>
  <c r="AD46" s="1"/>
  <c r="U11"/>
  <c r="V11" s="1"/>
  <c r="E67" s="1"/>
  <c r="AE38" s="1"/>
  <c r="U10"/>
  <c r="V10" s="1"/>
  <c r="E66" s="1"/>
  <c r="AE37" s="1"/>
  <c r="U6"/>
  <c r="V6" s="1"/>
  <c r="E62" s="1"/>
  <c r="AE33" s="1"/>
  <c r="U5"/>
  <c r="V5" s="1"/>
  <c r="E61" s="1"/>
  <c r="AE32" s="1"/>
  <c r="U4"/>
  <c r="E60" s="1"/>
  <c r="AE31" s="1"/>
  <c r="G4"/>
  <c r="U8"/>
  <c r="V8" s="1"/>
  <c r="E64" s="1"/>
  <c r="AE35" s="1"/>
  <c r="U13"/>
  <c r="V13" s="1"/>
  <c r="E69" s="1"/>
  <c r="AE40" s="1"/>
  <c r="G3"/>
  <c r="E46" l="1"/>
  <c r="AF31" s="1"/>
  <c r="E54"/>
  <c r="AF39" s="1"/>
  <c r="E52"/>
  <c r="AF37" s="1"/>
  <c r="E50"/>
  <c r="AF35" s="1"/>
  <c r="E48"/>
  <c r="AF33" s="1"/>
  <c r="D46"/>
  <c r="AB31" s="1"/>
  <c r="D54"/>
  <c r="AB39" s="1"/>
  <c r="D52"/>
  <c r="AB37" s="1"/>
  <c r="D50"/>
  <c r="AB35" s="1"/>
  <c r="D48"/>
  <c r="AB33" s="1"/>
  <c r="E55"/>
  <c r="AF40" s="1"/>
  <c r="E53"/>
  <c r="AF38" s="1"/>
  <c r="E51"/>
  <c r="AF36" s="1"/>
  <c r="E49"/>
  <c r="AF34" s="1"/>
  <c r="E47"/>
  <c r="AF32" s="1"/>
  <c r="D55"/>
  <c r="AB40" s="1"/>
  <c r="D53"/>
  <c r="AB38" s="1"/>
  <c r="D51"/>
  <c r="AB36" s="1"/>
  <c r="D49"/>
  <c r="AB34" s="1"/>
  <c r="D47"/>
  <c r="AB32" s="1"/>
  <c r="Z23"/>
  <c r="AC69" s="1"/>
  <c r="Z21"/>
  <c r="AC67" s="1"/>
  <c r="Z19"/>
  <c r="AC65" s="1"/>
  <c r="Z17"/>
  <c r="AC63" s="1"/>
  <c r="Z15"/>
  <c r="AC61" s="1"/>
  <c r="Z13"/>
  <c r="AD69" s="1"/>
  <c r="Z11"/>
  <c r="AD67" s="1"/>
  <c r="Z9"/>
  <c r="AD65" s="1"/>
  <c r="Z7"/>
  <c r="AD63" s="1"/>
  <c r="Z5"/>
  <c r="AD61" s="1"/>
  <c r="Z25"/>
  <c r="Z22"/>
  <c r="AC68" s="1"/>
  <c r="Z20"/>
  <c r="AC66" s="1"/>
  <c r="Z18"/>
  <c r="AC64" s="1"/>
  <c r="Z16"/>
  <c r="AC62" s="1"/>
  <c r="Z14"/>
  <c r="AC60" s="1"/>
  <c r="Z12"/>
  <c r="AD68" s="1"/>
  <c r="Z10"/>
  <c r="AD66" s="1"/>
  <c r="Z8"/>
  <c r="AD64" s="1"/>
  <c r="Z6"/>
  <c r="AD62" s="1"/>
</calcChain>
</file>

<file path=xl/sharedStrings.xml><?xml version="1.0" encoding="utf-8"?>
<sst xmlns="http://schemas.openxmlformats.org/spreadsheetml/2006/main" count="828" uniqueCount="109">
  <si>
    <t>Run</t>
  </si>
  <si>
    <t>N/A</t>
  </si>
  <si>
    <t>nt!se*</t>
  </si>
  <si>
    <t>nt!ex*, mi*, ob*</t>
  </si>
  <si>
    <t>buffer size</t>
  </si>
  <si>
    <t>3ff00</t>
  </si>
  <si>
    <t>nt!*</t>
  </si>
  <si>
    <t>Time (min)</t>
  </si>
  <si>
    <t>entry drops/sec</t>
  </si>
  <si>
    <t>exit drops/sec</t>
  </si>
  <si>
    <t>unw. Drops/sec</t>
  </si>
  <si>
    <t>nt!io*</t>
  </si>
  <si>
    <t>nt!io*, ob*</t>
  </si>
  <si>
    <t>nt!ex*, mi*, io*, se*</t>
  </si>
  <si>
    <t>nt!ex*, mi*, io*, se*, ob*</t>
  </si>
  <si>
    <t>nt!ex*, mi*</t>
  </si>
  <si>
    <t>nt!ex*, mi*, io*</t>
  </si>
  <si>
    <t>Overhead/100M events</t>
  </si>
  <si>
    <t>Total # of routines (IDA)</t>
  </si>
  <si>
    <t>% Routines instrumented</t>
  </si>
  <si>
    <t>Total Overhead</t>
  </si>
  <si>
    <t>ntfs_100_3ff0</t>
  </si>
  <si>
    <t>ntfs!*</t>
  </si>
  <si>
    <t>Overhead (ms)/1M events/s</t>
  </si>
  <si>
    <t>w/o storage</t>
  </si>
  <si>
    <t>w/ storage</t>
  </si>
  <si>
    <t>Truth in between!</t>
  </si>
  <si>
    <t>Scalability</t>
  </si>
  <si>
    <t>Frugality</t>
  </si>
  <si>
    <t>nt!ex*, mi*, io*, se*, ob*, fs*, cc*</t>
  </si>
  <si>
    <t>Tracepoint count</t>
  </si>
  <si>
    <t>Trace file size (b)</t>
  </si>
  <si>
    <t>Events/sec 
(non reentrant)</t>
  </si>
  <si>
    <t>Events total
(non reentrant)</t>
  </si>
  <si>
    <t>Thread teardowns</t>
  </si>
  <si>
    <t>Exception Unwinds</t>
  </si>
  <si>
    <t>Reentrancies</t>
  </si>
  <si>
    <t>% Events reentrant</t>
  </si>
  <si>
    <t>Total time [ms]</t>
  </si>
  <si>
    <t>Trace file size [MB]</t>
  </si>
  <si>
    <t>Trace file: 
Logical Disk [kb/sec]</t>
  </si>
  <si>
    <t>Avg time per event [ns]</t>
  </si>
  <si>
    <t>Overhead  [ms]</t>
  </si>
  <si>
    <t>Overhead per 1M events/sec
(non reentrant)</t>
  </si>
  <si>
    <t>Overhead per 1M events/sec 
(inkl. reentrant)</t>
  </si>
  <si>
    <t>Performance Counter Values</t>
  </si>
  <si>
    <t>Set of instrumentated routines</t>
  </si>
  <si>
    <t>Empty (Baseline)</t>
  </si>
  <si>
    <t xml:space="preserve">S$_{10}$ </t>
  </si>
  <si>
    <t xml:space="preserve">S$_{20}$ </t>
  </si>
  <si>
    <t xml:space="preserve">S$_{30}$ </t>
  </si>
  <si>
    <t xml:space="preserve">S$_{40}$ </t>
  </si>
  <si>
    <t xml:space="preserve">S$_{50}$ </t>
  </si>
  <si>
    <t xml:space="preserve">S$_{60}$ </t>
  </si>
  <si>
    <t xml:space="preserve">S$_{70}$ </t>
  </si>
  <si>
    <t xml:space="preserve">S$_{80}$ </t>
  </si>
  <si>
    <t xml:space="preserve">S$_{90}$ </t>
  </si>
  <si>
    <t>S$_{100}$</t>
  </si>
  <si>
    <t>&amp;</t>
  </si>
  <si>
    <t>\\</t>
  </si>
  <si>
    <r>
      <t>S</t>
    </r>
    <r>
      <rPr>
        <vertAlign val="subscript"/>
        <sz val="12"/>
        <color theme="1"/>
        <rFont val="Times New Roman"/>
        <family val="1"/>
      </rPr>
      <t>0</t>
    </r>
  </si>
  <si>
    <r>
      <t>S</t>
    </r>
    <r>
      <rPr>
        <vertAlign val="subscript"/>
        <sz val="12"/>
        <color theme="1"/>
        <rFont val="Times New Roman"/>
        <family val="1"/>
      </rPr>
      <t>10</t>
    </r>
  </si>
  <si>
    <r>
      <t>S</t>
    </r>
    <r>
      <rPr>
        <vertAlign val="subscript"/>
        <sz val="12"/>
        <color theme="1"/>
        <rFont val="Times New Roman"/>
        <family val="1"/>
      </rPr>
      <t>20</t>
    </r>
  </si>
  <si>
    <r>
      <t>S</t>
    </r>
    <r>
      <rPr>
        <vertAlign val="subscript"/>
        <sz val="12"/>
        <color theme="1"/>
        <rFont val="Times New Roman"/>
        <family val="1"/>
      </rPr>
      <t>30</t>
    </r>
  </si>
  <si>
    <r>
      <t>S</t>
    </r>
    <r>
      <rPr>
        <vertAlign val="subscript"/>
        <sz val="12"/>
        <color theme="1"/>
        <rFont val="Times New Roman"/>
        <family val="1"/>
      </rPr>
      <t>40</t>
    </r>
  </si>
  <si>
    <r>
      <t>S</t>
    </r>
    <r>
      <rPr>
        <vertAlign val="subscript"/>
        <sz val="12"/>
        <color theme="1"/>
        <rFont val="Times New Roman"/>
        <family val="1"/>
      </rPr>
      <t>50</t>
    </r>
  </si>
  <si>
    <r>
      <t>S</t>
    </r>
    <r>
      <rPr>
        <vertAlign val="subscript"/>
        <sz val="12"/>
        <color theme="1"/>
        <rFont val="Times New Roman"/>
        <family val="1"/>
      </rPr>
      <t>60</t>
    </r>
  </si>
  <si>
    <r>
      <t>S</t>
    </r>
    <r>
      <rPr>
        <vertAlign val="subscript"/>
        <sz val="12"/>
        <color theme="1"/>
        <rFont val="Times New Roman"/>
        <family val="1"/>
      </rPr>
      <t>70</t>
    </r>
  </si>
  <si>
    <r>
      <t>S</t>
    </r>
    <r>
      <rPr>
        <vertAlign val="subscript"/>
        <sz val="12"/>
        <color theme="1"/>
        <rFont val="Times New Roman"/>
        <family val="1"/>
      </rPr>
      <t>80</t>
    </r>
  </si>
  <si>
    <r>
      <t>S</t>
    </r>
    <r>
      <rPr>
        <vertAlign val="subscript"/>
        <sz val="12"/>
        <color theme="1"/>
        <rFont val="Times New Roman"/>
        <family val="1"/>
      </rPr>
      <t>90</t>
    </r>
  </si>
  <si>
    <r>
      <t>S</t>
    </r>
    <r>
      <rPr>
        <vertAlign val="subscript"/>
        <sz val="12"/>
        <color theme="1"/>
        <rFont val="Times New Roman"/>
        <family val="1"/>
      </rPr>
      <t>100</t>
    </r>
  </si>
  <si>
    <t>Kernel, with writing to disk</t>
  </si>
  <si>
    <t>Kernel, capturing only</t>
  </si>
  <si>
    <t>Set of instrumented routines</t>
  </si>
  <si>
    <t>S$_{0}$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</si>
  <si>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</si>
  <si>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</si>
  <si>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</si>
  <si>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</si>
  <si>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</si>
  <si>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</si>
  <si>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</si>
  <si>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</si>
  <si>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</si>
  <si>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</si>
  <si>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</si>
  <si>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Kernel, with
 writing to disk</t>
  </si>
  <si>
    <t>Kernel, 
capturing only</t>
  </si>
  <si>
    <t>Overhead per 1M events/sec</t>
  </si>
  <si>
    <t>Kernel, 
capturing only
(non reentrant)</t>
  </si>
  <si>
    <t>Kernel, with
 writing to disk
(non reentrant)</t>
  </si>
  <si>
    <t>Kernel, 
capturing only
(inkl. reentrant)</t>
  </si>
  <si>
    <t>Kernel, with
 writing to disk
(inkl. reentrant)</t>
  </si>
  <si>
    <t>Total</t>
  </si>
  <si>
    <t>/100</t>
  </si>
  <si>
    <t>avg</t>
  </si>
  <si>
    <t>Overhead</t>
  </si>
  <si>
    <t>Overhead/</t>
  </si>
  <si>
    <t>100 M events</t>
  </si>
  <si>
    <t>Avg. Time/</t>
  </si>
  <si>
    <t>event [ms]</t>
  </si>
  <si>
    <t>non reentrant</t>
  </si>
  <si>
    <t>incl. Reentrant</t>
  </si>
  <si>
    <t>Overhead/100M events (incl. Reent)</t>
  </si>
  <si>
    <t>Total Reent</t>
  </si>
  <si>
    <t>reent/non-reent</t>
  </si>
  <si>
    <t>reent vs. Non-reent</t>
  </si>
  <si>
    <t>Kernel, 
capturing only
(incl. reentrant)</t>
  </si>
  <si>
    <t>Kernel, with
 writing to disk
(incl. reentrant)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</si>
</sst>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9.35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0" tint="-0.24997711111789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3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0" fontId="0" fillId="0" borderId="0" xfId="0" applyAlignment="1">
      <alignment textRotation="90" wrapText="1"/>
    </xf>
    <xf numFmtId="3" fontId="0" fillId="0" borderId="0" xfId="0" applyNumberFormat="1" applyAlignment="1">
      <alignment textRotation="90"/>
    </xf>
    <xf numFmtId="3" fontId="0" fillId="0" borderId="0" xfId="0" applyNumberFormat="1" applyAlignment="1">
      <alignment textRotation="90" wrapText="1"/>
    </xf>
    <xf numFmtId="10" fontId="0" fillId="0" borderId="0" xfId="0" applyNumberFormat="1" applyAlignment="1">
      <alignment textRotation="90" wrapText="1"/>
    </xf>
    <xf numFmtId="1" fontId="0" fillId="0" borderId="0" xfId="0" applyNumberFormat="1" applyAlignment="1">
      <alignment textRotation="90" wrapText="1"/>
    </xf>
    <xf numFmtId="2" fontId="0" fillId="0" borderId="0" xfId="0" applyNumberFormat="1" applyAlignment="1">
      <alignment textRotation="90" wrapText="1"/>
    </xf>
    <xf numFmtId="2" fontId="0" fillId="0" borderId="0" xfId="0" applyNumberFormat="1"/>
    <xf numFmtId="3" fontId="2" fillId="0" borderId="0" xfId="0" applyNumberFormat="1" applyFont="1"/>
    <xf numFmtId="0" fontId="2" fillId="0" borderId="0" xfId="0" applyFont="1"/>
    <xf numFmtId="3" fontId="0" fillId="0" borderId="0" xfId="0" applyNumberFormat="1" applyFill="1"/>
    <xf numFmtId="0" fontId="0" fillId="0" borderId="0" xfId="0" applyAlignment="1">
      <alignment horizontal="center" textRotation="90" wrapText="1"/>
    </xf>
    <xf numFmtId="10" fontId="0" fillId="0" borderId="0" xfId="0" applyNumberFormat="1" applyFill="1" applyAlignment="1">
      <alignment textRotation="90" wrapText="1"/>
    </xf>
    <xf numFmtId="10" fontId="0" fillId="0" borderId="0" xfId="0" applyNumberFormat="1" applyFill="1"/>
    <xf numFmtId="1" fontId="0" fillId="0" borderId="0" xfId="0" applyNumberFormat="1" applyAlignment="1">
      <alignment wrapText="1"/>
    </xf>
    <xf numFmtId="0" fontId="3" fillId="0" borderId="0" xfId="0" applyFont="1"/>
    <xf numFmtId="10" fontId="3" fillId="0" borderId="0" xfId="0" applyNumberFormat="1" applyFont="1" applyFill="1"/>
    <xf numFmtId="3" fontId="0" fillId="0" borderId="0" xfId="0" applyNumberFormat="1" applyFont="1"/>
    <xf numFmtId="3" fontId="4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1" applyAlignment="1" applyProtection="1">
      <alignment wrapText="1"/>
    </xf>
    <xf numFmtId="0" fontId="6" fillId="0" borderId="2" xfId="0" applyFont="1" applyBorder="1"/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3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3" fontId="10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3" fontId="7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0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textRotation="90" wrapText="1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Tabelle1!$D$45</c:f>
              <c:strCache>
                <c:ptCount val="1"/>
                <c:pt idx="0">
                  <c:v>Kernel, 
capturing only</c:v>
                </c:pt>
              </c:strCache>
            </c:strRef>
          </c:tx>
          <c:marker>
            <c:symbol val="none"/>
          </c:marker>
          <c:cat>
            <c:strRef>
              <c:f>Tabelle1!$C$46:$C$55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Tabelle1!$D$46:$D$55</c:f>
              <c:numCache>
                <c:formatCode>0.00%</c:formatCode>
                <c:ptCount val="10"/>
                <c:pt idx="0">
                  <c:v>0.11137831990169397</c:v>
                </c:pt>
                <c:pt idx="1">
                  <c:v>0.1744580226717026</c:v>
                </c:pt>
                <c:pt idx="2">
                  <c:v>0.29554381177109168</c:v>
                </c:pt>
                <c:pt idx="3">
                  <c:v>0.35149934286740997</c:v>
                </c:pt>
                <c:pt idx="4">
                  <c:v>0.48810502059350508</c:v>
                </c:pt>
                <c:pt idx="5">
                  <c:v>0.51701634161848109</c:v>
                </c:pt>
                <c:pt idx="6">
                  <c:v>0.68120902344819956</c:v>
                </c:pt>
                <c:pt idx="7">
                  <c:v>0.82945461764432415</c:v>
                </c:pt>
                <c:pt idx="8">
                  <c:v>0.91374349463865245</c:v>
                </c:pt>
                <c:pt idx="9">
                  <c:v>1.223616063687833</c:v>
                </c:pt>
              </c:numCache>
            </c:numRef>
          </c:val>
        </c:ser>
        <c:ser>
          <c:idx val="1"/>
          <c:order val="1"/>
          <c:tx>
            <c:strRef>
              <c:f>Tabelle1!$E$45</c:f>
              <c:strCache>
                <c:ptCount val="1"/>
                <c:pt idx="0">
                  <c:v>Kernel, with
 writing to disk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Tabelle1!$C$46:$C$55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Tabelle1!$E$46:$E$55</c:f>
              <c:numCache>
                <c:formatCode>0.00%</c:formatCode>
                <c:ptCount val="10"/>
                <c:pt idx="0">
                  <c:v>0.24998178121882389</c:v>
                </c:pt>
                <c:pt idx="1">
                  <c:v>0.65859511837181894</c:v>
                </c:pt>
                <c:pt idx="2">
                  <c:v>1.2221057895517176</c:v>
                </c:pt>
                <c:pt idx="3">
                  <c:v>0.96883206304452163</c:v>
                </c:pt>
                <c:pt idx="4">
                  <c:v>1.6752081338690912</c:v>
                </c:pt>
                <c:pt idx="5">
                  <c:v>1.5805785279727398</c:v>
                </c:pt>
                <c:pt idx="6">
                  <c:v>2.6522977024232235</c:v>
                </c:pt>
                <c:pt idx="7">
                  <c:v>3.1422572692936894</c:v>
                </c:pt>
                <c:pt idx="8">
                  <c:v>2.9366664907611932</c:v>
                </c:pt>
                <c:pt idx="9">
                  <c:v>3.6975757712826778</c:v>
                </c:pt>
              </c:numCache>
            </c:numRef>
          </c:val>
        </c:ser>
        <c:marker val="1"/>
        <c:axId val="79251328"/>
        <c:axId val="79252864"/>
      </c:lineChart>
      <c:catAx>
        <c:axId val="79251328"/>
        <c:scaling>
          <c:orientation val="minMax"/>
        </c:scaling>
        <c:axPos val="b"/>
        <c:tickLblPos val="nextTo"/>
        <c:crossAx val="79252864"/>
        <c:crosses val="autoZero"/>
        <c:auto val="1"/>
        <c:lblAlgn val="ctr"/>
        <c:lblOffset val="100"/>
      </c:catAx>
      <c:valAx>
        <c:axId val="79252864"/>
        <c:scaling>
          <c:orientation val="minMax"/>
        </c:scaling>
        <c:axPos val="l"/>
        <c:majorGridlines/>
        <c:numFmt formatCode="0%" sourceLinked="0"/>
        <c:tickLblPos val="nextTo"/>
        <c:crossAx val="7925132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Tabelle1!$D$59</c:f>
              <c:strCache>
                <c:ptCount val="1"/>
                <c:pt idx="0">
                  <c:v>Kernel, 
capturing only</c:v>
                </c:pt>
              </c:strCache>
            </c:strRef>
          </c:tx>
          <c:marker>
            <c:symbol val="none"/>
          </c:marker>
          <c:cat>
            <c:strRef>
              <c:f>Tabelle1!$C$60:$C$69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Tabelle1!$D$60:$D$69</c:f>
              <c:numCache>
                <c:formatCode>0.00%</c:formatCode>
                <c:ptCount val="10"/>
                <c:pt idx="0">
                  <c:v>2.7957738923717237E-2</c:v>
                </c:pt>
                <c:pt idx="1">
                  <c:v>2.7417875518307225E-2</c:v>
                </c:pt>
                <c:pt idx="2">
                  <c:v>2.7186742174606995E-2</c:v>
                </c:pt>
                <c:pt idx="3">
                  <c:v>3.8094320507398867E-2</c:v>
                </c:pt>
                <c:pt idx="4">
                  <c:v>3.5982412263345281E-2</c:v>
                </c:pt>
                <c:pt idx="5">
                  <c:v>3.4344756088095243E-2</c:v>
                </c:pt>
                <c:pt idx="6">
                  <c:v>3.4941214362854446E-2</c:v>
                </c:pt>
                <c:pt idx="7">
                  <c:v>3.4598234648693958E-2</c:v>
                </c:pt>
                <c:pt idx="8">
                  <c:v>3.504937421370518E-2</c:v>
                </c:pt>
                <c:pt idx="9">
                  <c:v>4.1964574205015072E-2</c:v>
                </c:pt>
              </c:numCache>
            </c:numRef>
          </c:val>
        </c:ser>
        <c:ser>
          <c:idx val="1"/>
          <c:order val="1"/>
          <c:tx>
            <c:strRef>
              <c:f>Tabelle1!$E$59</c:f>
              <c:strCache>
                <c:ptCount val="1"/>
                <c:pt idx="0">
                  <c:v>Kernel, with
 writing to disk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Tabelle1!$C$60:$C$69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Tabelle1!$E$60:$E$69</c:f>
              <c:numCache>
                <c:formatCode>0.00%</c:formatCode>
                <c:ptCount val="10"/>
                <c:pt idx="0">
                  <c:v>6.2742808828512381E-2</c:v>
                </c:pt>
                <c:pt idx="1">
                  <c:v>0.10102779103564515</c:v>
                </c:pt>
                <c:pt idx="2">
                  <c:v>0.10952525445853031</c:v>
                </c:pt>
                <c:pt idx="3">
                  <c:v>8.8034026009933625E-2</c:v>
                </c:pt>
                <c:pt idx="4">
                  <c:v>0.1015863779507383</c:v>
                </c:pt>
                <c:pt idx="5">
                  <c:v>8.2347531935643425E-2</c:v>
                </c:pt>
                <c:pt idx="6">
                  <c:v>0.10968691879791434</c:v>
                </c:pt>
                <c:pt idx="7">
                  <c:v>0.10518248333833281</c:v>
                </c:pt>
                <c:pt idx="8">
                  <c:v>8.5952061306004857E-2</c:v>
                </c:pt>
                <c:pt idx="9">
                  <c:v>9.3189664269097444E-2</c:v>
                </c:pt>
              </c:numCache>
            </c:numRef>
          </c:val>
        </c:ser>
        <c:marker val="1"/>
        <c:axId val="80809344"/>
        <c:axId val="80815232"/>
      </c:lineChart>
      <c:catAx>
        <c:axId val="80809344"/>
        <c:scaling>
          <c:orientation val="minMax"/>
        </c:scaling>
        <c:axPos val="b"/>
        <c:tickLblPos val="nextTo"/>
        <c:crossAx val="80815232"/>
        <c:crosses val="autoZero"/>
        <c:auto val="1"/>
        <c:lblAlgn val="ctr"/>
        <c:lblOffset val="100"/>
      </c:catAx>
      <c:valAx>
        <c:axId val="80815232"/>
        <c:scaling>
          <c:orientation val="minMax"/>
        </c:scaling>
        <c:axPos val="l"/>
        <c:majorGridlines/>
        <c:numFmt formatCode="0%" sourceLinked="0"/>
        <c:tickLblPos val="nextTo"/>
        <c:crossAx val="8080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Tabelle1!$AC$45</c:f>
              <c:strCache>
                <c:ptCount val="1"/>
                <c:pt idx="0">
                  <c:v>Kernel, 
capturing only</c:v>
                </c:pt>
              </c:strCache>
            </c:strRef>
          </c:tx>
          <c:marker>
            <c:symbol val="none"/>
          </c:marker>
          <c:cat>
            <c:strRef>
              <c:f>Tabelle1!$AB$46:$AB$55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Tabelle1!$AC$46:$AC$55</c:f>
              <c:numCache>
                <c:formatCode>0</c:formatCode>
                <c:ptCount val="10"/>
                <c:pt idx="0">
                  <c:v>111.25530585042961</c:v>
                </c:pt>
                <c:pt idx="1">
                  <c:v>109.10696801630695</c:v>
                </c:pt>
                <c:pt idx="2">
                  <c:v>108.18719367705282</c:v>
                </c:pt>
                <c:pt idx="3">
                  <c:v>151.59291997034816</c:v>
                </c:pt>
                <c:pt idx="4">
                  <c:v>143.18877118487885</c:v>
                </c:pt>
                <c:pt idx="5">
                  <c:v>136.67186582452709</c:v>
                </c:pt>
                <c:pt idx="6">
                  <c:v>139.04541784768665</c:v>
                </c:pt>
                <c:pt idx="7">
                  <c:v>137.68056094335924</c:v>
                </c:pt>
                <c:pt idx="8">
                  <c:v>139.47583023976051</c:v>
                </c:pt>
                <c:pt idx="9">
                  <c:v>166.99424623717903</c:v>
                </c:pt>
              </c:numCache>
            </c:numRef>
          </c:val>
        </c:ser>
        <c:ser>
          <c:idx val="1"/>
          <c:order val="1"/>
          <c:tx>
            <c:strRef>
              <c:f>Tabelle1!$AD$45</c:f>
              <c:strCache>
                <c:ptCount val="1"/>
                <c:pt idx="0">
                  <c:v>Kernel, with
 writing to disk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Tabelle1!$AB$46:$AB$55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Tabelle1!$AD$46:$AD$55</c:f>
              <c:numCache>
                <c:formatCode>0</c:formatCode>
                <c:ptCount val="10"/>
                <c:pt idx="0">
                  <c:v>249.67936088027048</c:v>
                </c:pt>
                <c:pt idx="1">
                  <c:v>402.03100192515666</c:v>
                </c:pt>
                <c:pt idx="2">
                  <c:v>435.84589284482007</c:v>
                </c:pt>
                <c:pt idx="3">
                  <c:v>350.32348344419</c:v>
                </c:pt>
                <c:pt idx="4">
                  <c:v>404.25384828094758</c:v>
                </c:pt>
                <c:pt idx="5">
                  <c:v>327.69459206001875</c:v>
                </c:pt>
                <c:pt idx="6">
                  <c:v>436.48922153360832</c:v>
                </c:pt>
                <c:pt idx="7">
                  <c:v>418.56422602139497</c:v>
                </c:pt>
                <c:pt idx="8">
                  <c:v>342.03849228172885</c:v>
                </c:pt>
                <c:pt idx="9">
                  <c:v>370.83988188908904</c:v>
                </c:pt>
              </c:numCache>
            </c:numRef>
          </c:val>
        </c:ser>
        <c:marker val="1"/>
        <c:axId val="80839808"/>
        <c:axId val="80841344"/>
      </c:lineChart>
      <c:catAx>
        <c:axId val="80839808"/>
        <c:scaling>
          <c:orientation val="minMax"/>
        </c:scaling>
        <c:axPos val="b"/>
        <c:tickLblPos val="nextTo"/>
        <c:crossAx val="80841344"/>
        <c:crosses val="autoZero"/>
        <c:auto val="1"/>
        <c:lblAlgn val="ctr"/>
        <c:lblOffset val="100"/>
      </c:catAx>
      <c:valAx>
        <c:axId val="80841344"/>
        <c:scaling>
          <c:orientation val="minMax"/>
        </c:scaling>
        <c:axPos val="l"/>
        <c:majorGridlines/>
        <c:numFmt formatCode="0" sourceLinked="1"/>
        <c:tickLblPos val="nextTo"/>
        <c:crossAx val="808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Tabelle1!$AC$59</c:f>
              <c:strCache>
                <c:ptCount val="1"/>
                <c:pt idx="0">
                  <c:v>Kernel, 
capturing only
(non reentrant)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Tabelle1!$AC$60:$AC$69</c:f>
              <c:numCache>
                <c:formatCode>0.00%</c:formatCode>
                <c:ptCount val="10"/>
                <c:pt idx="0">
                  <c:v>0.12385635193359601</c:v>
                </c:pt>
                <c:pt idx="1">
                  <c:v>0.128342223327786</c:v>
                </c:pt>
                <c:pt idx="2">
                  <c:v>0.14029009483775368</c:v>
                </c:pt>
                <c:pt idx="3">
                  <c:v>0.20496915127883497</c:v>
                </c:pt>
                <c:pt idx="4">
                  <c:v>0.21345408120945786</c:v>
                </c:pt>
                <c:pt idx="5">
                  <c:v>0.2078141860728222</c:v>
                </c:pt>
                <c:pt idx="6">
                  <c:v>0.23414008054153945</c:v>
                </c:pt>
                <c:pt idx="7">
                  <c:v>0.25225977750787898</c:v>
                </c:pt>
                <c:pt idx="8">
                  <c:v>0.26748148316461817</c:v>
                </c:pt>
                <c:pt idx="9">
                  <c:v>0.37188462236178665</c:v>
                </c:pt>
              </c:numCache>
            </c:numRef>
          </c:val>
        </c:ser>
        <c:ser>
          <c:idx val="1"/>
          <c:order val="1"/>
          <c:tx>
            <c:strRef>
              <c:f>Tabelle1!$AD$59</c:f>
              <c:strCache>
                <c:ptCount val="1"/>
                <c:pt idx="0">
                  <c:v>Kernel, with
 writing to disk
(non reentrant)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Tabelle1!$AD$60:$AD$69</c:f>
              <c:numCache>
                <c:formatCode>0.00%</c:formatCode>
                <c:ptCount val="10"/>
                <c:pt idx="0">
                  <c:v>0.31138310414135328</c:v>
                </c:pt>
                <c:pt idx="1">
                  <c:v>0.66254121384145859</c:v>
                </c:pt>
                <c:pt idx="2">
                  <c:v>0.96288319122584998</c:v>
                </c:pt>
                <c:pt idx="3">
                  <c:v>0.68826204173233529</c:v>
                </c:pt>
                <c:pt idx="4">
                  <c:v>1.0848142503369571</c:v>
                </c:pt>
                <c:pt idx="5">
                  <c:v>0.84544119780455085</c:v>
                </c:pt>
                <c:pt idx="6">
                  <c:v>1.5698481540215292</c:v>
                </c:pt>
                <c:pt idx="7">
                  <c:v>1.6706065736833962</c:v>
                </c:pt>
                <c:pt idx="8">
                  <c:v>1.3463918792672418</c:v>
                </c:pt>
                <c:pt idx="9">
                  <c:v>1.7321695693826515</c:v>
                </c:pt>
              </c:numCache>
            </c:numRef>
          </c:val>
        </c:ser>
        <c:ser>
          <c:idx val="2"/>
          <c:order val="2"/>
          <c:tx>
            <c:strRef>
              <c:f>Tabelle1!$AE$59</c:f>
              <c:strCache>
                <c:ptCount val="1"/>
                <c:pt idx="0">
                  <c:v>Kernel, 
capturing only
(incl. reentrant)</c:v>
                </c:pt>
              </c:strCache>
            </c:strRef>
          </c:tx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Tabelle1!$AE$60:$AE$69</c:f>
              <c:numCache>
                <c:formatCode>0.00%</c:formatCode>
                <c:ptCount val="10"/>
                <c:pt idx="0">
                  <c:v>0.12385580100671212</c:v>
                </c:pt>
                <c:pt idx="1">
                  <c:v>0.12824995032092446</c:v>
                </c:pt>
                <c:pt idx="2">
                  <c:v>0.1402557409820584</c:v>
                </c:pt>
                <c:pt idx="3">
                  <c:v>0.14492869942738018</c:v>
                </c:pt>
                <c:pt idx="4">
                  <c:v>0.15162769635553808</c:v>
                </c:pt>
                <c:pt idx="5">
                  <c:v>0.15033241943177922</c:v>
                </c:pt>
                <c:pt idx="6">
                  <c:v>0.16670464460303314</c:v>
                </c:pt>
                <c:pt idx="7">
                  <c:v>0.1799136839151021</c:v>
                </c:pt>
                <c:pt idx="8">
                  <c:v>0.18969116804891928</c:v>
                </c:pt>
                <c:pt idx="9">
                  <c:v>0.20417966501488993</c:v>
                </c:pt>
              </c:numCache>
            </c:numRef>
          </c:val>
        </c:ser>
        <c:ser>
          <c:idx val="3"/>
          <c:order val="3"/>
          <c:tx>
            <c:strRef>
              <c:f>Tabelle1!$AF$59</c:f>
              <c:strCache>
                <c:ptCount val="1"/>
                <c:pt idx="0">
                  <c:v>Kernel, with
 writing to disk
(incl. reentrant)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Tabelle1!$AF$60:$AF$69</c:f>
              <c:numCache>
                <c:formatCode>0.00%</c:formatCode>
                <c:ptCount val="10"/>
                <c:pt idx="0">
                  <c:v>0.31138155268501944</c:v>
                </c:pt>
                <c:pt idx="1">
                  <c:v>0.66250589064429222</c:v>
                </c:pt>
                <c:pt idx="2">
                  <c:v>0.96253888970410184</c:v>
                </c:pt>
                <c:pt idx="3">
                  <c:v>0.48165135275743332</c:v>
                </c:pt>
                <c:pt idx="4">
                  <c:v>0.76236927395013887</c:v>
                </c:pt>
                <c:pt idx="5">
                  <c:v>0.60335530879444099</c:v>
                </c:pt>
                <c:pt idx="6">
                  <c:v>1.1040305923771427</c:v>
                </c:pt>
                <c:pt idx="7">
                  <c:v>1.1765823378423312</c:v>
                </c:pt>
                <c:pt idx="8">
                  <c:v>0.94162888899259056</c:v>
                </c:pt>
                <c:pt idx="9">
                  <c:v>0.93398102454234033</c:v>
                </c:pt>
              </c:numCache>
            </c:numRef>
          </c:val>
        </c:ser>
        <c:marker val="1"/>
        <c:axId val="80867712"/>
        <c:axId val="80869248"/>
      </c:lineChart>
      <c:catAx>
        <c:axId val="80867712"/>
        <c:scaling>
          <c:orientation val="minMax"/>
        </c:scaling>
        <c:axPos val="b"/>
        <c:tickLblPos val="nextTo"/>
        <c:crossAx val="80869248"/>
        <c:crosses val="autoZero"/>
        <c:auto val="1"/>
        <c:lblAlgn val="ctr"/>
        <c:lblOffset val="100"/>
      </c:catAx>
      <c:valAx>
        <c:axId val="80869248"/>
        <c:scaling>
          <c:orientation val="minMax"/>
        </c:scaling>
        <c:axPos val="l"/>
        <c:majorGridlines/>
        <c:numFmt formatCode="0%" sourceLinked="0"/>
        <c:tickLblPos val="nextTo"/>
        <c:crossAx val="8086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Tabelle1!$AC$85</c:f>
              <c:strCache>
                <c:ptCount val="1"/>
                <c:pt idx="0">
                  <c:v>Kernel, 
capturing only</c:v>
                </c:pt>
              </c:strCache>
            </c:strRef>
          </c:tx>
          <c:marker>
            <c:symbol val="none"/>
          </c:marker>
          <c:cat>
            <c:strRef>
              <c:f>Tabelle1!$AB$86:$AB$95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Tabelle1!$AC$86:$AC$95</c:f>
              <c:numCache>
                <c:formatCode>0%</c:formatCode>
                <c:ptCount val="10"/>
                <c:pt idx="0">
                  <c:v>4.4481116653952477E-6</c:v>
                </c:pt>
                <c:pt idx="1">
                  <c:v>7.1896063874286279E-4</c:v>
                </c:pt>
                <c:pt idx="2">
                  <c:v>2.4487727187736395E-4</c:v>
                </c:pt>
                <c:pt idx="3">
                  <c:v>0.29292433264641538</c:v>
                </c:pt>
                <c:pt idx="4">
                  <c:v>0.28964723702448697</c:v>
                </c:pt>
                <c:pt idx="5">
                  <c:v>0.27660174566186918</c:v>
                </c:pt>
                <c:pt idx="6">
                  <c:v>0.28801320894114341</c:v>
                </c:pt>
                <c:pt idx="7">
                  <c:v>0.28679202965885892</c:v>
                </c:pt>
                <c:pt idx="8">
                  <c:v>0.29082504775788115</c:v>
                </c:pt>
                <c:pt idx="9">
                  <c:v>0.45095964517657738</c:v>
                </c:pt>
              </c:numCache>
            </c:numRef>
          </c:val>
        </c:ser>
        <c:ser>
          <c:idx val="1"/>
          <c:order val="1"/>
          <c:tx>
            <c:strRef>
              <c:f>Tabelle1!$AD$85</c:f>
              <c:strCache>
                <c:ptCount val="1"/>
                <c:pt idx="0">
                  <c:v>Kernel, with
 writing to disk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Tabelle1!$AB$86:$AB$95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Tabelle1!$AD$86:$AD$95</c:f>
              <c:numCache>
                <c:formatCode>0%</c:formatCode>
                <c:ptCount val="10"/>
                <c:pt idx="0">
                  <c:v>4.9824679409328428E-6</c:v>
                </c:pt>
                <c:pt idx="1">
                  <c:v>5.3314716773111681E-5</c:v>
                </c:pt>
                <c:pt idx="2">
                  <c:v>3.5757350931620762E-4</c:v>
                </c:pt>
                <c:pt idx="3">
                  <c:v>0.30019189850259509</c:v>
                </c:pt>
                <c:pt idx="4">
                  <c:v>0.29723519605929083</c:v>
                </c:pt>
                <c:pt idx="5">
                  <c:v>0.28634266893872767</c:v>
                </c:pt>
                <c:pt idx="6">
                  <c:v>0.2967277825253905</c:v>
                </c:pt>
                <c:pt idx="7">
                  <c:v>0.29571548659229069</c:v>
                </c:pt>
                <c:pt idx="8">
                  <c:v>0.30062792007846839</c:v>
                </c:pt>
                <c:pt idx="9">
                  <c:v>0.46080277528763375</c:v>
                </c:pt>
              </c:numCache>
            </c:numRef>
          </c:val>
        </c:ser>
        <c:marker val="1"/>
        <c:axId val="81037184"/>
        <c:axId val="81038720"/>
      </c:lineChart>
      <c:catAx>
        <c:axId val="81037184"/>
        <c:scaling>
          <c:orientation val="minMax"/>
        </c:scaling>
        <c:axPos val="b"/>
        <c:tickLblPos val="nextTo"/>
        <c:crossAx val="81038720"/>
        <c:crosses val="autoZero"/>
        <c:auto val="1"/>
        <c:lblAlgn val="ctr"/>
        <c:lblOffset val="100"/>
      </c:catAx>
      <c:valAx>
        <c:axId val="81038720"/>
        <c:scaling>
          <c:orientation val="minMax"/>
        </c:scaling>
        <c:axPos val="l"/>
        <c:majorGridlines/>
        <c:numFmt formatCode="0%" sourceLinked="1"/>
        <c:tickLblPos val="nextTo"/>
        <c:crossAx val="8103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Tabelle1!$AC$59</c:f>
              <c:strCache>
                <c:ptCount val="1"/>
                <c:pt idx="0">
                  <c:v>Kernel, 
capturing only
(non reentrant)</c:v>
                </c:pt>
              </c:strCache>
            </c:strRef>
          </c:tx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Tabelle1!$AC$60:$AC$69</c:f>
              <c:numCache>
                <c:formatCode>0.00%</c:formatCode>
                <c:ptCount val="10"/>
                <c:pt idx="0">
                  <c:v>0.12385635193359601</c:v>
                </c:pt>
                <c:pt idx="1">
                  <c:v>0.128342223327786</c:v>
                </c:pt>
                <c:pt idx="2">
                  <c:v>0.14029009483775368</c:v>
                </c:pt>
                <c:pt idx="3">
                  <c:v>0.20496915127883497</c:v>
                </c:pt>
                <c:pt idx="4">
                  <c:v>0.21345408120945786</c:v>
                </c:pt>
                <c:pt idx="5">
                  <c:v>0.2078141860728222</c:v>
                </c:pt>
                <c:pt idx="6">
                  <c:v>0.23414008054153945</c:v>
                </c:pt>
                <c:pt idx="7">
                  <c:v>0.25225977750787898</c:v>
                </c:pt>
                <c:pt idx="8">
                  <c:v>0.26748148316461817</c:v>
                </c:pt>
                <c:pt idx="9">
                  <c:v>0.37188462236178665</c:v>
                </c:pt>
              </c:numCache>
            </c:numRef>
          </c:val>
        </c:ser>
        <c:ser>
          <c:idx val="1"/>
          <c:order val="1"/>
          <c:tx>
            <c:strRef>
              <c:f>Tabelle1!$AD$59</c:f>
              <c:strCache>
                <c:ptCount val="1"/>
                <c:pt idx="0">
                  <c:v>Kernel, with
 writing to disk
(non reentrant)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Tabelle1!$AB$60:$AB$69</c:f>
              <c:strCache>
                <c:ptCount val="10"/>
                <c:pt idx="0">
                  <c:v>S10</c:v>
                </c:pt>
                <c:pt idx="1">
                  <c:v>S20</c:v>
                </c:pt>
                <c:pt idx="2">
                  <c:v>S30</c:v>
                </c:pt>
                <c:pt idx="3">
                  <c:v>S40</c:v>
                </c:pt>
                <c:pt idx="4">
                  <c:v>S50</c:v>
                </c:pt>
                <c:pt idx="5">
                  <c:v>S60</c:v>
                </c:pt>
                <c:pt idx="6">
                  <c:v>S70</c:v>
                </c:pt>
                <c:pt idx="7">
                  <c:v>S80</c:v>
                </c:pt>
                <c:pt idx="8">
                  <c:v>S90</c:v>
                </c:pt>
                <c:pt idx="9">
                  <c:v>S100</c:v>
                </c:pt>
              </c:strCache>
            </c:strRef>
          </c:cat>
          <c:val>
            <c:numRef>
              <c:f>Tabelle1!$AD$60:$AD$69</c:f>
              <c:numCache>
                <c:formatCode>0.00%</c:formatCode>
                <c:ptCount val="10"/>
                <c:pt idx="0">
                  <c:v>0.31138310414135328</c:v>
                </c:pt>
                <c:pt idx="1">
                  <c:v>0.66254121384145859</c:v>
                </c:pt>
                <c:pt idx="2">
                  <c:v>0.96288319122584998</c:v>
                </c:pt>
                <c:pt idx="3">
                  <c:v>0.68826204173233529</c:v>
                </c:pt>
                <c:pt idx="4">
                  <c:v>1.0848142503369571</c:v>
                </c:pt>
                <c:pt idx="5">
                  <c:v>0.84544119780455085</c:v>
                </c:pt>
                <c:pt idx="6">
                  <c:v>1.5698481540215292</c:v>
                </c:pt>
                <c:pt idx="7">
                  <c:v>1.6706065736833962</c:v>
                </c:pt>
                <c:pt idx="8">
                  <c:v>1.3463918792672418</c:v>
                </c:pt>
                <c:pt idx="9">
                  <c:v>1.7321695693826515</c:v>
                </c:pt>
              </c:numCache>
            </c:numRef>
          </c:val>
        </c:ser>
        <c:marker val="1"/>
        <c:axId val="104211200"/>
        <c:axId val="104212736"/>
      </c:lineChart>
      <c:catAx>
        <c:axId val="104211200"/>
        <c:scaling>
          <c:orientation val="minMax"/>
        </c:scaling>
        <c:axPos val="b"/>
        <c:tickLblPos val="nextTo"/>
        <c:crossAx val="104212736"/>
        <c:crosses val="autoZero"/>
        <c:auto val="1"/>
        <c:lblAlgn val="ctr"/>
        <c:lblOffset val="100"/>
      </c:catAx>
      <c:valAx>
        <c:axId val="104212736"/>
        <c:scaling>
          <c:orientation val="minMax"/>
        </c:scaling>
        <c:axPos val="l"/>
        <c:majorGridlines/>
        <c:numFmt formatCode="0.00%" sourceLinked="1"/>
        <c:tickLblPos val="nextTo"/>
        <c:crossAx val="10421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80314965" l="0.70866141732283472" r="0.70866141732283472" t="0.78740157480314965" header="0.31496062992125984" footer="0.31496062992125984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44</xdr:row>
      <xdr:rowOff>40822</xdr:rowOff>
    </xdr:from>
    <xdr:to>
      <xdr:col>22</xdr:col>
      <xdr:colOff>27215</xdr:colOff>
      <xdr:row>55</xdr:row>
      <xdr:rowOff>122464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544286</xdr:colOff>
      <xdr:row>57</xdr:row>
      <xdr:rowOff>68037</xdr:rowOff>
    </xdr:from>
    <xdr:to>
      <xdr:col>22</xdr:col>
      <xdr:colOff>0</xdr:colOff>
      <xdr:row>66</xdr:row>
      <xdr:rowOff>122465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81642</xdr:colOff>
      <xdr:row>44</xdr:row>
      <xdr:rowOff>13606</xdr:rowOff>
    </xdr:from>
    <xdr:to>
      <xdr:col>37</xdr:col>
      <xdr:colOff>489856</xdr:colOff>
      <xdr:row>55</xdr:row>
      <xdr:rowOff>95249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13606</xdr:colOff>
      <xdr:row>58</xdr:row>
      <xdr:rowOff>40823</xdr:rowOff>
    </xdr:from>
    <xdr:to>
      <xdr:col>39</xdr:col>
      <xdr:colOff>503463</xdr:colOff>
      <xdr:row>67</xdr:row>
      <xdr:rowOff>122465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569608</xdr:colOff>
      <xdr:row>51</xdr:row>
      <xdr:rowOff>80697</xdr:rowOff>
    </xdr:from>
    <xdr:to>
      <xdr:col>22</xdr:col>
      <xdr:colOff>22412</xdr:colOff>
      <xdr:row>60</xdr:row>
      <xdr:rowOff>149970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40822</xdr:colOff>
      <xdr:row>68</xdr:row>
      <xdr:rowOff>27215</xdr:rowOff>
    </xdr:from>
    <xdr:to>
      <xdr:col>39</xdr:col>
      <xdr:colOff>517071</xdr:colOff>
      <xdr:row>79</xdr:row>
      <xdr:rowOff>108857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5"/>
  <sheetViews>
    <sheetView tabSelected="1" topLeftCell="C33" zoomScale="85" zoomScaleNormal="85" workbookViewId="0">
      <selection activeCell="Z57" sqref="Z57"/>
    </sheetView>
  </sheetViews>
  <sheetFormatPr baseColWidth="10" defaultRowHeight="15"/>
  <cols>
    <col min="1" max="1" width="5.7109375" style="2" bestFit="1" customWidth="1"/>
    <col min="2" max="2" width="21.85546875" customWidth="1"/>
    <col min="3" max="3" width="23.42578125" bestFit="1" customWidth="1"/>
    <col min="4" max="4" width="9.140625" bestFit="1" customWidth="1"/>
    <col min="5" max="5" width="8.28515625" style="4" bestFit="1" customWidth="1"/>
    <col min="6" max="6" width="8.7109375" bestFit="1" customWidth="1"/>
    <col min="7" max="7" width="6" style="13" hidden="1" customWidth="1"/>
    <col min="8" max="8" width="14.5703125" style="3" hidden="1" customWidth="1"/>
    <col min="9" max="9" width="14.5703125" style="3" customWidth="1"/>
    <col min="10" max="10" width="5.85546875" hidden="1" customWidth="1"/>
    <col min="11" max="11" width="10.7109375" style="3" bestFit="1" customWidth="1"/>
    <col min="12" max="12" width="13.5703125" style="3" bestFit="1" customWidth="1"/>
    <col min="13" max="13" width="5.5703125" hidden="1" customWidth="1"/>
    <col min="14" max="14" width="6" hidden="1" customWidth="1"/>
    <col min="15" max="15" width="4.85546875" hidden="1" customWidth="1"/>
    <col min="16" max="16" width="6" bestFit="1" customWidth="1"/>
    <col min="17" max="17" width="7.140625" bestFit="1" customWidth="1"/>
    <col min="18" max="18" width="9.85546875" bestFit="1" customWidth="1"/>
    <col min="19" max="19" width="7.140625" bestFit="1" customWidth="1"/>
    <col min="20" max="20" width="7.7109375" style="19" hidden="1" customWidth="1"/>
    <col min="21" max="21" width="8.7109375" style="4" bestFit="1" customWidth="1"/>
    <col min="22" max="22" width="7.7109375" style="4" bestFit="1" customWidth="1"/>
    <col min="23" max="23" width="6.7109375" style="6" bestFit="1" customWidth="1"/>
    <col min="24" max="25" width="13" style="6" hidden="1" customWidth="1"/>
    <col min="26" max="26" width="11.42578125" style="4"/>
    <col min="27" max="27" width="11.42578125" style="6" customWidth="1"/>
    <col min="28" max="28" width="11.42578125" style="4"/>
    <col min="31" max="31" width="17" customWidth="1"/>
  </cols>
  <sheetData>
    <row r="1" spans="1:31" s="21" customFormat="1">
      <c r="D1" s="55" t="s">
        <v>45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22"/>
      <c r="U1" s="56" t="s">
        <v>28</v>
      </c>
      <c r="V1" s="56"/>
      <c r="W1" s="56"/>
      <c r="X1" s="54" t="s">
        <v>27</v>
      </c>
      <c r="Y1" s="54"/>
      <c r="Z1" s="54"/>
      <c r="AA1" s="54"/>
      <c r="AB1" s="54"/>
    </row>
    <row r="2" spans="1:31" s="1" customFormat="1" ht="100.5" customHeight="1">
      <c r="B2" s="1" t="s">
        <v>0</v>
      </c>
      <c r="C2" s="1" t="s">
        <v>46</v>
      </c>
      <c r="D2" s="7" t="s">
        <v>30</v>
      </c>
      <c r="E2" s="10" t="s">
        <v>19</v>
      </c>
      <c r="F2" s="7" t="s">
        <v>38</v>
      </c>
      <c r="G2" s="12" t="s">
        <v>7</v>
      </c>
      <c r="H2" s="8" t="s">
        <v>31</v>
      </c>
      <c r="I2" s="8" t="s">
        <v>39</v>
      </c>
      <c r="J2" s="7" t="s">
        <v>4</v>
      </c>
      <c r="K2" s="9" t="s">
        <v>32</v>
      </c>
      <c r="L2" s="9" t="s">
        <v>33</v>
      </c>
      <c r="M2" s="7" t="s">
        <v>8</v>
      </c>
      <c r="N2" s="7" t="s">
        <v>9</v>
      </c>
      <c r="O2" s="7" t="s">
        <v>10</v>
      </c>
      <c r="P2" s="7" t="s">
        <v>34</v>
      </c>
      <c r="Q2" s="7" t="s">
        <v>35</v>
      </c>
      <c r="R2" s="7" t="s">
        <v>36</v>
      </c>
      <c r="S2" s="7" t="s">
        <v>40</v>
      </c>
      <c r="T2" s="18" t="s">
        <v>37</v>
      </c>
      <c r="U2" s="10" t="s">
        <v>20</v>
      </c>
      <c r="V2" s="10" t="s">
        <v>17</v>
      </c>
      <c r="W2" s="11" t="s">
        <v>41</v>
      </c>
      <c r="X2" s="11" t="s">
        <v>42</v>
      </c>
      <c r="Y2" s="11" t="s">
        <v>23</v>
      </c>
      <c r="Z2" s="11" t="s">
        <v>43</v>
      </c>
      <c r="AA2" s="20"/>
      <c r="AB2" s="48" t="s">
        <v>104</v>
      </c>
      <c r="AC2" s="49" t="s">
        <v>44</v>
      </c>
      <c r="AD2" s="50" t="s">
        <v>103</v>
      </c>
      <c r="AE2" s="1" t="s">
        <v>105</v>
      </c>
    </row>
    <row r="3" spans="1:31">
      <c r="B3" s="2" t="s">
        <v>75</v>
      </c>
      <c r="C3" s="2" t="s">
        <v>47</v>
      </c>
      <c r="F3">
        <v>397941</v>
      </c>
      <c r="G3" s="13">
        <f t="shared" ref="G3:G25" si="0">F3/1000/60</f>
        <v>6.6323499999999997</v>
      </c>
      <c r="H3" s="3">
        <v>0</v>
      </c>
      <c r="I3" s="3">
        <f>H3/1024/1024</f>
        <v>0</v>
      </c>
      <c r="AB3" s="51"/>
      <c r="AC3" s="51"/>
      <c r="AD3" s="15"/>
    </row>
    <row r="4" spans="1:31" s="2" customFormat="1" ht="15" customHeight="1">
      <c r="A4" s="53" t="s">
        <v>25</v>
      </c>
      <c r="B4" s="2" t="s">
        <v>76</v>
      </c>
      <c r="C4" s="2" t="s">
        <v>2</v>
      </c>
      <c r="D4" s="2">
        <v>182</v>
      </c>
      <c r="E4" s="4">
        <f t="shared" ref="E4:E23" si="1">D4/$D$27</f>
        <v>2.6037195994277538E-2</v>
      </c>
      <c r="F4" s="2">
        <v>497419</v>
      </c>
      <c r="G4" s="13">
        <f t="shared" si="0"/>
        <v>8.2903166666666657</v>
      </c>
      <c r="H4" s="3">
        <v>6441549648</v>
      </c>
      <c r="I4" s="3">
        <f t="shared" ref="I4:I25" si="2">H4/1024/1024</f>
        <v>6143.1404571533203</v>
      </c>
      <c r="J4" s="2" t="s">
        <v>5</v>
      </c>
      <c r="K4" s="3">
        <v>802811</v>
      </c>
      <c r="L4" s="3">
        <v>398423000</v>
      </c>
      <c r="M4" s="2">
        <v>0</v>
      </c>
      <c r="N4" s="3">
        <v>0</v>
      </c>
      <c r="O4" s="3">
        <v>0</v>
      </c>
      <c r="P4" s="3">
        <v>1610</v>
      </c>
      <c r="Q4" s="3">
        <v>0</v>
      </c>
      <c r="R4" s="3">
        <v>4</v>
      </c>
      <c r="S4" s="3">
        <v>12943</v>
      </c>
      <c r="T4" s="19">
        <f>R4/(K4+R4)</f>
        <v>4.9824679409328428E-6</v>
      </c>
      <c r="U4" s="4">
        <f t="shared" ref="U4:U13" si="3">(F4-$F$3)/$F$3</f>
        <v>0.24998178121882389</v>
      </c>
      <c r="V4" s="4">
        <f>U4/(L4/100000000)</f>
        <v>6.2742808828512381E-2</v>
      </c>
      <c r="W4" s="6">
        <f>(F4-$F$3)*1000*1000/L4</f>
        <v>249.67936088027048</v>
      </c>
      <c r="X4" s="6">
        <f t="shared" ref="X4:X23" si="4">F4-$F$3</f>
        <v>99478</v>
      </c>
      <c r="Y4" s="6">
        <f>((F4-$F$3)*1000000)/K4</f>
        <v>123912.10384511422</v>
      </c>
      <c r="Z4" s="4">
        <f t="shared" ref="Z4:Z23" si="5">(($F$3+Y4)/$F$3)-1</f>
        <v>0.31138310414135328</v>
      </c>
      <c r="AA4" s="6">
        <f>((F4-$F$3)*1000000)/(K4+R4)</f>
        <v>123911.48645702933</v>
      </c>
      <c r="AB4" s="15">
        <f>R4*F4/1000</f>
        <v>1989.6759999999999</v>
      </c>
      <c r="AC4" s="51">
        <f t="shared" ref="AC4:AC23" si="6">(($F$3+AA4)/$F$3)-1</f>
        <v>0.31138155268501944</v>
      </c>
      <c r="AD4" s="51">
        <f>U4/((L4+AB4)/100000000)</f>
        <v>6.2742495500121509E-2</v>
      </c>
      <c r="AE4" s="4">
        <f>R4/(R4+K4)</f>
        <v>4.9824679409328428E-6</v>
      </c>
    </row>
    <row r="5" spans="1:31" s="2" customFormat="1">
      <c r="A5" s="53"/>
      <c r="B5" s="2" t="s">
        <v>77</v>
      </c>
      <c r="C5" s="2" t="s">
        <v>11</v>
      </c>
      <c r="D5" s="2">
        <v>685</v>
      </c>
      <c r="E5" s="4">
        <f t="shared" si="1"/>
        <v>9.7997138769670963E-2</v>
      </c>
      <c r="F5" s="2">
        <v>660023</v>
      </c>
      <c r="G5" s="13">
        <f t="shared" si="0"/>
        <v>11.000383333333334</v>
      </c>
      <c r="H5" s="3">
        <v>10517048608</v>
      </c>
      <c r="I5" s="3">
        <f t="shared" si="2"/>
        <v>10029.839141845703</v>
      </c>
      <c r="J5" s="2" t="s">
        <v>5</v>
      </c>
      <c r="K5" s="3">
        <v>994044</v>
      </c>
      <c r="L5" s="3">
        <v>651895000</v>
      </c>
      <c r="M5" s="2">
        <v>0</v>
      </c>
      <c r="N5" s="3">
        <v>0</v>
      </c>
      <c r="O5" s="3">
        <v>0</v>
      </c>
      <c r="P5" s="3">
        <v>1643</v>
      </c>
      <c r="Q5" s="3">
        <v>0</v>
      </c>
      <c r="R5" s="3">
        <v>53</v>
      </c>
      <c r="S5" s="3">
        <v>15900</v>
      </c>
      <c r="T5" s="19">
        <f t="shared" ref="T5:T25" si="7">R5/(K5+R5)</f>
        <v>5.3314716773111681E-5</v>
      </c>
      <c r="U5" s="4">
        <f t="shared" si="3"/>
        <v>0.65859511837181894</v>
      </c>
      <c r="V5" s="4">
        <f t="shared" ref="V5:V23" si="8">U5/(L5/100000000)</f>
        <v>0.10102779103564515</v>
      </c>
      <c r="W5" s="6">
        <f>(F5-$F$3)*1000*1000/L5</f>
        <v>402.03100192515666</v>
      </c>
      <c r="X5" s="6">
        <f t="shared" si="4"/>
        <v>262082</v>
      </c>
      <c r="Y5" s="6">
        <f>((F5-$F$3)*1000000)/K5</f>
        <v>263652.31317728391</v>
      </c>
      <c r="Z5" s="4">
        <f t="shared" si="5"/>
        <v>0.66254121384145859</v>
      </c>
      <c r="AA5" s="6">
        <f t="shared" ref="AA5:AA23" si="9">((F5-$F$3)*1000000)/(K5+R5)</f>
        <v>263638.25662888028</v>
      </c>
      <c r="AB5" s="15">
        <f t="shared" ref="AB5:AB25" si="10">R5*F5/1000</f>
        <v>34981.218999999997</v>
      </c>
      <c r="AC5" s="51">
        <f t="shared" si="6"/>
        <v>0.66250589064429222</v>
      </c>
      <c r="AD5" s="51">
        <f t="shared" ref="AD5:AD25" si="11">U5/((L5+AB5)/100000000)</f>
        <v>0.10102237009262195</v>
      </c>
      <c r="AE5" s="4">
        <f t="shared" ref="AE5:AE25" si="12">R5/(R5+K5)</f>
        <v>5.3314716773111681E-5</v>
      </c>
    </row>
    <row r="6" spans="1:31" s="2" customFormat="1">
      <c r="A6" s="53"/>
      <c r="B6" s="2" t="s">
        <v>78</v>
      </c>
      <c r="C6" s="2" t="s">
        <v>12</v>
      </c>
      <c r="D6" s="2">
        <v>813</v>
      </c>
      <c r="E6" s="4">
        <f t="shared" si="1"/>
        <v>0.11630901287553648</v>
      </c>
      <c r="F6" s="2">
        <v>884267</v>
      </c>
      <c r="G6" s="13">
        <f t="shared" si="0"/>
        <v>14.737783333333335</v>
      </c>
      <c r="H6" s="3">
        <v>18002364240</v>
      </c>
      <c r="I6" s="3">
        <f t="shared" si="2"/>
        <v>17168.39241027832</v>
      </c>
      <c r="J6" s="2" t="s">
        <v>5</v>
      </c>
      <c r="K6" s="3">
        <v>1269215</v>
      </c>
      <c r="L6" s="3">
        <v>1115821000</v>
      </c>
      <c r="M6" s="2">
        <v>0</v>
      </c>
      <c r="N6" s="3">
        <v>0</v>
      </c>
      <c r="O6" s="3">
        <v>0</v>
      </c>
      <c r="P6" s="3">
        <v>1688</v>
      </c>
      <c r="Q6" s="3">
        <v>0</v>
      </c>
      <c r="R6" s="3">
        <v>454</v>
      </c>
      <c r="S6" s="3">
        <v>20297</v>
      </c>
      <c r="T6" s="19">
        <f t="shared" si="7"/>
        <v>3.5757350931620762E-4</v>
      </c>
      <c r="U6" s="4">
        <f t="shared" si="3"/>
        <v>1.2221057895517176</v>
      </c>
      <c r="V6" s="4">
        <f t="shared" si="8"/>
        <v>0.10952525445853031</v>
      </c>
      <c r="W6" s="6">
        <f>(F6-$F$3)*1000*1000/L6</f>
        <v>435.84589284482007</v>
      </c>
      <c r="X6" s="6">
        <f t="shared" si="4"/>
        <v>486326</v>
      </c>
      <c r="Y6" s="6">
        <f t="shared" ref="Y6:Y23" si="13">((F6-$F$3)/K6)*1000000</f>
        <v>383170.69999960606</v>
      </c>
      <c r="Z6" s="4">
        <f t="shared" si="5"/>
        <v>0.96288319122584998</v>
      </c>
      <c r="AA6" s="6">
        <f t="shared" si="9"/>
        <v>383033.68830774003</v>
      </c>
      <c r="AB6" s="15">
        <f t="shared" si="10"/>
        <v>401457.21799999999</v>
      </c>
      <c r="AC6" s="51">
        <f t="shared" si="6"/>
        <v>0.96253888970410184</v>
      </c>
      <c r="AD6" s="51">
        <f t="shared" si="11"/>
        <v>0.10948586293431278</v>
      </c>
      <c r="AE6" s="4">
        <f t="shared" si="12"/>
        <v>3.5757350931620762E-4</v>
      </c>
    </row>
    <row r="7" spans="1:31" s="2" customFormat="1">
      <c r="A7" s="53"/>
      <c r="B7" s="2" t="s">
        <v>79</v>
      </c>
      <c r="C7" s="2" t="s">
        <v>15</v>
      </c>
      <c r="D7" s="2">
        <v>681</v>
      </c>
      <c r="E7" s="4">
        <f t="shared" si="1"/>
        <v>9.7424892703862662E-2</v>
      </c>
      <c r="F7" s="2">
        <v>783479</v>
      </c>
      <c r="G7" s="13">
        <f t="shared" si="0"/>
        <v>13.057983333333334</v>
      </c>
      <c r="H7" s="3">
        <v>17791148256</v>
      </c>
      <c r="I7" s="3">
        <f t="shared" si="2"/>
        <v>16966.961151123047</v>
      </c>
      <c r="J7" s="2" t="s">
        <v>5</v>
      </c>
      <c r="K7" s="3">
        <v>1407650</v>
      </c>
      <c r="L7" s="3">
        <v>1100520000</v>
      </c>
      <c r="M7" s="2">
        <v>0</v>
      </c>
      <c r="N7" s="3">
        <v>0</v>
      </c>
      <c r="O7" s="3">
        <v>0</v>
      </c>
      <c r="P7" s="3">
        <v>1665</v>
      </c>
      <c r="Q7" s="3">
        <v>0</v>
      </c>
      <c r="R7" s="3">
        <v>603830</v>
      </c>
      <c r="S7" s="3">
        <v>70252</v>
      </c>
      <c r="T7" s="19">
        <f t="shared" si="7"/>
        <v>0.30019189850259509</v>
      </c>
      <c r="U7" s="4">
        <f t="shared" si="3"/>
        <v>0.96883206304452163</v>
      </c>
      <c r="V7" s="4">
        <f t="shared" si="8"/>
        <v>8.8034026009933625E-2</v>
      </c>
      <c r="W7" s="6">
        <f t="shared" ref="W7" si="14">(F7-$F$3)*1000*1000/L7</f>
        <v>350.32348344419</v>
      </c>
      <c r="X7" s="6">
        <f t="shared" si="4"/>
        <v>385538</v>
      </c>
      <c r="Y7" s="6">
        <f t="shared" si="13"/>
        <v>273887.68514900719</v>
      </c>
      <c r="Z7" s="4">
        <f t="shared" si="5"/>
        <v>0.68826204173233529</v>
      </c>
      <c r="AA7" s="6">
        <f t="shared" si="9"/>
        <v>191668.8209676457</v>
      </c>
      <c r="AB7" s="15">
        <f t="shared" si="10"/>
        <v>473088124.56999999</v>
      </c>
      <c r="AC7" s="51">
        <f t="shared" si="6"/>
        <v>0.48165135275743332</v>
      </c>
      <c r="AD7" s="51">
        <f t="shared" si="11"/>
        <v>6.1567555982799858E-2</v>
      </c>
      <c r="AE7" s="4">
        <f t="shared" si="12"/>
        <v>0.30019189850259509</v>
      </c>
    </row>
    <row r="8" spans="1:31">
      <c r="A8" s="53"/>
      <c r="B8" s="2" t="s">
        <v>80</v>
      </c>
      <c r="C8" s="2" t="s">
        <v>3</v>
      </c>
      <c r="D8">
        <v>809</v>
      </c>
      <c r="E8" s="4">
        <f t="shared" si="1"/>
        <v>0.11573676680972818</v>
      </c>
      <c r="F8">
        <v>1064575</v>
      </c>
      <c r="G8" s="13">
        <f t="shared" si="0"/>
        <v>17.742916666666666</v>
      </c>
      <c r="H8" s="3">
        <v>26546545008</v>
      </c>
      <c r="I8" s="3">
        <f t="shared" si="2"/>
        <v>25316.758163452148</v>
      </c>
      <c r="J8" s="2" t="s">
        <v>5</v>
      </c>
      <c r="K8" s="3">
        <v>1544235</v>
      </c>
      <c r="L8" s="3">
        <v>1649048000</v>
      </c>
      <c r="M8">
        <v>0</v>
      </c>
      <c r="N8">
        <v>0</v>
      </c>
      <c r="O8">
        <v>0</v>
      </c>
      <c r="P8" s="3">
        <v>1686</v>
      </c>
      <c r="Q8">
        <v>0</v>
      </c>
      <c r="R8" s="3">
        <v>653136</v>
      </c>
      <c r="S8" s="3">
        <v>24703</v>
      </c>
      <c r="T8" s="19">
        <f t="shared" si="7"/>
        <v>0.29723519605929083</v>
      </c>
      <c r="U8" s="4">
        <f t="shared" si="3"/>
        <v>1.6752081338690912</v>
      </c>
      <c r="V8" s="4">
        <f t="shared" si="8"/>
        <v>0.1015863779507383</v>
      </c>
      <c r="W8" s="6">
        <f>(F8-$F$3)*1000*1000/L8</f>
        <v>404.25384828094758</v>
      </c>
      <c r="X8" s="6">
        <f t="shared" si="4"/>
        <v>666634</v>
      </c>
      <c r="Y8" s="6">
        <f t="shared" si="13"/>
        <v>431692.06759333913</v>
      </c>
      <c r="Z8" s="4">
        <f t="shared" si="5"/>
        <v>1.0848142503369571</v>
      </c>
      <c r="AA8" s="6">
        <f t="shared" si="9"/>
        <v>303377.9912449923</v>
      </c>
      <c r="AB8" s="15">
        <f t="shared" si="10"/>
        <v>695312257.20000005</v>
      </c>
      <c r="AC8" s="51">
        <f t="shared" si="6"/>
        <v>0.76236927395013887</v>
      </c>
      <c r="AD8" s="51">
        <f t="shared" si="11"/>
        <v>7.1456941343558081E-2</v>
      </c>
      <c r="AE8" s="4">
        <f t="shared" si="12"/>
        <v>0.29723519605929083</v>
      </c>
    </row>
    <row r="9" spans="1:31" s="2" customFormat="1">
      <c r="A9" s="53"/>
      <c r="B9" s="2" t="s">
        <v>81</v>
      </c>
      <c r="C9" s="2" t="s">
        <v>16</v>
      </c>
      <c r="D9" s="2">
        <v>1365</v>
      </c>
      <c r="E9" s="4">
        <f t="shared" si="1"/>
        <v>0.19527896995708155</v>
      </c>
      <c r="F9" s="2">
        <v>1026918</v>
      </c>
      <c r="G9" s="13">
        <f t="shared" si="0"/>
        <v>17.115299999999998</v>
      </c>
      <c r="H9" s="3">
        <v>29846824272</v>
      </c>
      <c r="I9" s="3">
        <f t="shared" si="2"/>
        <v>28464.14973449707</v>
      </c>
      <c r="J9" s="2" t="s">
        <v>5</v>
      </c>
      <c r="K9" s="3">
        <v>1869531</v>
      </c>
      <c r="L9" s="3">
        <v>1919400000</v>
      </c>
      <c r="M9" s="2">
        <v>0</v>
      </c>
      <c r="N9" s="3">
        <v>0</v>
      </c>
      <c r="O9" s="3">
        <v>0</v>
      </c>
      <c r="P9" s="3">
        <v>1695</v>
      </c>
      <c r="Q9" s="3">
        <v>0</v>
      </c>
      <c r="R9" s="3">
        <v>750117</v>
      </c>
      <c r="S9" s="3">
        <v>28953</v>
      </c>
      <c r="T9" s="19">
        <f t="shared" si="7"/>
        <v>0.28634266893872767</v>
      </c>
      <c r="U9" s="4">
        <f t="shared" si="3"/>
        <v>1.5805785279727398</v>
      </c>
      <c r="V9" s="4">
        <f t="shared" si="8"/>
        <v>8.2347531935643425E-2</v>
      </c>
      <c r="W9" s="6">
        <f t="shared" ref="W9" si="15">(F9-$F$3)*1000*1000/L9</f>
        <v>327.69459206001875</v>
      </c>
      <c r="X9" s="6">
        <f t="shared" si="4"/>
        <v>628977</v>
      </c>
      <c r="Y9" s="6">
        <f t="shared" si="13"/>
        <v>336435.71569554077</v>
      </c>
      <c r="Z9" s="4">
        <f t="shared" si="5"/>
        <v>0.84544119780455085</v>
      </c>
      <c r="AA9" s="6">
        <f t="shared" si="9"/>
        <v>240099.81493696864</v>
      </c>
      <c r="AB9" s="15">
        <f t="shared" si="10"/>
        <v>770308649.40600002</v>
      </c>
      <c r="AC9" s="51">
        <f t="shared" si="6"/>
        <v>0.60335530879444099</v>
      </c>
      <c r="AD9" s="51">
        <f t="shared" si="11"/>
        <v>5.8763930744759191E-2</v>
      </c>
      <c r="AE9" s="4">
        <f t="shared" si="12"/>
        <v>0.28634266893872767</v>
      </c>
    </row>
    <row r="10" spans="1:31" s="2" customFormat="1">
      <c r="A10" s="53"/>
      <c r="B10" s="2" t="s">
        <v>82</v>
      </c>
      <c r="C10" s="2" t="s">
        <v>13</v>
      </c>
      <c r="D10" s="2">
        <v>1546</v>
      </c>
      <c r="E10" s="4">
        <f t="shared" si="1"/>
        <v>0.22117310443490701</v>
      </c>
      <c r="F10" s="2">
        <v>1453399</v>
      </c>
      <c r="G10" s="13">
        <f t="shared" si="0"/>
        <v>24.223316666666665</v>
      </c>
      <c r="H10" s="3">
        <v>38863666128</v>
      </c>
      <c r="I10" s="3">
        <f t="shared" si="2"/>
        <v>37063.280227661133</v>
      </c>
      <c r="J10" s="2" t="s">
        <v>5</v>
      </c>
      <c r="K10" s="3">
        <v>1689525</v>
      </c>
      <c r="L10" s="3">
        <v>2418062000</v>
      </c>
      <c r="M10" s="2">
        <v>0</v>
      </c>
      <c r="N10" s="3">
        <v>0</v>
      </c>
      <c r="O10" s="3">
        <v>0</v>
      </c>
      <c r="P10" s="3">
        <v>1681</v>
      </c>
      <c r="Q10" s="3">
        <v>0</v>
      </c>
      <c r="R10" s="3">
        <v>712852</v>
      </c>
      <c r="S10" s="3">
        <v>26273</v>
      </c>
      <c r="T10" s="19">
        <f t="shared" si="7"/>
        <v>0.2967277825253905</v>
      </c>
      <c r="U10" s="4">
        <f t="shared" si="3"/>
        <v>2.6522977024232235</v>
      </c>
      <c r="V10" s="4">
        <f t="shared" si="8"/>
        <v>0.10968691879791434</v>
      </c>
      <c r="W10" s="6">
        <f>(F10-$F$3)*1000*1000/L10</f>
        <v>436.48922153360832</v>
      </c>
      <c r="X10" s="6">
        <f t="shared" si="4"/>
        <v>1055458</v>
      </c>
      <c r="Y10" s="6">
        <f t="shared" si="13"/>
        <v>624706.94425948127</v>
      </c>
      <c r="Z10" s="4">
        <f t="shared" si="5"/>
        <v>1.5698481540215292</v>
      </c>
      <c r="AA10" s="6">
        <f t="shared" si="9"/>
        <v>439339.03796115262</v>
      </c>
      <c r="AB10" s="15">
        <f t="shared" si="10"/>
        <v>1036058383.948</v>
      </c>
      <c r="AC10" s="51">
        <f t="shared" si="6"/>
        <v>1.1040305923771427</v>
      </c>
      <c r="AD10" s="51">
        <f t="shared" si="11"/>
        <v>7.6786487082181346E-2</v>
      </c>
      <c r="AE10" s="4">
        <f t="shared" si="12"/>
        <v>0.2967277825253905</v>
      </c>
    </row>
    <row r="11" spans="1:31" s="2" customFormat="1">
      <c r="A11" s="53"/>
      <c r="B11" s="2" t="s">
        <v>83</v>
      </c>
      <c r="C11" s="2" t="s">
        <v>14</v>
      </c>
      <c r="D11" s="2">
        <v>1674</v>
      </c>
      <c r="E11" s="4">
        <f t="shared" si="1"/>
        <v>0.23948497854077253</v>
      </c>
      <c r="F11" s="2">
        <v>1648374</v>
      </c>
      <c r="G11" s="13">
        <f t="shared" si="0"/>
        <v>27.472899999999999</v>
      </c>
      <c r="H11" s="3">
        <v>47998767200</v>
      </c>
      <c r="I11" s="3">
        <f t="shared" si="2"/>
        <v>45775.191497802734</v>
      </c>
      <c r="J11" s="2" t="s">
        <v>5</v>
      </c>
      <c r="K11" s="3">
        <v>1880908</v>
      </c>
      <c r="L11" s="3">
        <v>2987434000</v>
      </c>
      <c r="M11" s="2">
        <v>891</v>
      </c>
      <c r="N11" s="2">
        <v>891</v>
      </c>
      <c r="O11" s="3">
        <v>0</v>
      </c>
      <c r="P11" s="3">
        <v>1715</v>
      </c>
      <c r="Q11" s="3">
        <v>0</v>
      </c>
      <c r="R11" s="3">
        <v>789757</v>
      </c>
      <c r="S11" s="3">
        <v>28368</v>
      </c>
      <c r="T11" s="19">
        <f t="shared" si="7"/>
        <v>0.29571548659229069</v>
      </c>
      <c r="U11" s="4">
        <f t="shared" si="3"/>
        <v>3.1422572692936894</v>
      </c>
      <c r="V11" s="4">
        <f t="shared" si="8"/>
        <v>0.10518248333833281</v>
      </c>
      <c r="W11" s="6">
        <f>(F11-$F$3)*1000*1000/L11</f>
        <v>418.56422602139497</v>
      </c>
      <c r="X11" s="6">
        <f t="shared" si="4"/>
        <v>1250433</v>
      </c>
      <c r="Y11" s="6">
        <f t="shared" si="13"/>
        <v>664802.85053814435</v>
      </c>
      <c r="Z11" s="4">
        <f t="shared" si="5"/>
        <v>1.6706065736833962</v>
      </c>
      <c r="AA11" s="6">
        <f t="shared" si="9"/>
        <v>468210.35210331512</v>
      </c>
      <c r="AB11" s="15">
        <f t="shared" si="10"/>
        <v>1301814905.118</v>
      </c>
      <c r="AC11" s="51">
        <f t="shared" si="6"/>
        <v>1.1765823378423312</v>
      </c>
      <c r="AD11" s="51">
        <f t="shared" si="11"/>
        <v>7.325891639313116E-2</v>
      </c>
      <c r="AE11" s="4">
        <f t="shared" si="12"/>
        <v>0.29571548659229069</v>
      </c>
    </row>
    <row r="12" spans="1:31" s="2" customFormat="1">
      <c r="A12" s="53"/>
      <c r="B12" s="2" t="s">
        <v>84</v>
      </c>
      <c r="C12" s="2" t="s">
        <v>29</v>
      </c>
      <c r="D12" s="2">
        <v>1995</v>
      </c>
      <c r="E12" s="4">
        <f t="shared" si="1"/>
        <v>0.28540772532188841</v>
      </c>
      <c r="F12" s="2">
        <v>1566561</v>
      </c>
      <c r="G12" s="13">
        <f t="shared" si="0"/>
        <v>26.109349999999999</v>
      </c>
      <c r="H12" s="3">
        <v>54889603808</v>
      </c>
      <c r="I12" s="3">
        <f t="shared" si="2"/>
        <v>52346.805389404297</v>
      </c>
      <c r="J12" s="2" t="s">
        <v>5</v>
      </c>
      <c r="K12" s="3">
        <v>2181138</v>
      </c>
      <c r="L12" s="3">
        <v>3416633000</v>
      </c>
      <c r="M12" s="2">
        <v>0</v>
      </c>
      <c r="N12" s="3">
        <v>0</v>
      </c>
      <c r="O12" s="3">
        <v>0</v>
      </c>
      <c r="P12" s="3">
        <v>1677</v>
      </c>
      <c r="Q12" s="3">
        <v>0</v>
      </c>
      <c r="R12" s="3">
        <v>937571</v>
      </c>
      <c r="S12" s="3">
        <v>28369</v>
      </c>
      <c r="T12" s="19">
        <f t="shared" si="7"/>
        <v>0.30062792007846839</v>
      </c>
      <c r="U12" s="4">
        <f t="shared" si="3"/>
        <v>2.9366664907611932</v>
      </c>
      <c r="V12" s="4">
        <f t="shared" si="8"/>
        <v>8.5952061306004857E-2</v>
      </c>
      <c r="W12" s="6">
        <f>(F12-$F$3)*1000*1000/L12</f>
        <v>342.03849228172885</v>
      </c>
      <c r="X12" s="6">
        <f t="shared" si="4"/>
        <v>1168620</v>
      </c>
      <c r="Y12" s="6">
        <f t="shared" si="13"/>
        <v>535784.53082748549</v>
      </c>
      <c r="Z12" s="4">
        <f t="shared" si="5"/>
        <v>1.3463918792672418</v>
      </c>
      <c r="AA12" s="6">
        <f t="shared" si="9"/>
        <v>374712.74171460047</v>
      </c>
      <c r="AB12" s="15">
        <f t="shared" si="10"/>
        <v>1468762163.3310001</v>
      </c>
      <c r="AC12" s="51">
        <f t="shared" si="6"/>
        <v>0.94162888899259056</v>
      </c>
      <c r="AD12" s="51">
        <f t="shared" si="11"/>
        <v>6.0111135181107667E-2</v>
      </c>
      <c r="AE12" s="4">
        <f t="shared" si="12"/>
        <v>0.30062792007846839</v>
      </c>
    </row>
    <row r="13" spans="1:31" ht="15" customHeight="1">
      <c r="A13" s="53"/>
      <c r="B13" s="2" t="s">
        <v>85</v>
      </c>
      <c r="C13" s="2" t="s">
        <v>6</v>
      </c>
      <c r="D13">
        <v>5131</v>
      </c>
      <c r="E13" s="4">
        <f t="shared" si="1"/>
        <v>0.73404864091559374</v>
      </c>
      <c r="F13">
        <v>1869358</v>
      </c>
      <c r="G13" s="13">
        <f t="shared" si="0"/>
        <v>31.155966666666664</v>
      </c>
      <c r="H13" s="3">
        <v>63725579472</v>
      </c>
      <c r="I13" s="3">
        <f t="shared" si="2"/>
        <v>60773.448440551758</v>
      </c>
      <c r="J13" s="2" t="s">
        <v>5</v>
      </c>
      <c r="K13" s="3">
        <v>2134650</v>
      </c>
      <c r="L13" s="3">
        <v>3967796000</v>
      </c>
      <c r="M13" s="3">
        <v>0</v>
      </c>
      <c r="N13" s="3">
        <v>0</v>
      </c>
      <c r="O13" s="3">
        <v>0</v>
      </c>
      <c r="P13" s="3">
        <v>1677</v>
      </c>
      <c r="Q13" s="3">
        <v>0</v>
      </c>
      <c r="R13" s="24">
        <v>1824291</v>
      </c>
      <c r="S13" s="3">
        <v>33243</v>
      </c>
      <c r="T13" s="19">
        <f t="shared" si="7"/>
        <v>0.46080277528763375</v>
      </c>
      <c r="U13" s="4">
        <f t="shared" si="3"/>
        <v>3.6975757712826778</v>
      </c>
      <c r="V13" s="4">
        <f t="shared" si="8"/>
        <v>9.3189664269097444E-2</v>
      </c>
      <c r="W13" s="6">
        <f>(F13-$F$3)*1000*1000/L13</f>
        <v>370.83988188908904</v>
      </c>
      <c r="X13" s="6">
        <f t="shared" si="4"/>
        <v>1471417</v>
      </c>
      <c r="Y13" s="6">
        <f t="shared" si="13"/>
        <v>689301.29060970177</v>
      </c>
      <c r="Z13" s="4">
        <f t="shared" si="5"/>
        <v>1.7321695693826515</v>
      </c>
      <c r="AA13" s="6">
        <f t="shared" si="9"/>
        <v>371669.3428874035</v>
      </c>
      <c r="AB13" s="15">
        <f t="shared" si="10"/>
        <v>3410252975.178</v>
      </c>
      <c r="AC13" s="51">
        <f t="shared" si="6"/>
        <v>0.93398102454234033</v>
      </c>
      <c r="AD13" s="51">
        <f t="shared" si="11"/>
        <v>5.0115901693285676E-2</v>
      </c>
      <c r="AE13" s="4">
        <f t="shared" si="12"/>
        <v>0.46080277528763375</v>
      </c>
    </row>
    <row r="14" spans="1:31" s="2" customFormat="1">
      <c r="A14" s="53" t="s">
        <v>24</v>
      </c>
      <c r="B14" s="2" t="s">
        <v>76</v>
      </c>
      <c r="C14" s="2" t="s">
        <v>2</v>
      </c>
      <c r="D14" s="2">
        <v>182</v>
      </c>
      <c r="E14" s="4">
        <f t="shared" si="1"/>
        <v>2.6037195994277538E-2</v>
      </c>
      <c r="F14" s="2">
        <v>442263</v>
      </c>
      <c r="G14" s="13">
        <f t="shared" si="0"/>
        <v>7.3710499999999994</v>
      </c>
      <c r="H14" s="14" t="s">
        <v>1</v>
      </c>
      <c r="I14" s="25" t="s">
        <v>1</v>
      </c>
      <c r="J14" s="15" t="s">
        <v>1</v>
      </c>
      <c r="K14" s="3">
        <v>899254</v>
      </c>
      <c r="L14" s="3">
        <v>398381000</v>
      </c>
      <c r="M14" s="15" t="s">
        <v>1</v>
      </c>
      <c r="N14" s="15" t="s">
        <v>1</v>
      </c>
      <c r="O14" s="15" t="s">
        <v>1</v>
      </c>
      <c r="P14" s="3">
        <v>1611</v>
      </c>
      <c r="Q14" s="3">
        <v>0</v>
      </c>
      <c r="R14" s="3">
        <v>4</v>
      </c>
      <c r="S14" s="15" t="s">
        <v>1</v>
      </c>
      <c r="T14" s="19">
        <f t="shared" si="7"/>
        <v>4.4481116653952477E-6</v>
      </c>
      <c r="U14" s="4">
        <f t="shared" ref="U14:U23" si="16">(F14-$F$3)/$F$3</f>
        <v>0.11137831990169397</v>
      </c>
      <c r="V14" s="4">
        <f t="shared" si="8"/>
        <v>2.7957738923717237E-2</v>
      </c>
      <c r="W14" s="6">
        <f t="shared" ref="W14:W23" si="17">(F14-$F$3)*1000*1000/L14</f>
        <v>111.25530585042961</v>
      </c>
      <c r="X14" s="6">
        <f t="shared" si="4"/>
        <v>44322</v>
      </c>
      <c r="Y14" s="6">
        <f t="shared" si="13"/>
        <v>49287.520544807136</v>
      </c>
      <c r="Z14" s="4">
        <f t="shared" si="5"/>
        <v>0.12385635193359601</v>
      </c>
      <c r="AA14" s="6">
        <f t="shared" si="9"/>
        <v>49287.301308412047</v>
      </c>
      <c r="AB14" s="15">
        <f t="shared" si="10"/>
        <v>1769.0519999999999</v>
      </c>
      <c r="AC14" s="51">
        <f t="shared" si="6"/>
        <v>0.12385580100671212</v>
      </c>
      <c r="AD14" s="51">
        <f t="shared" si="11"/>
        <v>2.7957614775039632E-2</v>
      </c>
      <c r="AE14" s="4">
        <f t="shared" si="12"/>
        <v>4.4481116653952477E-6</v>
      </c>
    </row>
    <row r="15" spans="1:31" s="2" customFormat="1">
      <c r="A15" s="53"/>
      <c r="B15" s="2" t="s">
        <v>77</v>
      </c>
      <c r="C15" s="2" t="s">
        <v>11</v>
      </c>
      <c r="D15" s="2">
        <v>685</v>
      </c>
      <c r="E15" s="4">
        <f t="shared" si="1"/>
        <v>9.7997138769670963E-2</v>
      </c>
      <c r="F15" s="2">
        <v>467365</v>
      </c>
      <c r="G15" s="13">
        <f t="shared" si="0"/>
        <v>7.7894166666666669</v>
      </c>
      <c r="H15" s="14" t="s">
        <v>1</v>
      </c>
      <c r="I15" s="25" t="s">
        <v>1</v>
      </c>
      <c r="J15" s="15" t="s">
        <v>1</v>
      </c>
      <c r="K15" s="3">
        <v>1359319</v>
      </c>
      <c r="L15" s="3">
        <v>636293000</v>
      </c>
      <c r="M15" s="15" t="s">
        <v>1</v>
      </c>
      <c r="N15" s="15" t="s">
        <v>1</v>
      </c>
      <c r="O15" s="15" t="s">
        <v>1</v>
      </c>
      <c r="P15" s="3">
        <v>1630</v>
      </c>
      <c r="Q15" s="3">
        <v>0</v>
      </c>
      <c r="R15" s="3">
        <v>978</v>
      </c>
      <c r="S15" s="15" t="s">
        <v>1</v>
      </c>
      <c r="T15" s="19">
        <f t="shared" si="7"/>
        <v>7.1896063874286279E-4</v>
      </c>
      <c r="U15" s="4">
        <f t="shared" si="16"/>
        <v>0.1744580226717026</v>
      </c>
      <c r="V15" s="4">
        <f t="shared" si="8"/>
        <v>2.7417875518307225E-2</v>
      </c>
      <c r="W15" s="6">
        <f t="shared" si="17"/>
        <v>109.10696801630695</v>
      </c>
      <c r="X15" s="6">
        <f t="shared" si="4"/>
        <v>69424</v>
      </c>
      <c r="Y15" s="6">
        <f t="shared" si="13"/>
        <v>51072.632693282445</v>
      </c>
      <c r="Z15" s="4">
        <f t="shared" si="5"/>
        <v>0.128342223327786</v>
      </c>
      <c r="AA15" s="6">
        <f t="shared" si="9"/>
        <v>51035.913480659001</v>
      </c>
      <c r="AB15" s="15">
        <f t="shared" si="10"/>
        <v>457082.97</v>
      </c>
      <c r="AC15" s="51">
        <f t="shared" si="6"/>
        <v>0.12824995032092446</v>
      </c>
      <c r="AD15" s="51">
        <f t="shared" si="11"/>
        <v>2.7398193944157219E-2</v>
      </c>
      <c r="AE15" s="4">
        <f t="shared" si="12"/>
        <v>7.1896063874286279E-4</v>
      </c>
    </row>
    <row r="16" spans="1:31" s="2" customFormat="1">
      <c r="A16" s="53"/>
      <c r="B16" s="2" t="s">
        <v>78</v>
      </c>
      <c r="C16" s="2" t="s">
        <v>12</v>
      </c>
      <c r="D16" s="2">
        <v>813</v>
      </c>
      <c r="E16" s="4">
        <f t="shared" si="1"/>
        <v>0.11630901287553648</v>
      </c>
      <c r="F16" s="2">
        <v>515550</v>
      </c>
      <c r="G16" s="13">
        <f t="shared" si="0"/>
        <v>8.5924999999999994</v>
      </c>
      <c r="H16" s="14" t="s">
        <v>1</v>
      </c>
      <c r="I16" s="25" t="s">
        <v>1</v>
      </c>
      <c r="J16" s="15" t="s">
        <v>1</v>
      </c>
      <c r="K16" s="16">
        <v>2106662</v>
      </c>
      <c r="L16" s="3">
        <v>1087088000</v>
      </c>
      <c r="M16" s="15" t="s">
        <v>1</v>
      </c>
      <c r="N16" s="15" t="s">
        <v>1</v>
      </c>
      <c r="O16" s="15" t="s">
        <v>1</v>
      </c>
      <c r="P16" s="3">
        <v>1647</v>
      </c>
      <c r="Q16" s="3">
        <v>0</v>
      </c>
      <c r="R16" s="3">
        <v>516</v>
      </c>
      <c r="S16" s="15" t="s">
        <v>1</v>
      </c>
      <c r="T16" s="19">
        <f t="shared" si="7"/>
        <v>2.4487727187736395E-4</v>
      </c>
      <c r="U16" s="4">
        <f t="shared" si="16"/>
        <v>0.29554381177109168</v>
      </c>
      <c r="V16" s="4">
        <f t="shared" si="8"/>
        <v>2.7186742174606995E-2</v>
      </c>
      <c r="W16" s="6">
        <f t="shared" si="17"/>
        <v>108.18719367705282</v>
      </c>
      <c r="X16" s="6">
        <f t="shared" si="4"/>
        <v>117609</v>
      </c>
      <c r="Y16" s="6">
        <f t="shared" si="13"/>
        <v>55827.180629830509</v>
      </c>
      <c r="Z16" s="4">
        <f t="shared" si="5"/>
        <v>0.14029009483775368</v>
      </c>
      <c r="AA16" s="6">
        <f t="shared" si="9"/>
        <v>55813.50982214127</v>
      </c>
      <c r="AB16" s="15">
        <f t="shared" si="10"/>
        <v>266023.8</v>
      </c>
      <c r="AC16" s="51">
        <f t="shared" si="6"/>
        <v>0.1402557409820584</v>
      </c>
      <c r="AD16" s="51">
        <f t="shared" si="11"/>
        <v>2.7180090872175027E-2</v>
      </c>
      <c r="AE16" s="4">
        <f t="shared" si="12"/>
        <v>2.4487727187736395E-4</v>
      </c>
    </row>
    <row r="17" spans="1:33" s="2" customFormat="1">
      <c r="A17" s="53"/>
      <c r="B17" s="2" t="s">
        <v>79</v>
      </c>
      <c r="C17" s="2" t="s">
        <v>15</v>
      </c>
      <c r="D17" s="2">
        <v>681</v>
      </c>
      <c r="E17" s="4">
        <f t="shared" si="1"/>
        <v>9.7424892703862662E-2</v>
      </c>
      <c r="F17" s="2">
        <v>537817</v>
      </c>
      <c r="G17" s="13">
        <f t="shared" si="0"/>
        <v>8.9636166666666668</v>
      </c>
      <c r="H17" s="14" t="s">
        <v>1</v>
      </c>
      <c r="I17" s="25" t="s">
        <v>1</v>
      </c>
      <c r="J17" s="15" t="s">
        <v>1</v>
      </c>
      <c r="K17" s="3">
        <v>1714889</v>
      </c>
      <c r="L17" s="16">
        <v>922708000</v>
      </c>
      <c r="M17" s="15" t="s">
        <v>1</v>
      </c>
      <c r="N17" s="15" t="s">
        <v>1</v>
      </c>
      <c r="O17" s="15" t="s">
        <v>1</v>
      </c>
      <c r="P17" s="3">
        <v>1672</v>
      </c>
      <c r="Q17" s="3">
        <v>0</v>
      </c>
      <c r="R17" s="3">
        <v>710437</v>
      </c>
      <c r="S17" s="15" t="s">
        <v>1</v>
      </c>
      <c r="T17" s="19">
        <f t="shared" si="7"/>
        <v>0.29292433264641538</v>
      </c>
      <c r="U17" s="4">
        <f t="shared" si="16"/>
        <v>0.35149934286740997</v>
      </c>
      <c r="V17" s="4">
        <f t="shared" si="8"/>
        <v>3.8094320507398867E-2</v>
      </c>
      <c r="W17" s="6">
        <f t="shared" si="17"/>
        <v>151.59291997034816</v>
      </c>
      <c r="X17" s="6">
        <f t="shared" si="4"/>
        <v>139876</v>
      </c>
      <c r="Y17" s="6">
        <f t="shared" si="13"/>
        <v>81565.629029050862</v>
      </c>
      <c r="Z17" s="4">
        <f t="shared" si="5"/>
        <v>0.20496915127883497</v>
      </c>
      <c r="AA17" s="6">
        <f t="shared" si="9"/>
        <v>57673.071578831055</v>
      </c>
      <c r="AB17" s="15">
        <f t="shared" si="10"/>
        <v>382085096.02899998</v>
      </c>
      <c r="AC17" s="51">
        <f t="shared" si="6"/>
        <v>0.14492869942738018</v>
      </c>
      <c r="AD17" s="51">
        <f t="shared" si="11"/>
        <v>2.6939086659575458E-2</v>
      </c>
      <c r="AE17" s="4">
        <f t="shared" si="12"/>
        <v>0.29292433264641538</v>
      </c>
    </row>
    <row r="18" spans="1:33" s="2" customFormat="1">
      <c r="A18" s="53"/>
      <c r="B18" s="2" t="s">
        <v>80</v>
      </c>
      <c r="C18" s="2" t="s">
        <v>3</v>
      </c>
      <c r="D18" s="2">
        <v>809</v>
      </c>
      <c r="E18" s="4">
        <f t="shared" si="1"/>
        <v>0.11573676680972818</v>
      </c>
      <c r="F18" s="2">
        <v>592178</v>
      </c>
      <c r="G18" s="13">
        <f t="shared" si="0"/>
        <v>9.8696333333333328</v>
      </c>
      <c r="H18" s="14" t="s">
        <v>1</v>
      </c>
      <c r="I18" s="25" t="s">
        <v>1</v>
      </c>
      <c r="J18" s="15" t="s">
        <v>1</v>
      </c>
      <c r="K18" s="3">
        <v>2286698</v>
      </c>
      <c r="L18" s="3">
        <v>1356510000</v>
      </c>
      <c r="M18" s="15" t="s">
        <v>1</v>
      </c>
      <c r="N18" s="15" t="s">
        <v>1</v>
      </c>
      <c r="O18" s="15" t="s">
        <v>1</v>
      </c>
      <c r="P18" s="3">
        <v>1649</v>
      </c>
      <c r="Q18" s="3">
        <v>0</v>
      </c>
      <c r="R18" s="3">
        <v>932404</v>
      </c>
      <c r="S18" s="15" t="s">
        <v>1</v>
      </c>
      <c r="T18" s="19">
        <f t="shared" si="7"/>
        <v>0.28964723702448697</v>
      </c>
      <c r="U18" s="4">
        <f t="shared" si="16"/>
        <v>0.48810502059350508</v>
      </c>
      <c r="V18" s="4">
        <f t="shared" si="8"/>
        <v>3.5982412263345281E-2</v>
      </c>
      <c r="W18" s="6">
        <f t="shared" si="17"/>
        <v>143.18877118487885</v>
      </c>
      <c r="X18" s="6">
        <f t="shared" si="4"/>
        <v>194237</v>
      </c>
      <c r="Y18" s="6">
        <f t="shared" si="13"/>
        <v>84942.130530572904</v>
      </c>
      <c r="Z18" s="4">
        <f t="shared" si="5"/>
        <v>0.21345408120945786</v>
      </c>
      <c r="AA18" s="6">
        <f t="shared" si="9"/>
        <v>60338.877115419142</v>
      </c>
      <c r="AB18" s="15">
        <f t="shared" si="10"/>
        <v>552149135.91199994</v>
      </c>
      <c r="AC18" s="51">
        <f t="shared" si="6"/>
        <v>0.15162769635553808</v>
      </c>
      <c r="AD18" s="51">
        <f t="shared" si="11"/>
        <v>2.5573189649721169E-2</v>
      </c>
      <c r="AE18" s="4">
        <f t="shared" si="12"/>
        <v>0.28964723702448697</v>
      </c>
    </row>
    <row r="19" spans="1:33" s="2" customFormat="1">
      <c r="A19" s="53"/>
      <c r="B19" s="2" t="s">
        <v>81</v>
      </c>
      <c r="C19" s="2" t="s">
        <v>16</v>
      </c>
      <c r="D19" s="2">
        <v>1365</v>
      </c>
      <c r="E19" s="4">
        <f t="shared" si="1"/>
        <v>0.19527896995708155</v>
      </c>
      <c r="F19" s="2">
        <v>603683</v>
      </c>
      <c r="G19" s="13">
        <f t="shared" si="0"/>
        <v>10.061383333333334</v>
      </c>
      <c r="H19" s="14" t="s">
        <v>1</v>
      </c>
      <c r="I19" s="25" t="s">
        <v>1</v>
      </c>
      <c r="J19" s="15" t="s">
        <v>1</v>
      </c>
      <c r="K19" s="3">
        <v>2487878</v>
      </c>
      <c r="L19" s="3">
        <v>1505372000</v>
      </c>
      <c r="M19" s="15" t="s">
        <v>1</v>
      </c>
      <c r="N19" s="15" t="s">
        <v>1</v>
      </c>
      <c r="O19" s="15" t="s">
        <v>1</v>
      </c>
      <c r="P19" s="3">
        <v>1625</v>
      </c>
      <c r="Q19" s="3">
        <v>0</v>
      </c>
      <c r="R19" s="3">
        <v>951276</v>
      </c>
      <c r="S19" s="15" t="s">
        <v>1</v>
      </c>
      <c r="T19" s="19">
        <f t="shared" si="7"/>
        <v>0.27660174566186918</v>
      </c>
      <c r="U19" s="4">
        <f t="shared" si="16"/>
        <v>0.51701634161848109</v>
      </c>
      <c r="V19" s="4">
        <f t="shared" si="8"/>
        <v>3.4344756088095243E-2</v>
      </c>
      <c r="W19" s="6">
        <f t="shared" si="17"/>
        <v>136.67186582452709</v>
      </c>
      <c r="X19" s="6">
        <f t="shared" si="4"/>
        <v>205742</v>
      </c>
      <c r="Y19" s="6">
        <f t="shared" si="13"/>
        <v>82697.785020004987</v>
      </c>
      <c r="Z19" s="4">
        <f t="shared" si="5"/>
        <v>0.2078141860728222</v>
      </c>
      <c r="AA19" s="6">
        <f t="shared" si="9"/>
        <v>59823.433321101642</v>
      </c>
      <c r="AB19" s="15">
        <f t="shared" si="10"/>
        <v>574269149.50800002</v>
      </c>
      <c r="AC19" s="51">
        <f t="shared" si="6"/>
        <v>0.15033241943177922</v>
      </c>
      <c r="AD19" s="51">
        <f t="shared" si="11"/>
        <v>2.4860843984588231E-2</v>
      </c>
      <c r="AE19" s="4">
        <f t="shared" si="12"/>
        <v>0.27660174566186918</v>
      </c>
    </row>
    <row r="20" spans="1:33" s="2" customFormat="1">
      <c r="A20" s="53"/>
      <c r="B20" s="2" t="s">
        <v>82</v>
      </c>
      <c r="C20" s="2" t="s">
        <v>13</v>
      </c>
      <c r="D20" s="2">
        <v>1546</v>
      </c>
      <c r="E20" s="4">
        <f t="shared" si="1"/>
        <v>0.22117310443490701</v>
      </c>
      <c r="F20" s="2">
        <v>669022</v>
      </c>
      <c r="G20" s="13">
        <f t="shared" si="0"/>
        <v>11.150366666666667</v>
      </c>
      <c r="H20" s="14" t="s">
        <v>1</v>
      </c>
      <c r="I20" s="25" t="s">
        <v>1</v>
      </c>
      <c r="J20" s="15" t="s">
        <v>1</v>
      </c>
      <c r="K20" s="3">
        <v>2909408</v>
      </c>
      <c r="L20" s="3">
        <v>1949586000</v>
      </c>
      <c r="M20" s="15" t="s">
        <v>1</v>
      </c>
      <c r="N20" s="15" t="s">
        <v>1</v>
      </c>
      <c r="O20" s="15" t="s">
        <v>1</v>
      </c>
      <c r="P20" s="3">
        <v>1668</v>
      </c>
      <c r="Q20" s="3">
        <v>0</v>
      </c>
      <c r="R20" s="3">
        <v>1176915</v>
      </c>
      <c r="S20" s="15" t="s">
        <v>1</v>
      </c>
      <c r="T20" s="19">
        <f t="shared" si="7"/>
        <v>0.28801320894114341</v>
      </c>
      <c r="U20" s="4">
        <f t="shared" si="16"/>
        <v>0.68120902344819956</v>
      </c>
      <c r="V20" s="4">
        <f t="shared" si="8"/>
        <v>3.4941214362854446E-2</v>
      </c>
      <c r="W20" s="6">
        <f t="shared" si="17"/>
        <v>139.04541784768665</v>
      </c>
      <c r="X20" s="6">
        <f t="shared" si="4"/>
        <v>271081</v>
      </c>
      <c r="Y20" s="6">
        <f t="shared" si="13"/>
        <v>93173.937790780794</v>
      </c>
      <c r="Z20" s="4">
        <f t="shared" si="5"/>
        <v>0.23414008054153945</v>
      </c>
      <c r="AA20" s="6">
        <f t="shared" si="9"/>
        <v>66338.612977975557</v>
      </c>
      <c r="AB20" s="15">
        <f t="shared" si="10"/>
        <v>787382027.13</v>
      </c>
      <c r="AC20" s="51">
        <f t="shared" si="6"/>
        <v>0.16670464460303314</v>
      </c>
      <c r="AD20" s="51">
        <f t="shared" si="11"/>
        <v>2.4889184553701899E-2</v>
      </c>
      <c r="AE20" s="4">
        <f t="shared" si="12"/>
        <v>0.28801320894114341</v>
      </c>
    </row>
    <row r="21" spans="1:33" s="2" customFormat="1">
      <c r="A21" s="53"/>
      <c r="B21" s="2" t="s">
        <v>83</v>
      </c>
      <c r="C21" s="2" t="s">
        <v>14</v>
      </c>
      <c r="D21" s="2">
        <v>1674</v>
      </c>
      <c r="E21" s="4">
        <f t="shared" si="1"/>
        <v>0.23948497854077253</v>
      </c>
      <c r="F21" s="2">
        <v>728015</v>
      </c>
      <c r="G21" s="13">
        <f t="shared" si="0"/>
        <v>12.133583333333332</v>
      </c>
      <c r="H21" s="14" t="s">
        <v>1</v>
      </c>
      <c r="I21" s="25" t="s">
        <v>1</v>
      </c>
      <c r="J21" s="15" t="s">
        <v>1</v>
      </c>
      <c r="K21" s="3">
        <v>3288097</v>
      </c>
      <c r="L21" s="3">
        <v>2397390000</v>
      </c>
      <c r="M21" s="15" t="s">
        <v>1</v>
      </c>
      <c r="N21" s="15" t="s">
        <v>1</v>
      </c>
      <c r="O21" s="15" t="s">
        <v>1</v>
      </c>
      <c r="P21" s="3">
        <v>1671</v>
      </c>
      <c r="Q21" s="3">
        <v>0</v>
      </c>
      <c r="R21" s="3">
        <v>1322195</v>
      </c>
      <c r="S21" s="15" t="s">
        <v>1</v>
      </c>
      <c r="T21" s="19">
        <f t="shared" si="7"/>
        <v>0.28679202965885892</v>
      </c>
      <c r="U21" s="4">
        <f t="shared" si="16"/>
        <v>0.82945461764432415</v>
      </c>
      <c r="V21" s="4">
        <f t="shared" si="8"/>
        <v>3.4598234648693958E-2</v>
      </c>
      <c r="W21" s="6">
        <f t="shared" si="17"/>
        <v>137.68056094335924</v>
      </c>
      <c r="X21" s="6">
        <f t="shared" si="4"/>
        <v>330074</v>
      </c>
      <c r="Y21" s="6">
        <f t="shared" si="13"/>
        <v>100384.50812126284</v>
      </c>
      <c r="Z21" s="4">
        <f t="shared" si="5"/>
        <v>0.25225977750787898</v>
      </c>
      <c r="AA21" s="6">
        <f t="shared" si="9"/>
        <v>71595.031290859668</v>
      </c>
      <c r="AB21" s="15">
        <f t="shared" si="10"/>
        <v>962577792.92499995</v>
      </c>
      <c r="AC21" s="51">
        <f t="shared" si="6"/>
        <v>0.1799136839151021</v>
      </c>
      <c r="AD21" s="51">
        <f t="shared" si="11"/>
        <v>2.4686385964499003E-2</v>
      </c>
      <c r="AE21" s="4">
        <f t="shared" si="12"/>
        <v>0.28679202965885892</v>
      </c>
    </row>
    <row r="22" spans="1:33" s="2" customFormat="1">
      <c r="A22" s="53"/>
      <c r="B22" s="2" t="s">
        <v>84</v>
      </c>
      <c r="C22" s="2" t="s">
        <v>29</v>
      </c>
      <c r="D22" s="2">
        <v>1995</v>
      </c>
      <c r="E22" s="4">
        <f t="shared" si="1"/>
        <v>0.28540772532188841</v>
      </c>
      <c r="F22" s="2">
        <v>761557</v>
      </c>
      <c r="G22" s="13">
        <f t="shared" si="0"/>
        <v>12.692616666666668</v>
      </c>
      <c r="H22" s="14" t="s">
        <v>1</v>
      </c>
      <c r="I22" s="25" t="s">
        <v>1</v>
      </c>
      <c r="J22" s="15" t="s">
        <v>1</v>
      </c>
      <c r="K22" s="23">
        <v>3416100</v>
      </c>
      <c r="L22" s="3">
        <v>2607018000</v>
      </c>
      <c r="M22" s="15" t="s">
        <v>1</v>
      </c>
      <c r="N22" s="15" t="s">
        <v>1</v>
      </c>
      <c r="O22" s="15" t="s">
        <v>1</v>
      </c>
      <c r="P22" s="3">
        <v>1683</v>
      </c>
      <c r="Q22" s="3">
        <v>0</v>
      </c>
      <c r="R22" s="3">
        <v>1400906</v>
      </c>
      <c r="S22" s="15" t="s">
        <v>1</v>
      </c>
      <c r="T22" s="19">
        <f t="shared" si="7"/>
        <v>0.29082504775788115</v>
      </c>
      <c r="U22" s="4">
        <f t="shared" si="16"/>
        <v>0.91374349463865245</v>
      </c>
      <c r="V22" s="4">
        <f t="shared" si="8"/>
        <v>3.504937421370518E-2</v>
      </c>
      <c r="W22" s="6">
        <f t="shared" si="17"/>
        <v>139.47583023976051</v>
      </c>
      <c r="X22" s="6">
        <f t="shared" si="4"/>
        <v>363616</v>
      </c>
      <c r="Y22" s="6">
        <f t="shared" si="13"/>
        <v>106441.84889201136</v>
      </c>
      <c r="Z22" s="4">
        <f t="shared" si="5"/>
        <v>0.26748148316461817</v>
      </c>
      <c r="AA22" s="6">
        <f t="shared" si="9"/>
        <v>75485.893104554983</v>
      </c>
      <c r="AB22" s="15">
        <f t="shared" si="10"/>
        <v>1066869770.642</v>
      </c>
      <c r="AC22" s="51">
        <f t="shared" si="6"/>
        <v>0.18969116804891928</v>
      </c>
      <c r="AD22" s="51">
        <f t="shared" si="11"/>
        <v>2.4871295795706322E-2</v>
      </c>
      <c r="AE22" s="4">
        <f t="shared" si="12"/>
        <v>0.29082504775788115</v>
      </c>
    </row>
    <row r="23" spans="1:33" s="2" customFormat="1">
      <c r="A23" s="53"/>
      <c r="B23" s="2" t="s">
        <v>85</v>
      </c>
      <c r="C23" s="2" t="s">
        <v>6</v>
      </c>
      <c r="D23" s="2">
        <v>5131</v>
      </c>
      <c r="E23" s="4">
        <f t="shared" si="1"/>
        <v>0.73404864091559374</v>
      </c>
      <c r="F23" s="3">
        <v>884868</v>
      </c>
      <c r="G23" s="13">
        <f t="shared" si="0"/>
        <v>14.747800000000002</v>
      </c>
      <c r="H23" s="14" t="s">
        <v>1</v>
      </c>
      <c r="I23" s="25" t="s">
        <v>1</v>
      </c>
      <c r="J23" s="15" t="s">
        <v>1</v>
      </c>
      <c r="K23" s="3">
        <v>3290311</v>
      </c>
      <c r="L23" s="3">
        <v>2915831000</v>
      </c>
      <c r="M23" s="15" t="s">
        <v>1</v>
      </c>
      <c r="N23" s="15" t="s">
        <v>1</v>
      </c>
      <c r="O23" s="15" t="s">
        <v>1</v>
      </c>
      <c r="P23" s="3">
        <v>1703</v>
      </c>
      <c r="Q23" s="3">
        <v>1</v>
      </c>
      <c r="R23" s="3">
        <v>2702529</v>
      </c>
      <c r="S23" s="15" t="s">
        <v>1</v>
      </c>
      <c r="T23" s="19">
        <f t="shared" si="7"/>
        <v>0.45095964517657738</v>
      </c>
      <c r="U23" s="4">
        <f t="shared" si="16"/>
        <v>1.223616063687833</v>
      </c>
      <c r="V23" s="4">
        <f t="shared" si="8"/>
        <v>4.1964574205015072E-2</v>
      </c>
      <c r="W23" s="6">
        <f t="shared" si="17"/>
        <v>166.99424623717903</v>
      </c>
      <c r="X23" s="6">
        <f t="shared" si="4"/>
        <v>486927</v>
      </c>
      <c r="Y23" s="6">
        <f t="shared" si="13"/>
        <v>147988.1385072718</v>
      </c>
      <c r="Z23" s="4">
        <f t="shared" si="5"/>
        <v>0.37188462236178665</v>
      </c>
      <c r="AA23" s="6">
        <f t="shared" si="9"/>
        <v>81251.460075690324</v>
      </c>
      <c r="AB23" s="15">
        <f t="shared" si="10"/>
        <v>2391381431.1719999</v>
      </c>
      <c r="AC23" s="51">
        <f t="shared" si="6"/>
        <v>0.20417966501488993</v>
      </c>
      <c r="AD23" s="51">
        <f t="shared" si="11"/>
        <v>2.3055720485219394E-2</v>
      </c>
      <c r="AE23" s="4">
        <f t="shared" si="12"/>
        <v>0.45095964517657738</v>
      </c>
    </row>
    <row r="24" spans="1:33" s="2" customFormat="1">
      <c r="A24" s="17"/>
      <c r="E24" s="4"/>
      <c r="G24" s="13"/>
      <c r="H24" s="3"/>
      <c r="I24" s="3">
        <f t="shared" si="2"/>
        <v>0</v>
      </c>
      <c r="K24" s="3"/>
      <c r="L24" s="3"/>
      <c r="M24" s="3"/>
      <c r="N24" s="3"/>
      <c r="O24" s="3"/>
      <c r="P24" s="3"/>
      <c r="Q24" s="3"/>
      <c r="R24" s="5"/>
      <c r="S24" s="3"/>
      <c r="T24" s="19"/>
      <c r="U24" s="4"/>
      <c r="V24" s="4"/>
      <c r="W24" s="6"/>
      <c r="X24" s="6"/>
      <c r="Y24" s="6"/>
      <c r="Z24" s="4"/>
      <c r="AA24" s="6"/>
      <c r="AB24" s="15"/>
      <c r="AC24" s="51"/>
      <c r="AD24" s="51"/>
      <c r="AE24" s="4"/>
    </row>
    <row r="25" spans="1:33">
      <c r="B25" s="2" t="s">
        <v>21</v>
      </c>
      <c r="C25" s="2" t="s">
        <v>22</v>
      </c>
      <c r="D25">
        <v>386</v>
      </c>
      <c r="F25" s="2">
        <v>1085506</v>
      </c>
      <c r="G25" s="13">
        <f t="shared" si="0"/>
        <v>18.091766666666668</v>
      </c>
      <c r="H25" s="3">
        <v>25176966128</v>
      </c>
      <c r="I25" s="3">
        <f t="shared" si="2"/>
        <v>24010.625961303711</v>
      </c>
      <c r="J25" s="2" t="s">
        <v>5</v>
      </c>
      <c r="K25" s="3">
        <v>1447219</v>
      </c>
      <c r="L25" s="3">
        <v>1589072000</v>
      </c>
      <c r="M25">
        <v>8095</v>
      </c>
      <c r="N25" s="3">
        <v>8095</v>
      </c>
      <c r="O25" s="3">
        <v>0</v>
      </c>
      <c r="P25" s="3">
        <v>1482</v>
      </c>
      <c r="Q25" s="23">
        <v>12251</v>
      </c>
      <c r="R25" s="3">
        <v>1449883</v>
      </c>
      <c r="S25" s="3">
        <v>23045</v>
      </c>
      <c r="T25" s="19">
        <f t="shared" si="7"/>
        <v>0.50045976979754248</v>
      </c>
      <c r="U25" s="4">
        <f t="shared" ref="U25" si="18">(F25-$F$3)/$F$3</f>
        <v>1.727806383358337</v>
      </c>
      <c r="V25" s="4">
        <f>U25/(L25/100000000)</f>
        <v>0.10873052846934167</v>
      </c>
      <c r="W25" s="6">
        <f t="shared" ref="W25" si="19">(F25-$F$3)*1000*1000/L25</f>
        <v>432.68335229618293</v>
      </c>
      <c r="X25" s="6">
        <f>F25-$F$3</f>
        <v>687565</v>
      </c>
      <c r="Y25" s="6">
        <f>((F25-$F$3)/K25)*1000000</f>
        <v>475093.95606331865</v>
      </c>
      <c r="Z25" s="4">
        <f>(($F$3+Y25)/$F$3)-1</f>
        <v>1.1938803894630579</v>
      </c>
      <c r="AA25" s="6">
        <f>((F25-$F$3)*1000000)/(K25+R25)</f>
        <v>237328.54417966644</v>
      </c>
      <c r="AB25" s="15">
        <f t="shared" si="10"/>
        <v>1573856695.7980001</v>
      </c>
      <c r="AC25" s="51">
        <f>(($F$3+AA25)/$F$3)-1</f>
        <v>0.59639128458657553</v>
      </c>
      <c r="AD25" s="51">
        <f t="shared" si="11"/>
        <v>5.4626788952079584E-2</v>
      </c>
      <c r="AE25" s="4">
        <f t="shared" si="12"/>
        <v>0.50045976979754248</v>
      </c>
    </row>
    <row r="27" spans="1:33">
      <c r="B27" s="2" t="s">
        <v>18</v>
      </c>
      <c r="D27">
        <v>6990</v>
      </c>
    </row>
    <row r="28" spans="1:33">
      <c r="Z28" s="4" t="s">
        <v>26</v>
      </c>
    </row>
    <row r="29" spans="1:33" s="2" customFormat="1" ht="45">
      <c r="E29" s="4"/>
      <c r="G29" s="13"/>
      <c r="H29" s="3"/>
      <c r="I29" s="3"/>
      <c r="K29" s="3"/>
      <c r="L29" s="3"/>
      <c r="T29" s="19"/>
      <c r="U29" s="4"/>
      <c r="V29" s="4"/>
      <c r="W29" s="6"/>
      <c r="X29" s="6"/>
      <c r="Y29" s="6"/>
      <c r="Z29" s="4"/>
      <c r="AA29" s="6"/>
      <c r="AB29" s="1" t="s">
        <v>87</v>
      </c>
      <c r="AE29" s="47" t="s">
        <v>86</v>
      </c>
    </row>
    <row r="30" spans="1:33" s="2" customFormat="1">
      <c r="E30" s="4"/>
      <c r="G30" s="13"/>
      <c r="H30" s="3"/>
      <c r="I30" s="3"/>
      <c r="K30" s="3"/>
      <c r="L30" s="3"/>
      <c r="T30" s="19"/>
      <c r="U30" s="4"/>
      <c r="V30" s="4"/>
      <c r="W30" s="6"/>
      <c r="X30" s="6"/>
      <c r="Y30" s="6"/>
      <c r="Z30" s="4"/>
      <c r="AB30" s="2" t="s">
        <v>93</v>
      </c>
      <c r="AC30" s="1" t="s">
        <v>94</v>
      </c>
      <c r="AD30" s="2" t="s">
        <v>95</v>
      </c>
      <c r="AF30" s="47"/>
    </row>
    <row r="31" spans="1:33" s="2" customFormat="1">
      <c r="K31" s="3"/>
      <c r="L31" s="3"/>
      <c r="T31" s="19"/>
      <c r="U31" s="4"/>
      <c r="V31" s="4"/>
      <c r="W31" s="6"/>
      <c r="X31" s="6"/>
      <c r="Y31" s="6"/>
      <c r="Z31" s="4"/>
      <c r="AA31" s="2" t="s">
        <v>76</v>
      </c>
      <c r="AB31" s="4">
        <f t="shared" ref="AB31:AB40" si="20">D46</f>
        <v>0.11137831990169397</v>
      </c>
      <c r="AC31" s="4">
        <f>D60</f>
        <v>2.7957738923717237E-2</v>
      </c>
      <c r="AD31" s="6">
        <f>AC46</f>
        <v>111.25530585042961</v>
      </c>
      <c r="AE31" s="4">
        <f t="shared" ref="AE31:AE40" si="21">E60</f>
        <v>6.2742808828512381E-2</v>
      </c>
      <c r="AF31" s="4">
        <f t="shared" ref="AF31:AF40" si="22">E46</f>
        <v>0.24998178121882389</v>
      </c>
      <c r="AG31" s="6">
        <f>AD46</f>
        <v>249.67936088027048</v>
      </c>
    </row>
    <row r="32" spans="1:33" s="2" customFormat="1">
      <c r="K32" s="3"/>
      <c r="L32" s="3"/>
      <c r="T32" s="19"/>
      <c r="U32" s="4"/>
      <c r="V32" s="4"/>
      <c r="W32" s="6"/>
      <c r="X32" s="6"/>
      <c r="Y32" s="6"/>
      <c r="Z32" s="4"/>
      <c r="AA32" s="2" t="s">
        <v>77</v>
      </c>
      <c r="AB32" s="4">
        <f t="shared" si="20"/>
        <v>0.1744580226717026</v>
      </c>
      <c r="AC32" s="4">
        <f t="shared" ref="AC32:AC40" si="23">D61</f>
        <v>2.7417875518307225E-2</v>
      </c>
      <c r="AD32" s="6">
        <f t="shared" ref="AD32:AD40" si="24">AC47</f>
        <v>109.10696801630695</v>
      </c>
      <c r="AE32" s="4">
        <f t="shared" si="21"/>
        <v>0.10102779103564515</v>
      </c>
      <c r="AF32" s="4">
        <f t="shared" si="22"/>
        <v>0.65859511837181894</v>
      </c>
      <c r="AG32" s="6">
        <f t="shared" ref="AG32:AG40" si="25">AD47</f>
        <v>402.03100192515666</v>
      </c>
    </row>
    <row r="33" spans="3:33" s="2" customFormat="1">
      <c r="K33" s="3"/>
      <c r="L33" s="3"/>
      <c r="T33" s="19"/>
      <c r="U33" s="4"/>
      <c r="V33" s="4"/>
      <c r="W33" s="6"/>
      <c r="X33" s="6"/>
      <c r="Y33" s="6"/>
      <c r="Z33" s="4"/>
      <c r="AA33" s="2" t="s">
        <v>78</v>
      </c>
      <c r="AB33" s="4">
        <f t="shared" si="20"/>
        <v>0.29554381177109168</v>
      </c>
      <c r="AC33" s="4">
        <f t="shared" si="23"/>
        <v>2.7186742174606995E-2</v>
      </c>
      <c r="AD33" s="6">
        <f t="shared" si="24"/>
        <v>108.18719367705282</v>
      </c>
      <c r="AE33" s="4">
        <f t="shared" si="21"/>
        <v>0.10952525445853031</v>
      </c>
      <c r="AF33" s="4">
        <f t="shared" si="22"/>
        <v>1.2221057895517176</v>
      </c>
      <c r="AG33" s="6">
        <f t="shared" si="25"/>
        <v>435.84589284482007</v>
      </c>
    </row>
    <row r="34" spans="3:33" s="2" customFormat="1">
      <c r="K34" s="3"/>
      <c r="L34" s="3"/>
      <c r="T34" s="19"/>
      <c r="U34" s="4"/>
      <c r="V34" s="4"/>
      <c r="W34" s="6"/>
      <c r="X34" s="6"/>
      <c r="Y34" s="6"/>
      <c r="Z34" s="4"/>
      <c r="AA34" s="2" t="s">
        <v>79</v>
      </c>
      <c r="AB34" s="4">
        <f t="shared" si="20"/>
        <v>0.35149934286740997</v>
      </c>
      <c r="AC34" s="4">
        <f t="shared" si="23"/>
        <v>3.8094320507398867E-2</v>
      </c>
      <c r="AD34" s="6">
        <f t="shared" si="24"/>
        <v>151.59291997034816</v>
      </c>
      <c r="AE34" s="4">
        <f t="shared" si="21"/>
        <v>8.8034026009933625E-2</v>
      </c>
      <c r="AF34" s="4">
        <f t="shared" si="22"/>
        <v>0.96883206304452163</v>
      </c>
      <c r="AG34" s="6">
        <f t="shared" si="25"/>
        <v>350.32348344419</v>
      </c>
    </row>
    <row r="35" spans="3:33" s="2" customFormat="1">
      <c r="K35" s="3"/>
      <c r="L35" s="3"/>
      <c r="T35" s="19"/>
      <c r="U35" s="4"/>
      <c r="V35" s="4"/>
      <c r="W35" s="6"/>
      <c r="X35" s="6"/>
      <c r="Y35" s="6"/>
      <c r="Z35" s="4"/>
      <c r="AA35" s="2" t="s">
        <v>80</v>
      </c>
      <c r="AB35" s="4">
        <f t="shared" si="20"/>
        <v>0.48810502059350508</v>
      </c>
      <c r="AC35" s="4">
        <f t="shared" si="23"/>
        <v>3.5982412263345281E-2</v>
      </c>
      <c r="AD35" s="6">
        <f t="shared" si="24"/>
        <v>143.18877118487885</v>
      </c>
      <c r="AE35" s="4">
        <f t="shared" si="21"/>
        <v>0.1015863779507383</v>
      </c>
      <c r="AF35" s="4">
        <f t="shared" si="22"/>
        <v>1.6752081338690912</v>
      </c>
      <c r="AG35" s="6">
        <f t="shared" si="25"/>
        <v>404.25384828094758</v>
      </c>
    </row>
    <row r="36" spans="3:33" s="2" customFormat="1">
      <c r="K36" s="3"/>
      <c r="L36" s="3"/>
      <c r="T36" s="19"/>
      <c r="U36" s="4"/>
      <c r="V36" s="4"/>
      <c r="W36" s="6"/>
      <c r="X36" s="6"/>
      <c r="Y36" s="6"/>
      <c r="Z36" s="4"/>
      <c r="AA36" s="2" t="s">
        <v>81</v>
      </c>
      <c r="AB36" s="4">
        <f t="shared" si="20"/>
        <v>0.51701634161848109</v>
      </c>
      <c r="AC36" s="4">
        <f t="shared" si="23"/>
        <v>3.4344756088095243E-2</v>
      </c>
      <c r="AD36" s="6">
        <f t="shared" si="24"/>
        <v>136.67186582452709</v>
      </c>
      <c r="AE36" s="4">
        <f t="shared" si="21"/>
        <v>8.2347531935643425E-2</v>
      </c>
      <c r="AF36" s="4">
        <f t="shared" si="22"/>
        <v>1.5805785279727398</v>
      </c>
      <c r="AG36" s="6">
        <f t="shared" si="25"/>
        <v>327.69459206001875</v>
      </c>
    </row>
    <row r="37" spans="3:33" s="2" customFormat="1">
      <c r="K37" s="3"/>
      <c r="L37" s="3"/>
      <c r="T37" s="19"/>
      <c r="U37" s="4"/>
      <c r="V37" s="4"/>
      <c r="W37" s="6"/>
      <c r="X37" s="6"/>
      <c r="Y37" s="6"/>
      <c r="Z37" s="4"/>
      <c r="AA37" s="2" t="s">
        <v>82</v>
      </c>
      <c r="AB37" s="4">
        <f t="shared" si="20"/>
        <v>0.68120902344819956</v>
      </c>
      <c r="AC37" s="4">
        <f t="shared" si="23"/>
        <v>3.4941214362854446E-2</v>
      </c>
      <c r="AD37" s="6">
        <f t="shared" si="24"/>
        <v>139.04541784768665</v>
      </c>
      <c r="AE37" s="4">
        <f t="shared" si="21"/>
        <v>0.10968691879791434</v>
      </c>
      <c r="AF37" s="4">
        <f t="shared" si="22"/>
        <v>2.6522977024232235</v>
      </c>
      <c r="AG37" s="6">
        <f t="shared" si="25"/>
        <v>436.48922153360832</v>
      </c>
    </row>
    <row r="38" spans="3:33" s="2" customFormat="1">
      <c r="K38" s="3"/>
      <c r="L38" s="3"/>
      <c r="T38" s="19"/>
      <c r="U38" s="4"/>
      <c r="V38" s="4"/>
      <c r="W38" s="6"/>
      <c r="X38" s="6"/>
      <c r="Y38" s="6"/>
      <c r="Z38" s="4"/>
      <c r="AA38" s="2" t="s">
        <v>83</v>
      </c>
      <c r="AB38" s="4">
        <f t="shared" si="20"/>
        <v>0.82945461764432415</v>
      </c>
      <c r="AC38" s="4">
        <f t="shared" si="23"/>
        <v>3.4598234648693958E-2</v>
      </c>
      <c r="AD38" s="6">
        <f t="shared" si="24"/>
        <v>137.68056094335924</v>
      </c>
      <c r="AE38" s="4">
        <f t="shared" si="21"/>
        <v>0.10518248333833281</v>
      </c>
      <c r="AF38" s="4">
        <f t="shared" si="22"/>
        <v>3.1422572692936894</v>
      </c>
      <c r="AG38" s="6">
        <f t="shared" si="25"/>
        <v>418.56422602139497</v>
      </c>
    </row>
    <row r="39" spans="3:33" s="2" customFormat="1">
      <c r="K39" s="3"/>
      <c r="L39" s="3"/>
      <c r="T39" s="19"/>
      <c r="U39" s="4"/>
      <c r="V39" s="4"/>
      <c r="W39" s="6"/>
      <c r="X39" s="6"/>
      <c r="Y39" s="6"/>
      <c r="Z39" s="4"/>
      <c r="AA39" s="2" t="s">
        <v>84</v>
      </c>
      <c r="AB39" s="4">
        <f t="shared" si="20"/>
        <v>0.91374349463865245</v>
      </c>
      <c r="AC39" s="4">
        <f t="shared" si="23"/>
        <v>3.504937421370518E-2</v>
      </c>
      <c r="AD39" s="6">
        <f t="shared" si="24"/>
        <v>139.47583023976051</v>
      </c>
      <c r="AE39" s="4">
        <f t="shared" si="21"/>
        <v>8.5952061306004857E-2</v>
      </c>
      <c r="AF39" s="4">
        <f t="shared" si="22"/>
        <v>2.9366664907611932</v>
      </c>
      <c r="AG39" s="6">
        <f t="shared" si="25"/>
        <v>342.03849228172885</v>
      </c>
    </row>
    <row r="40" spans="3:33" s="2" customFormat="1">
      <c r="K40" s="3"/>
      <c r="L40" s="3"/>
      <c r="T40" s="19"/>
      <c r="U40" s="4"/>
      <c r="V40" s="4"/>
      <c r="W40" s="6"/>
      <c r="X40" s="6"/>
      <c r="Y40" s="6"/>
      <c r="Z40" s="4"/>
      <c r="AA40" s="2" t="s">
        <v>85</v>
      </c>
      <c r="AB40" s="4">
        <f t="shared" si="20"/>
        <v>1.223616063687833</v>
      </c>
      <c r="AC40" s="4">
        <f t="shared" si="23"/>
        <v>4.1964574205015072E-2</v>
      </c>
      <c r="AD40" s="6">
        <f t="shared" si="24"/>
        <v>166.99424623717903</v>
      </c>
      <c r="AE40" s="4">
        <f t="shared" si="21"/>
        <v>9.3189664269097444E-2</v>
      </c>
      <c r="AF40" s="4">
        <f t="shared" si="22"/>
        <v>3.6975757712826778</v>
      </c>
      <c r="AG40" s="6">
        <f t="shared" si="25"/>
        <v>370.83988188908904</v>
      </c>
    </row>
    <row r="41" spans="3:33" s="2" customFormat="1">
      <c r="K41" s="3"/>
      <c r="L41" s="3"/>
      <c r="T41" s="19"/>
      <c r="U41" s="4"/>
      <c r="V41" s="4"/>
      <c r="W41" s="6"/>
      <c r="X41" s="6"/>
      <c r="Y41" s="6"/>
      <c r="Z41" s="4"/>
      <c r="AA41" s="6"/>
      <c r="AB41" s="4"/>
    </row>
    <row r="42" spans="3:33" s="2" customFormat="1">
      <c r="E42" s="4"/>
      <c r="G42" s="13"/>
      <c r="H42" s="3"/>
      <c r="I42" s="3"/>
      <c r="K42" s="3"/>
      <c r="L42" s="3"/>
      <c r="T42" s="19"/>
      <c r="U42" s="4"/>
      <c r="V42" s="4"/>
      <c r="W42" s="6"/>
      <c r="X42" s="6"/>
      <c r="Y42" s="6"/>
      <c r="Z42" s="4"/>
      <c r="AA42" s="6"/>
      <c r="AB42" s="4"/>
    </row>
    <row r="43" spans="3:33">
      <c r="AB43" s="2"/>
      <c r="AC43" s="2"/>
      <c r="AD43" s="4"/>
    </row>
    <row r="44" spans="3:33">
      <c r="C44" s="58" t="s">
        <v>20</v>
      </c>
      <c r="D44" s="58"/>
      <c r="E44" s="58"/>
      <c r="AB44" s="58" t="s">
        <v>41</v>
      </c>
      <c r="AC44" s="58"/>
      <c r="AD44" s="58"/>
    </row>
    <row r="45" spans="3:33" ht="60">
      <c r="D45" s="1" t="s">
        <v>87</v>
      </c>
      <c r="E45" s="47" t="s">
        <v>86</v>
      </c>
      <c r="AB45" s="2"/>
      <c r="AC45" s="1" t="s">
        <v>87</v>
      </c>
      <c r="AD45" s="47" t="s">
        <v>86</v>
      </c>
    </row>
    <row r="46" spans="3:33">
      <c r="C46" s="2" t="s">
        <v>76</v>
      </c>
      <c r="D46" s="4">
        <f t="shared" ref="D46:D55" si="26">U14</f>
        <v>0.11137831990169397</v>
      </c>
      <c r="E46" s="4">
        <f t="shared" ref="E46:E55" si="27">U4</f>
        <v>0.24998178121882389</v>
      </c>
      <c r="AB46" s="2" t="s">
        <v>76</v>
      </c>
      <c r="AC46" s="6">
        <f t="shared" ref="AC46:AC55" si="28">W14</f>
        <v>111.25530585042961</v>
      </c>
      <c r="AD46" s="6">
        <f t="shared" ref="AD46:AD55" si="29">W4</f>
        <v>249.67936088027048</v>
      </c>
    </row>
    <row r="47" spans="3:33">
      <c r="C47" s="2" t="s">
        <v>77</v>
      </c>
      <c r="D47" s="4">
        <f t="shared" si="26"/>
        <v>0.1744580226717026</v>
      </c>
      <c r="E47" s="4">
        <f t="shared" si="27"/>
        <v>0.65859511837181894</v>
      </c>
      <c r="AB47" s="2" t="s">
        <v>77</v>
      </c>
      <c r="AC47" s="6">
        <f t="shared" si="28"/>
        <v>109.10696801630695</v>
      </c>
      <c r="AD47" s="6">
        <f t="shared" si="29"/>
        <v>402.03100192515666</v>
      </c>
    </row>
    <row r="48" spans="3:33">
      <c r="C48" s="2" t="s">
        <v>78</v>
      </c>
      <c r="D48" s="4">
        <f t="shared" si="26"/>
        <v>0.29554381177109168</v>
      </c>
      <c r="E48" s="4">
        <f t="shared" si="27"/>
        <v>1.2221057895517176</v>
      </c>
      <c r="AB48" s="2" t="s">
        <v>78</v>
      </c>
      <c r="AC48" s="6">
        <f t="shared" si="28"/>
        <v>108.18719367705282</v>
      </c>
      <c r="AD48" s="6">
        <f t="shared" si="29"/>
        <v>435.84589284482007</v>
      </c>
    </row>
    <row r="49" spans="3:32">
      <c r="C49" s="2" t="s">
        <v>79</v>
      </c>
      <c r="D49" s="4">
        <f t="shared" si="26"/>
        <v>0.35149934286740997</v>
      </c>
      <c r="E49" s="4">
        <f t="shared" si="27"/>
        <v>0.96883206304452163</v>
      </c>
      <c r="AB49" s="2" t="s">
        <v>79</v>
      </c>
      <c r="AC49" s="6">
        <f t="shared" si="28"/>
        <v>151.59291997034816</v>
      </c>
      <c r="AD49" s="6">
        <f t="shared" si="29"/>
        <v>350.32348344419</v>
      </c>
    </row>
    <row r="50" spans="3:32">
      <c r="C50" s="2" t="s">
        <v>80</v>
      </c>
      <c r="D50" s="4">
        <f t="shared" si="26"/>
        <v>0.48810502059350508</v>
      </c>
      <c r="E50" s="4">
        <f t="shared" si="27"/>
        <v>1.6752081338690912</v>
      </c>
      <c r="AB50" s="2" t="s">
        <v>80</v>
      </c>
      <c r="AC50" s="6">
        <f t="shared" si="28"/>
        <v>143.18877118487885</v>
      </c>
      <c r="AD50" s="6">
        <f t="shared" si="29"/>
        <v>404.25384828094758</v>
      </c>
    </row>
    <row r="51" spans="3:32">
      <c r="C51" s="2" t="s">
        <v>81</v>
      </c>
      <c r="D51" s="4">
        <f t="shared" si="26"/>
        <v>0.51701634161848109</v>
      </c>
      <c r="E51" s="4">
        <f t="shared" si="27"/>
        <v>1.5805785279727398</v>
      </c>
      <c r="AB51" s="2" t="s">
        <v>81</v>
      </c>
      <c r="AC51" s="6">
        <f t="shared" si="28"/>
        <v>136.67186582452709</v>
      </c>
      <c r="AD51" s="6">
        <f t="shared" si="29"/>
        <v>327.69459206001875</v>
      </c>
    </row>
    <row r="52" spans="3:32">
      <c r="C52" s="2" t="s">
        <v>82</v>
      </c>
      <c r="D52" s="4">
        <f t="shared" si="26"/>
        <v>0.68120902344819956</v>
      </c>
      <c r="E52" s="4">
        <f t="shared" si="27"/>
        <v>2.6522977024232235</v>
      </c>
      <c r="AB52" s="2" t="s">
        <v>82</v>
      </c>
      <c r="AC52" s="6">
        <f t="shared" si="28"/>
        <v>139.04541784768665</v>
      </c>
      <c r="AD52" s="6">
        <f t="shared" si="29"/>
        <v>436.48922153360832</v>
      </c>
    </row>
    <row r="53" spans="3:32">
      <c r="C53" s="2" t="s">
        <v>83</v>
      </c>
      <c r="D53" s="4">
        <f t="shared" si="26"/>
        <v>0.82945461764432415</v>
      </c>
      <c r="E53" s="4">
        <f t="shared" si="27"/>
        <v>3.1422572692936894</v>
      </c>
      <c r="AB53" s="2" t="s">
        <v>83</v>
      </c>
      <c r="AC53" s="6">
        <f t="shared" si="28"/>
        <v>137.68056094335924</v>
      </c>
      <c r="AD53" s="6">
        <f t="shared" si="29"/>
        <v>418.56422602139497</v>
      </c>
    </row>
    <row r="54" spans="3:32">
      <c r="C54" s="2" t="s">
        <v>84</v>
      </c>
      <c r="D54" s="4">
        <f t="shared" si="26"/>
        <v>0.91374349463865245</v>
      </c>
      <c r="E54" s="4">
        <f t="shared" si="27"/>
        <v>2.9366664907611932</v>
      </c>
      <c r="AB54" s="2" t="s">
        <v>84</v>
      </c>
      <c r="AC54" s="6">
        <f t="shared" si="28"/>
        <v>139.47583023976051</v>
      </c>
      <c r="AD54" s="6">
        <f t="shared" si="29"/>
        <v>342.03849228172885</v>
      </c>
    </row>
    <row r="55" spans="3:32">
      <c r="C55" s="2" t="s">
        <v>85</v>
      </c>
      <c r="D55" s="4">
        <f t="shared" si="26"/>
        <v>1.223616063687833</v>
      </c>
      <c r="E55" s="4">
        <f t="shared" si="27"/>
        <v>3.6975757712826778</v>
      </c>
      <c r="AB55" s="2" t="s">
        <v>85</v>
      </c>
      <c r="AC55" s="6">
        <f t="shared" si="28"/>
        <v>166.99424623717903</v>
      </c>
      <c r="AD55" s="6">
        <f t="shared" si="29"/>
        <v>370.83988188908904</v>
      </c>
    </row>
    <row r="58" spans="3:32">
      <c r="C58" s="58" t="s">
        <v>17</v>
      </c>
      <c r="D58" s="58"/>
      <c r="E58" s="58"/>
      <c r="AB58" s="58" t="s">
        <v>88</v>
      </c>
      <c r="AC58" s="58"/>
      <c r="AD58" s="58"/>
      <c r="AE58" s="58"/>
      <c r="AF58" s="58"/>
    </row>
    <row r="59" spans="3:32" s="2" customFormat="1" ht="90">
      <c r="C59" s="46"/>
      <c r="D59" s="1" t="s">
        <v>87</v>
      </c>
      <c r="E59" s="47" t="s">
        <v>86</v>
      </c>
      <c r="G59" s="13"/>
      <c r="H59" s="3"/>
      <c r="I59" s="3"/>
      <c r="K59" s="3"/>
      <c r="L59" s="3"/>
      <c r="T59" s="19"/>
      <c r="U59" s="4"/>
      <c r="V59" s="4"/>
      <c r="W59" s="6"/>
      <c r="X59" s="6"/>
      <c r="Y59" s="6"/>
      <c r="Z59" s="4"/>
      <c r="AA59" s="6"/>
      <c r="AC59" s="1" t="s">
        <v>89</v>
      </c>
      <c r="AD59" s="47" t="s">
        <v>90</v>
      </c>
      <c r="AE59" s="1" t="s">
        <v>107</v>
      </c>
      <c r="AF59" s="47" t="s">
        <v>108</v>
      </c>
    </row>
    <row r="60" spans="3:32">
      <c r="C60" s="2" t="s">
        <v>76</v>
      </c>
      <c r="D60" s="4">
        <f t="shared" ref="D60:D69" si="30">V14</f>
        <v>2.7957738923717237E-2</v>
      </c>
      <c r="E60" s="4">
        <f t="shared" ref="E60:E69" si="31">V4</f>
        <v>6.2742808828512381E-2</v>
      </c>
      <c r="AB60" s="2" t="s">
        <v>76</v>
      </c>
      <c r="AC60" s="4">
        <f>Z14</f>
        <v>0.12385635193359601</v>
      </c>
      <c r="AD60" s="4">
        <f>Z4</f>
        <v>0.31138310414135328</v>
      </c>
      <c r="AE60" s="4">
        <f t="shared" ref="AE60:AE69" si="32">AC14</f>
        <v>0.12385580100671212</v>
      </c>
      <c r="AF60" s="4">
        <f t="shared" ref="AF60:AF69" si="33">AC4</f>
        <v>0.31138155268501944</v>
      </c>
    </row>
    <row r="61" spans="3:32">
      <c r="C61" s="2" t="s">
        <v>77</v>
      </c>
      <c r="D61" s="4">
        <f t="shared" si="30"/>
        <v>2.7417875518307225E-2</v>
      </c>
      <c r="E61" s="4">
        <f t="shared" si="31"/>
        <v>0.10102779103564515</v>
      </c>
      <c r="AB61" s="2" t="s">
        <v>77</v>
      </c>
      <c r="AC61" s="4">
        <f t="shared" ref="AC61:AC69" si="34">Z15</f>
        <v>0.128342223327786</v>
      </c>
      <c r="AD61" s="4">
        <f t="shared" ref="AD61:AD69" si="35">Z5</f>
        <v>0.66254121384145859</v>
      </c>
      <c r="AE61" s="4">
        <f t="shared" si="32"/>
        <v>0.12824995032092446</v>
      </c>
      <c r="AF61" s="4">
        <f t="shared" si="33"/>
        <v>0.66250589064429222</v>
      </c>
    </row>
    <row r="62" spans="3:32">
      <c r="C62" s="2" t="s">
        <v>78</v>
      </c>
      <c r="D62" s="4">
        <f t="shared" si="30"/>
        <v>2.7186742174606995E-2</v>
      </c>
      <c r="E62" s="4">
        <f t="shared" si="31"/>
        <v>0.10952525445853031</v>
      </c>
      <c r="AB62" s="2" t="s">
        <v>78</v>
      </c>
      <c r="AC62" s="4">
        <f t="shared" si="34"/>
        <v>0.14029009483775368</v>
      </c>
      <c r="AD62" s="4">
        <f t="shared" si="35"/>
        <v>0.96288319122584998</v>
      </c>
      <c r="AE62" s="4">
        <f t="shared" si="32"/>
        <v>0.1402557409820584</v>
      </c>
      <c r="AF62" s="4">
        <f t="shared" si="33"/>
        <v>0.96253888970410184</v>
      </c>
    </row>
    <row r="63" spans="3:32">
      <c r="C63" s="2" t="s">
        <v>79</v>
      </c>
      <c r="D63" s="4">
        <f t="shared" si="30"/>
        <v>3.8094320507398867E-2</v>
      </c>
      <c r="E63" s="4">
        <f t="shared" si="31"/>
        <v>8.8034026009933625E-2</v>
      </c>
      <c r="AB63" s="2" t="s">
        <v>79</v>
      </c>
      <c r="AC63" s="4">
        <f t="shared" si="34"/>
        <v>0.20496915127883497</v>
      </c>
      <c r="AD63" s="4">
        <f t="shared" si="35"/>
        <v>0.68826204173233529</v>
      </c>
      <c r="AE63" s="4">
        <f t="shared" si="32"/>
        <v>0.14492869942738018</v>
      </c>
      <c r="AF63" s="4">
        <f t="shared" si="33"/>
        <v>0.48165135275743332</v>
      </c>
    </row>
    <row r="64" spans="3:32">
      <c r="C64" s="2" t="s">
        <v>80</v>
      </c>
      <c r="D64" s="4">
        <f t="shared" si="30"/>
        <v>3.5982412263345281E-2</v>
      </c>
      <c r="E64" s="4">
        <f t="shared" si="31"/>
        <v>0.1015863779507383</v>
      </c>
      <c r="AB64" s="2" t="s">
        <v>80</v>
      </c>
      <c r="AC64" s="4">
        <f t="shared" si="34"/>
        <v>0.21345408120945786</v>
      </c>
      <c r="AD64" s="4">
        <f t="shared" si="35"/>
        <v>1.0848142503369571</v>
      </c>
      <c r="AE64" s="4">
        <f t="shared" si="32"/>
        <v>0.15162769635553808</v>
      </c>
      <c r="AF64" s="4">
        <f t="shared" si="33"/>
        <v>0.76236927395013887</v>
      </c>
    </row>
    <row r="65" spans="3:32">
      <c r="C65" s="2" t="s">
        <v>81</v>
      </c>
      <c r="D65" s="4">
        <f t="shared" si="30"/>
        <v>3.4344756088095243E-2</v>
      </c>
      <c r="E65" s="4">
        <f t="shared" si="31"/>
        <v>8.2347531935643425E-2</v>
      </c>
      <c r="AB65" s="2" t="s">
        <v>81</v>
      </c>
      <c r="AC65" s="4">
        <f t="shared" si="34"/>
        <v>0.2078141860728222</v>
      </c>
      <c r="AD65" s="4">
        <f t="shared" si="35"/>
        <v>0.84544119780455085</v>
      </c>
      <c r="AE65" s="4">
        <f t="shared" si="32"/>
        <v>0.15033241943177922</v>
      </c>
      <c r="AF65" s="4">
        <f t="shared" si="33"/>
        <v>0.60335530879444099</v>
      </c>
    </row>
    <row r="66" spans="3:32">
      <c r="C66" s="2" t="s">
        <v>82</v>
      </c>
      <c r="D66" s="4">
        <f t="shared" si="30"/>
        <v>3.4941214362854446E-2</v>
      </c>
      <c r="E66" s="4">
        <f t="shared" si="31"/>
        <v>0.10968691879791434</v>
      </c>
      <c r="AB66" s="2" t="s">
        <v>82</v>
      </c>
      <c r="AC66" s="4">
        <f t="shared" si="34"/>
        <v>0.23414008054153945</v>
      </c>
      <c r="AD66" s="4">
        <f t="shared" si="35"/>
        <v>1.5698481540215292</v>
      </c>
      <c r="AE66" s="4">
        <f t="shared" si="32"/>
        <v>0.16670464460303314</v>
      </c>
      <c r="AF66" s="4">
        <f t="shared" si="33"/>
        <v>1.1040305923771427</v>
      </c>
    </row>
    <row r="67" spans="3:32">
      <c r="C67" s="2" t="s">
        <v>83</v>
      </c>
      <c r="D67" s="4">
        <f t="shared" si="30"/>
        <v>3.4598234648693958E-2</v>
      </c>
      <c r="E67" s="4">
        <f t="shared" si="31"/>
        <v>0.10518248333833281</v>
      </c>
      <c r="AB67" s="2" t="s">
        <v>83</v>
      </c>
      <c r="AC67" s="4">
        <f t="shared" si="34"/>
        <v>0.25225977750787898</v>
      </c>
      <c r="AD67" s="4">
        <f t="shared" si="35"/>
        <v>1.6706065736833962</v>
      </c>
      <c r="AE67" s="4">
        <f t="shared" si="32"/>
        <v>0.1799136839151021</v>
      </c>
      <c r="AF67" s="4">
        <f t="shared" si="33"/>
        <v>1.1765823378423312</v>
      </c>
    </row>
    <row r="68" spans="3:32">
      <c r="C68" s="2" t="s">
        <v>84</v>
      </c>
      <c r="D68" s="4">
        <f t="shared" si="30"/>
        <v>3.504937421370518E-2</v>
      </c>
      <c r="E68" s="4">
        <f t="shared" si="31"/>
        <v>8.5952061306004857E-2</v>
      </c>
      <c r="AB68" s="2" t="s">
        <v>84</v>
      </c>
      <c r="AC68" s="4">
        <f t="shared" si="34"/>
        <v>0.26748148316461817</v>
      </c>
      <c r="AD68" s="4">
        <f t="shared" si="35"/>
        <v>1.3463918792672418</v>
      </c>
      <c r="AE68" s="4">
        <f t="shared" si="32"/>
        <v>0.18969116804891928</v>
      </c>
      <c r="AF68" s="4">
        <f t="shared" si="33"/>
        <v>0.94162888899259056</v>
      </c>
    </row>
    <row r="69" spans="3:32">
      <c r="C69" s="2" t="s">
        <v>85</v>
      </c>
      <c r="D69" s="4">
        <f t="shared" si="30"/>
        <v>4.1964574205015072E-2</v>
      </c>
      <c r="E69" s="4">
        <f t="shared" si="31"/>
        <v>9.3189664269097444E-2</v>
      </c>
      <c r="AB69" s="2" t="s">
        <v>85</v>
      </c>
      <c r="AC69" s="4">
        <f t="shared" si="34"/>
        <v>0.37188462236178665</v>
      </c>
      <c r="AD69" s="4">
        <f t="shared" si="35"/>
        <v>1.7321695693826515</v>
      </c>
      <c r="AE69" s="4">
        <f t="shared" si="32"/>
        <v>0.20417966501488993</v>
      </c>
      <c r="AF69" s="4">
        <f t="shared" si="33"/>
        <v>0.93398102454234033</v>
      </c>
    </row>
    <row r="72" spans="3:32" ht="60">
      <c r="AC72" s="1" t="s">
        <v>87</v>
      </c>
      <c r="AD72" s="47" t="s">
        <v>86</v>
      </c>
    </row>
    <row r="73" spans="3:32">
      <c r="AB73" s="2" t="s">
        <v>76</v>
      </c>
      <c r="AC73" s="3">
        <f>R14</f>
        <v>4</v>
      </c>
      <c r="AD73" s="3">
        <f>R4</f>
        <v>4</v>
      </c>
    </row>
    <row r="74" spans="3:32">
      <c r="AB74" s="2" t="s">
        <v>77</v>
      </c>
      <c r="AC74" s="3">
        <f t="shared" ref="AC74:AC82" si="36">R15</f>
        <v>978</v>
      </c>
      <c r="AD74" s="3">
        <f t="shared" ref="AD74:AD82" si="37">R5</f>
        <v>53</v>
      </c>
    </row>
    <row r="75" spans="3:32">
      <c r="AB75" s="2" t="s">
        <v>78</v>
      </c>
      <c r="AC75" s="3">
        <f t="shared" si="36"/>
        <v>516</v>
      </c>
      <c r="AD75" s="3">
        <f t="shared" si="37"/>
        <v>454</v>
      </c>
    </row>
    <row r="76" spans="3:32">
      <c r="AB76" s="2" t="s">
        <v>79</v>
      </c>
      <c r="AC76" s="3">
        <f t="shared" si="36"/>
        <v>710437</v>
      </c>
      <c r="AD76" s="3">
        <f t="shared" si="37"/>
        <v>603830</v>
      </c>
    </row>
    <row r="77" spans="3:32">
      <c r="AB77" s="2" t="s">
        <v>80</v>
      </c>
      <c r="AC77" s="3">
        <f t="shared" si="36"/>
        <v>932404</v>
      </c>
      <c r="AD77" s="3">
        <f t="shared" si="37"/>
        <v>653136</v>
      </c>
    </row>
    <row r="78" spans="3:32">
      <c r="AB78" s="2" t="s">
        <v>81</v>
      </c>
      <c r="AC78" s="3">
        <f t="shared" si="36"/>
        <v>951276</v>
      </c>
      <c r="AD78" s="3">
        <f t="shared" si="37"/>
        <v>750117</v>
      </c>
    </row>
    <row r="79" spans="3:32">
      <c r="AB79" s="2" t="s">
        <v>82</v>
      </c>
      <c r="AC79" s="3">
        <f t="shared" si="36"/>
        <v>1176915</v>
      </c>
      <c r="AD79" s="3">
        <f t="shared" si="37"/>
        <v>712852</v>
      </c>
    </row>
    <row r="80" spans="3:32">
      <c r="AB80" s="2" t="s">
        <v>83</v>
      </c>
      <c r="AC80" s="3">
        <f t="shared" si="36"/>
        <v>1322195</v>
      </c>
      <c r="AD80" s="3">
        <f t="shared" si="37"/>
        <v>789757</v>
      </c>
    </row>
    <row r="81" spans="28:30">
      <c r="AB81" s="2" t="s">
        <v>84</v>
      </c>
      <c r="AC81" s="3">
        <f t="shared" si="36"/>
        <v>1400906</v>
      </c>
      <c r="AD81" s="3">
        <f t="shared" si="37"/>
        <v>937571</v>
      </c>
    </row>
    <row r="82" spans="28:30">
      <c r="AB82" s="2" t="s">
        <v>85</v>
      </c>
      <c r="AC82" s="3">
        <f t="shared" si="36"/>
        <v>2702529</v>
      </c>
      <c r="AD82" s="3">
        <f t="shared" si="37"/>
        <v>1824291</v>
      </c>
    </row>
    <row r="84" spans="28:30">
      <c r="AB84" s="57" t="s">
        <v>106</v>
      </c>
      <c r="AC84" s="57"/>
      <c r="AD84" s="57"/>
    </row>
    <row r="85" spans="28:30" ht="60">
      <c r="AC85" s="1" t="s">
        <v>87</v>
      </c>
      <c r="AD85" s="47" t="s">
        <v>86</v>
      </c>
    </row>
    <row r="86" spans="28:30">
      <c r="AB86" s="2" t="s">
        <v>76</v>
      </c>
      <c r="AC86" s="52">
        <f>AE14</f>
        <v>4.4481116653952477E-6</v>
      </c>
      <c r="AD86" s="52">
        <f>AE4</f>
        <v>4.9824679409328428E-6</v>
      </c>
    </row>
    <row r="87" spans="28:30">
      <c r="AB87" s="2" t="s">
        <v>77</v>
      </c>
      <c r="AC87" s="52">
        <f t="shared" ref="AC87:AC95" si="38">AE15</f>
        <v>7.1896063874286279E-4</v>
      </c>
      <c r="AD87" s="52">
        <f t="shared" ref="AD87:AD95" si="39">AE5</f>
        <v>5.3314716773111681E-5</v>
      </c>
    </row>
    <row r="88" spans="28:30">
      <c r="AB88" s="2" t="s">
        <v>78</v>
      </c>
      <c r="AC88" s="52">
        <f t="shared" si="38"/>
        <v>2.4487727187736395E-4</v>
      </c>
      <c r="AD88" s="52">
        <f t="shared" si="39"/>
        <v>3.5757350931620762E-4</v>
      </c>
    </row>
    <row r="89" spans="28:30">
      <c r="AB89" s="2" t="s">
        <v>79</v>
      </c>
      <c r="AC89" s="52">
        <f t="shared" si="38"/>
        <v>0.29292433264641538</v>
      </c>
      <c r="AD89" s="52">
        <f t="shared" si="39"/>
        <v>0.30019189850259509</v>
      </c>
    </row>
    <row r="90" spans="28:30">
      <c r="AB90" s="2" t="s">
        <v>80</v>
      </c>
      <c r="AC90" s="52">
        <f t="shared" si="38"/>
        <v>0.28964723702448697</v>
      </c>
      <c r="AD90" s="52">
        <f t="shared" si="39"/>
        <v>0.29723519605929083</v>
      </c>
    </row>
    <row r="91" spans="28:30">
      <c r="AB91" s="2" t="s">
        <v>81</v>
      </c>
      <c r="AC91" s="52">
        <f t="shared" si="38"/>
        <v>0.27660174566186918</v>
      </c>
      <c r="AD91" s="52">
        <f t="shared" si="39"/>
        <v>0.28634266893872767</v>
      </c>
    </row>
    <row r="92" spans="28:30">
      <c r="AB92" s="2" t="s">
        <v>82</v>
      </c>
      <c r="AC92" s="52">
        <f t="shared" si="38"/>
        <v>0.28801320894114341</v>
      </c>
      <c r="AD92" s="52">
        <f t="shared" si="39"/>
        <v>0.2967277825253905</v>
      </c>
    </row>
    <row r="93" spans="28:30">
      <c r="AB93" s="2" t="s">
        <v>83</v>
      </c>
      <c r="AC93" s="52">
        <f t="shared" si="38"/>
        <v>0.28679202965885892</v>
      </c>
      <c r="AD93" s="52">
        <f t="shared" si="39"/>
        <v>0.29571548659229069</v>
      </c>
    </row>
    <row r="94" spans="28:30">
      <c r="AB94" s="2" t="s">
        <v>84</v>
      </c>
      <c r="AC94" s="52">
        <f t="shared" si="38"/>
        <v>0.29082504775788115</v>
      </c>
      <c r="AD94" s="52">
        <f t="shared" si="39"/>
        <v>0.30062792007846839</v>
      </c>
    </row>
    <row r="95" spans="28:30">
      <c r="AB95" s="2" t="s">
        <v>85</v>
      </c>
      <c r="AC95" s="52">
        <f t="shared" si="38"/>
        <v>0.45095964517657738</v>
      </c>
      <c r="AD95" s="52">
        <f t="shared" si="39"/>
        <v>0.46080277528763375</v>
      </c>
    </row>
  </sheetData>
  <mergeCells count="10">
    <mergeCell ref="A4:A13"/>
    <mergeCell ref="X1:AB1"/>
    <mergeCell ref="D1:S1"/>
    <mergeCell ref="U1:W1"/>
    <mergeCell ref="AB84:AD84"/>
    <mergeCell ref="C44:E44"/>
    <mergeCell ref="C58:E58"/>
    <mergeCell ref="AB44:AD44"/>
    <mergeCell ref="AB58:AF58"/>
    <mergeCell ref="A14:A2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4"/>
  <sheetViews>
    <sheetView topLeftCell="A19" zoomScale="85" zoomScaleNormal="85" workbookViewId="0">
      <selection activeCell="A44" sqref="A44:L53"/>
    </sheetView>
  </sheetViews>
  <sheetFormatPr baseColWidth="10" defaultRowHeight="15"/>
  <cols>
    <col min="2" max="2" width="3.140625" style="2" customWidth="1"/>
    <col min="4" max="4" width="3.140625" style="2" customWidth="1"/>
    <col min="5" max="5" width="12.7109375" style="2" customWidth="1"/>
    <col min="6" max="6" width="3.140625" style="2" customWidth="1"/>
    <col min="8" max="8" width="3.140625" style="2" customWidth="1"/>
    <col min="9" max="9" width="12.7109375" bestFit="1" customWidth="1"/>
    <col min="10" max="10" width="3.140625" style="2" customWidth="1"/>
    <col min="12" max="12" width="3.140625" style="2" customWidth="1"/>
    <col min="14" max="14" width="3.140625" style="2" customWidth="1"/>
    <col min="16" max="16" width="3.140625" style="2" customWidth="1"/>
    <col min="18" max="18" width="3.140625" style="2" customWidth="1"/>
  </cols>
  <sheetData>
    <row r="1" spans="1:20" ht="94.5">
      <c r="A1" s="1" t="s">
        <v>46</v>
      </c>
      <c r="B1" s="1" t="s">
        <v>58</v>
      </c>
      <c r="C1" s="7" t="s">
        <v>38</v>
      </c>
      <c r="D1" s="1" t="s">
        <v>58</v>
      </c>
      <c r="E1" s="8" t="s">
        <v>39</v>
      </c>
      <c r="F1" s="1" t="s">
        <v>58</v>
      </c>
      <c r="G1" s="9" t="s">
        <v>32</v>
      </c>
      <c r="H1" s="1" t="s">
        <v>58</v>
      </c>
      <c r="I1" s="9" t="s">
        <v>33</v>
      </c>
      <c r="J1" s="1" t="s">
        <v>58</v>
      </c>
      <c r="K1" s="7" t="s">
        <v>34</v>
      </c>
      <c r="L1" s="1" t="s">
        <v>58</v>
      </c>
      <c r="M1" s="7" t="s">
        <v>35</v>
      </c>
      <c r="N1" s="1" t="s">
        <v>58</v>
      </c>
      <c r="O1" s="7" t="s">
        <v>36</v>
      </c>
      <c r="P1" s="1" t="s">
        <v>58</v>
      </c>
      <c r="Q1" s="7" t="s">
        <v>40</v>
      </c>
      <c r="R1" s="1" t="s">
        <v>58</v>
      </c>
      <c r="S1" s="18" t="s">
        <v>37</v>
      </c>
    </row>
    <row r="2" spans="1:20">
      <c r="A2" s="2" t="s">
        <v>74</v>
      </c>
      <c r="B2" s="1" t="s">
        <v>58</v>
      </c>
      <c r="C2" s="2">
        <v>397941</v>
      </c>
      <c r="D2" s="1" t="s">
        <v>58</v>
      </c>
      <c r="E2" s="3">
        <v>0</v>
      </c>
      <c r="F2" s="1" t="s">
        <v>58</v>
      </c>
      <c r="G2" s="15" t="s">
        <v>1</v>
      </c>
      <c r="H2" s="1" t="s">
        <v>58</v>
      </c>
      <c r="I2" s="15" t="s">
        <v>1</v>
      </c>
      <c r="J2" s="1" t="s">
        <v>58</v>
      </c>
      <c r="K2" s="15" t="s">
        <v>1</v>
      </c>
      <c r="L2" s="1" t="s">
        <v>58</v>
      </c>
      <c r="M2" s="15" t="s">
        <v>1</v>
      </c>
      <c r="N2" s="1" t="s">
        <v>58</v>
      </c>
      <c r="O2" s="15" t="s">
        <v>1</v>
      </c>
      <c r="P2" s="1" t="s">
        <v>58</v>
      </c>
      <c r="Q2" s="15" t="s">
        <v>1</v>
      </c>
      <c r="R2" s="1" t="s">
        <v>58</v>
      </c>
      <c r="S2" s="15" t="s">
        <v>1</v>
      </c>
      <c r="T2" s="26" t="s">
        <v>59</v>
      </c>
    </row>
    <row r="3" spans="1:20">
      <c r="A3" s="2" t="s">
        <v>48</v>
      </c>
      <c r="B3" s="1" t="s">
        <v>58</v>
      </c>
      <c r="C3" s="2">
        <v>442263</v>
      </c>
      <c r="D3" s="1" t="s">
        <v>58</v>
      </c>
      <c r="E3" s="25" t="s">
        <v>1</v>
      </c>
      <c r="F3" s="1" t="s">
        <v>58</v>
      </c>
      <c r="G3" s="3">
        <v>899254</v>
      </c>
      <c r="H3" s="1" t="s">
        <v>58</v>
      </c>
      <c r="I3" s="3">
        <v>398381000</v>
      </c>
      <c r="J3" s="1" t="s">
        <v>58</v>
      </c>
      <c r="K3" s="3">
        <v>1611</v>
      </c>
      <c r="L3" s="1" t="s">
        <v>58</v>
      </c>
      <c r="M3" s="3">
        <v>0</v>
      </c>
      <c r="N3" s="1" t="s">
        <v>58</v>
      </c>
      <c r="O3" s="3">
        <v>4</v>
      </c>
      <c r="P3" s="1" t="s">
        <v>58</v>
      </c>
      <c r="Q3" s="15" t="s">
        <v>1</v>
      </c>
      <c r="R3" s="1" t="s">
        <v>58</v>
      </c>
      <c r="S3" s="19">
        <f t="shared" ref="S3:S12" si="0">O3/(G3+O3)</f>
        <v>4.4481116653952477E-6</v>
      </c>
      <c r="T3" s="26" t="s">
        <v>59</v>
      </c>
    </row>
    <row r="4" spans="1:20">
      <c r="A4" s="2" t="s">
        <v>49</v>
      </c>
      <c r="B4" s="1" t="s">
        <v>58</v>
      </c>
      <c r="C4" s="2">
        <v>467365</v>
      </c>
      <c r="D4" s="1" t="s">
        <v>58</v>
      </c>
      <c r="E4" s="25" t="s">
        <v>1</v>
      </c>
      <c r="F4" s="1" t="s">
        <v>58</v>
      </c>
      <c r="G4" s="3">
        <v>1359319</v>
      </c>
      <c r="H4" s="1" t="s">
        <v>58</v>
      </c>
      <c r="I4" s="3">
        <v>636293000</v>
      </c>
      <c r="J4" s="1" t="s">
        <v>58</v>
      </c>
      <c r="K4" s="3">
        <v>1630</v>
      </c>
      <c r="L4" s="1" t="s">
        <v>58</v>
      </c>
      <c r="M4" s="3">
        <v>0</v>
      </c>
      <c r="N4" s="1" t="s">
        <v>58</v>
      </c>
      <c r="O4" s="3">
        <v>978</v>
      </c>
      <c r="P4" s="1" t="s">
        <v>58</v>
      </c>
      <c r="Q4" s="15" t="s">
        <v>1</v>
      </c>
      <c r="R4" s="1" t="s">
        <v>58</v>
      </c>
      <c r="S4" s="19">
        <f t="shared" si="0"/>
        <v>7.1896063874286279E-4</v>
      </c>
      <c r="T4" s="26" t="s">
        <v>59</v>
      </c>
    </row>
    <row r="5" spans="1:20">
      <c r="A5" s="2" t="s">
        <v>50</v>
      </c>
      <c r="B5" s="1" t="s">
        <v>58</v>
      </c>
      <c r="C5" s="2">
        <v>515550</v>
      </c>
      <c r="D5" s="1" t="s">
        <v>58</v>
      </c>
      <c r="E5" s="25" t="s">
        <v>1</v>
      </c>
      <c r="F5" s="1" t="s">
        <v>58</v>
      </c>
      <c r="G5" s="16">
        <v>2106662</v>
      </c>
      <c r="H5" s="1" t="s">
        <v>58</v>
      </c>
      <c r="I5" s="3">
        <v>1087088000</v>
      </c>
      <c r="J5" s="1" t="s">
        <v>58</v>
      </c>
      <c r="K5" s="3">
        <v>1647</v>
      </c>
      <c r="L5" s="1" t="s">
        <v>58</v>
      </c>
      <c r="M5" s="3">
        <v>0</v>
      </c>
      <c r="N5" s="1" t="s">
        <v>58</v>
      </c>
      <c r="O5" s="3">
        <v>516</v>
      </c>
      <c r="P5" s="1" t="s">
        <v>58</v>
      </c>
      <c r="Q5" s="15" t="s">
        <v>1</v>
      </c>
      <c r="R5" s="1" t="s">
        <v>58</v>
      </c>
      <c r="S5" s="19">
        <f t="shared" si="0"/>
        <v>2.4487727187736395E-4</v>
      </c>
      <c r="T5" s="26" t="s">
        <v>59</v>
      </c>
    </row>
    <row r="6" spans="1:20">
      <c r="A6" s="2" t="s">
        <v>51</v>
      </c>
      <c r="B6" s="1" t="s">
        <v>58</v>
      </c>
      <c r="C6" s="2">
        <v>537817</v>
      </c>
      <c r="D6" s="1" t="s">
        <v>58</v>
      </c>
      <c r="E6" s="25" t="s">
        <v>1</v>
      </c>
      <c r="F6" s="1" t="s">
        <v>58</v>
      </c>
      <c r="G6" s="3">
        <v>1714889</v>
      </c>
      <c r="H6" s="1" t="s">
        <v>58</v>
      </c>
      <c r="I6" s="16">
        <v>922708000</v>
      </c>
      <c r="J6" s="1" t="s">
        <v>58</v>
      </c>
      <c r="K6" s="3">
        <v>1672</v>
      </c>
      <c r="L6" s="1" t="s">
        <v>58</v>
      </c>
      <c r="M6" s="3">
        <v>0</v>
      </c>
      <c r="N6" s="1" t="s">
        <v>58</v>
      </c>
      <c r="O6" s="3">
        <v>710437</v>
      </c>
      <c r="P6" s="1" t="s">
        <v>58</v>
      </c>
      <c r="Q6" s="15" t="s">
        <v>1</v>
      </c>
      <c r="R6" s="1" t="s">
        <v>58</v>
      </c>
      <c r="S6" s="19">
        <f t="shared" si="0"/>
        <v>0.29292433264641538</v>
      </c>
      <c r="T6" s="26" t="s">
        <v>59</v>
      </c>
    </row>
    <row r="7" spans="1:20">
      <c r="A7" s="2" t="s">
        <v>52</v>
      </c>
      <c r="B7" s="1" t="s">
        <v>58</v>
      </c>
      <c r="C7" s="2">
        <v>592178</v>
      </c>
      <c r="D7" s="1" t="s">
        <v>58</v>
      </c>
      <c r="E7" s="25" t="s">
        <v>1</v>
      </c>
      <c r="F7" s="1" t="s">
        <v>58</v>
      </c>
      <c r="G7" s="3">
        <v>2286698</v>
      </c>
      <c r="H7" s="1" t="s">
        <v>58</v>
      </c>
      <c r="I7" s="3">
        <v>1356510000</v>
      </c>
      <c r="J7" s="1" t="s">
        <v>58</v>
      </c>
      <c r="K7" s="3">
        <v>1649</v>
      </c>
      <c r="L7" s="1" t="s">
        <v>58</v>
      </c>
      <c r="M7" s="3">
        <v>0</v>
      </c>
      <c r="N7" s="1" t="s">
        <v>58</v>
      </c>
      <c r="O7" s="3">
        <v>932404</v>
      </c>
      <c r="P7" s="1" t="s">
        <v>58</v>
      </c>
      <c r="Q7" s="15" t="s">
        <v>1</v>
      </c>
      <c r="R7" s="1" t="s">
        <v>58</v>
      </c>
      <c r="S7" s="19">
        <f t="shared" si="0"/>
        <v>0.28964723702448697</v>
      </c>
      <c r="T7" s="26" t="s">
        <v>59</v>
      </c>
    </row>
    <row r="8" spans="1:20">
      <c r="A8" s="2" t="s">
        <v>53</v>
      </c>
      <c r="B8" s="1" t="s">
        <v>58</v>
      </c>
      <c r="C8" s="2">
        <v>603683</v>
      </c>
      <c r="D8" s="1" t="s">
        <v>58</v>
      </c>
      <c r="E8" s="25" t="s">
        <v>1</v>
      </c>
      <c r="F8" s="1" t="s">
        <v>58</v>
      </c>
      <c r="G8" s="3">
        <v>2487878</v>
      </c>
      <c r="H8" s="1" t="s">
        <v>58</v>
      </c>
      <c r="I8" s="3">
        <v>1505372000</v>
      </c>
      <c r="J8" s="1" t="s">
        <v>58</v>
      </c>
      <c r="K8" s="3">
        <v>1625</v>
      </c>
      <c r="L8" s="1" t="s">
        <v>58</v>
      </c>
      <c r="M8" s="3">
        <v>0</v>
      </c>
      <c r="N8" s="1" t="s">
        <v>58</v>
      </c>
      <c r="O8" s="3">
        <v>951276</v>
      </c>
      <c r="P8" s="1" t="s">
        <v>58</v>
      </c>
      <c r="Q8" s="15" t="s">
        <v>1</v>
      </c>
      <c r="R8" s="1" t="s">
        <v>58</v>
      </c>
      <c r="S8" s="19">
        <f t="shared" si="0"/>
        <v>0.27660174566186918</v>
      </c>
      <c r="T8" s="26" t="s">
        <v>59</v>
      </c>
    </row>
    <row r="9" spans="1:20">
      <c r="A9" s="2" t="s">
        <v>54</v>
      </c>
      <c r="B9" s="1" t="s">
        <v>58</v>
      </c>
      <c r="C9" s="2">
        <v>669022</v>
      </c>
      <c r="D9" s="1" t="s">
        <v>58</v>
      </c>
      <c r="E9" s="25" t="s">
        <v>1</v>
      </c>
      <c r="F9" s="1" t="s">
        <v>58</v>
      </c>
      <c r="G9" s="3">
        <v>2909408</v>
      </c>
      <c r="H9" s="1" t="s">
        <v>58</v>
      </c>
      <c r="I9" s="3">
        <v>1949586000</v>
      </c>
      <c r="J9" s="1" t="s">
        <v>58</v>
      </c>
      <c r="K9" s="3">
        <v>1668</v>
      </c>
      <c r="L9" s="1" t="s">
        <v>58</v>
      </c>
      <c r="M9" s="3">
        <v>0</v>
      </c>
      <c r="N9" s="1" t="s">
        <v>58</v>
      </c>
      <c r="O9" s="3">
        <v>1176915</v>
      </c>
      <c r="P9" s="1" t="s">
        <v>58</v>
      </c>
      <c r="Q9" s="15" t="s">
        <v>1</v>
      </c>
      <c r="R9" s="1" t="s">
        <v>58</v>
      </c>
      <c r="S9" s="19">
        <f t="shared" si="0"/>
        <v>0.28801320894114341</v>
      </c>
      <c r="T9" s="26" t="s">
        <v>59</v>
      </c>
    </row>
    <row r="10" spans="1:20">
      <c r="A10" s="2" t="s">
        <v>55</v>
      </c>
      <c r="B10" s="1" t="s">
        <v>58</v>
      </c>
      <c r="C10" s="2">
        <v>728015</v>
      </c>
      <c r="D10" s="1" t="s">
        <v>58</v>
      </c>
      <c r="E10" s="25" t="s">
        <v>1</v>
      </c>
      <c r="F10" s="1" t="s">
        <v>58</v>
      </c>
      <c r="G10" s="3">
        <v>3288097</v>
      </c>
      <c r="H10" s="1" t="s">
        <v>58</v>
      </c>
      <c r="I10" s="3">
        <v>2397390000</v>
      </c>
      <c r="J10" s="1" t="s">
        <v>58</v>
      </c>
      <c r="K10" s="3">
        <v>1671</v>
      </c>
      <c r="L10" s="1" t="s">
        <v>58</v>
      </c>
      <c r="M10" s="3">
        <v>0</v>
      </c>
      <c r="N10" s="1" t="s">
        <v>58</v>
      </c>
      <c r="O10" s="3">
        <v>1322195</v>
      </c>
      <c r="P10" s="1" t="s">
        <v>58</v>
      </c>
      <c r="Q10" s="15" t="s">
        <v>1</v>
      </c>
      <c r="R10" s="1" t="s">
        <v>58</v>
      </c>
      <c r="S10" s="19">
        <f t="shared" si="0"/>
        <v>0.28679202965885892</v>
      </c>
      <c r="T10" s="26" t="s">
        <v>59</v>
      </c>
    </row>
    <row r="11" spans="1:20">
      <c r="A11" s="2" t="s">
        <v>56</v>
      </c>
      <c r="B11" s="1" t="s">
        <v>58</v>
      </c>
      <c r="C11" s="2">
        <v>761557</v>
      </c>
      <c r="D11" s="1" t="s">
        <v>58</v>
      </c>
      <c r="E11" s="25" t="s">
        <v>1</v>
      </c>
      <c r="F11" s="1" t="s">
        <v>58</v>
      </c>
      <c r="G11" s="23">
        <v>3416100</v>
      </c>
      <c r="H11" s="1" t="s">
        <v>58</v>
      </c>
      <c r="I11" s="3">
        <v>2607018000</v>
      </c>
      <c r="J11" s="1" t="s">
        <v>58</v>
      </c>
      <c r="K11" s="3">
        <v>1683</v>
      </c>
      <c r="L11" s="1" t="s">
        <v>58</v>
      </c>
      <c r="M11" s="3">
        <v>0</v>
      </c>
      <c r="N11" s="1" t="s">
        <v>58</v>
      </c>
      <c r="O11" s="3">
        <v>1400906</v>
      </c>
      <c r="P11" s="1" t="s">
        <v>58</v>
      </c>
      <c r="Q11" s="15" t="s">
        <v>1</v>
      </c>
      <c r="R11" s="1" t="s">
        <v>58</v>
      </c>
      <c r="S11" s="19">
        <f t="shared" si="0"/>
        <v>0.29082504775788115</v>
      </c>
      <c r="T11" s="26" t="s">
        <v>59</v>
      </c>
    </row>
    <row r="12" spans="1:20">
      <c r="A12" s="2" t="s">
        <v>57</v>
      </c>
      <c r="B12" s="1" t="s">
        <v>58</v>
      </c>
      <c r="C12" s="3">
        <v>884868</v>
      </c>
      <c r="D12" s="1" t="s">
        <v>58</v>
      </c>
      <c r="E12" s="25" t="s">
        <v>1</v>
      </c>
      <c r="F12" s="1" t="s">
        <v>58</v>
      </c>
      <c r="G12" s="3">
        <v>3290311</v>
      </c>
      <c r="H12" s="1" t="s">
        <v>58</v>
      </c>
      <c r="I12" s="3">
        <v>2915831000</v>
      </c>
      <c r="J12" s="1" t="s">
        <v>58</v>
      </c>
      <c r="K12" s="3">
        <v>1703</v>
      </c>
      <c r="L12" s="1" t="s">
        <v>58</v>
      </c>
      <c r="M12" s="3">
        <v>1</v>
      </c>
      <c r="N12" s="1" t="s">
        <v>58</v>
      </c>
      <c r="O12" s="3">
        <v>2702529</v>
      </c>
      <c r="P12" s="1" t="s">
        <v>58</v>
      </c>
      <c r="Q12" s="15" t="s">
        <v>1</v>
      </c>
      <c r="R12" s="1" t="s">
        <v>58</v>
      </c>
      <c r="S12" s="19">
        <f t="shared" si="0"/>
        <v>0.45095964517657738</v>
      </c>
      <c r="T12" s="26" t="s">
        <v>59</v>
      </c>
    </row>
    <row r="13" spans="1:20">
      <c r="B13" s="1"/>
      <c r="D13" s="1"/>
      <c r="F13" s="1"/>
      <c r="H13" s="1"/>
      <c r="J13" s="1"/>
      <c r="L13" s="1"/>
      <c r="N13" s="1"/>
      <c r="P13" s="1"/>
      <c r="R13" s="1"/>
      <c r="T13" s="26"/>
    </row>
    <row r="14" spans="1:20">
      <c r="A14" t="s">
        <v>48</v>
      </c>
      <c r="B14" s="1" t="s">
        <v>58</v>
      </c>
      <c r="C14" s="2">
        <v>497419</v>
      </c>
      <c r="D14" s="1" t="s">
        <v>58</v>
      </c>
      <c r="E14" s="3">
        <v>6143.1404571533203</v>
      </c>
      <c r="F14" s="1" t="s">
        <v>58</v>
      </c>
      <c r="G14" s="3">
        <v>802811</v>
      </c>
      <c r="H14" s="1" t="s">
        <v>58</v>
      </c>
      <c r="I14" s="3">
        <v>398423000</v>
      </c>
      <c r="J14" s="1" t="s">
        <v>58</v>
      </c>
      <c r="K14" s="3">
        <v>1610</v>
      </c>
      <c r="L14" s="1" t="s">
        <v>58</v>
      </c>
      <c r="M14" s="3">
        <v>0</v>
      </c>
      <c r="N14" s="1" t="s">
        <v>58</v>
      </c>
      <c r="O14" s="3">
        <v>4</v>
      </c>
      <c r="P14" s="1" t="s">
        <v>58</v>
      </c>
      <c r="Q14" s="3">
        <v>12943</v>
      </c>
      <c r="R14" s="1" t="s">
        <v>58</v>
      </c>
      <c r="S14" s="19">
        <f t="shared" ref="S14:S23" si="1">O14/(G14+O14)</f>
        <v>4.9824679409328428E-6</v>
      </c>
      <c r="T14" s="26" t="s">
        <v>59</v>
      </c>
    </row>
    <row r="15" spans="1:20">
      <c r="A15" t="s">
        <v>49</v>
      </c>
      <c r="B15" s="1" t="s">
        <v>58</v>
      </c>
      <c r="C15" s="2">
        <v>660023</v>
      </c>
      <c r="D15" s="1" t="s">
        <v>58</v>
      </c>
      <c r="E15" s="3">
        <v>10029.839141845703</v>
      </c>
      <c r="F15" s="1" t="s">
        <v>58</v>
      </c>
      <c r="G15" s="3">
        <v>994044</v>
      </c>
      <c r="H15" s="1" t="s">
        <v>58</v>
      </c>
      <c r="I15" s="3">
        <v>651895000</v>
      </c>
      <c r="J15" s="1" t="s">
        <v>58</v>
      </c>
      <c r="K15" s="3">
        <v>1643</v>
      </c>
      <c r="L15" s="1" t="s">
        <v>58</v>
      </c>
      <c r="M15" s="3">
        <v>0</v>
      </c>
      <c r="N15" s="1" t="s">
        <v>58</v>
      </c>
      <c r="O15" s="3">
        <v>53</v>
      </c>
      <c r="P15" s="1" t="s">
        <v>58</v>
      </c>
      <c r="Q15" s="3">
        <v>15900</v>
      </c>
      <c r="R15" s="1" t="s">
        <v>58</v>
      </c>
      <c r="S15" s="19">
        <f t="shared" si="1"/>
        <v>5.3314716773111681E-5</v>
      </c>
      <c r="T15" s="26" t="s">
        <v>59</v>
      </c>
    </row>
    <row r="16" spans="1:20">
      <c r="A16" t="s">
        <v>50</v>
      </c>
      <c r="B16" s="1" t="s">
        <v>58</v>
      </c>
      <c r="C16" s="2">
        <v>884267</v>
      </c>
      <c r="D16" s="1" t="s">
        <v>58</v>
      </c>
      <c r="E16" s="3">
        <v>17168.39241027832</v>
      </c>
      <c r="F16" s="1" t="s">
        <v>58</v>
      </c>
      <c r="G16" s="3">
        <v>1269215</v>
      </c>
      <c r="H16" s="1" t="s">
        <v>58</v>
      </c>
      <c r="I16" s="3">
        <v>1115821000</v>
      </c>
      <c r="J16" s="1" t="s">
        <v>58</v>
      </c>
      <c r="K16" s="3">
        <v>1688</v>
      </c>
      <c r="L16" s="1" t="s">
        <v>58</v>
      </c>
      <c r="M16" s="3">
        <v>0</v>
      </c>
      <c r="N16" s="1" t="s">
        <v>58</v>
      </c>
      <c r="O16" s="3">
        <v>454</v>
      </c>
      <c r="P16" s="1" t="s">
        <v>58</v>
      </c>
      <c r="Q16" s="3">
        <v>20297</v>
      </c>
      <c r="R16" s="1" t="s">
        <v>58</v>
      </c>
      <c r="S16" s="19">
        <f t="shared" si="1"/>
        <v>3.5757350931620762E-4</v>
      </c>
      <c r="T16" s="26" t="s">
        <v>59</v>
      </c>
    </row>
    <row r="17" spans="1:20">
      <c r="A17" t="s">
        <v>51</v>
      </c>
      <c r="B17" s="1" t="s">
        <v>58</v>
      </c>
      <c r="C17" s="2">
        <v>783479</v>
      </c>
      <c r="D17" s="1" t="s">
        <v>58</v>
      </c>
      <c r="E17" s="3">
        <v>16966.961151123047</v>
      </c>
      <c r="F17" s="1" t="s">
        <v>58</v>
      </c>
      <c r="G17" s="3">
        <v>1407650</v>
      </c>
      <c r="H17" s="1" t="s">
        <v>58</v>
      </c>
      <c r="I17" s="3">
        <v>1100520000</v>
      </c>
      <c r="J17" s="1" t="s">
        <v>58</v>
      </c>
      <c r="K17" s="3">
        <v>1665</v>
      </c>
      <c r="L17" s="1" t="s">
        <v>58</v>
      </c>
      <c r="M17" s="3">
        <v>0</v>
      </c>
      <c r="N17" s="1" t="s">
        <v>58</v>
      </c>
      <c r="O17" s="3">
        <v>603830</v>
      </c>
      <c r="P17" s="1" t="s">
        <v>58</v>
      </c>
      <c r="Q17" s="3">
        <v>70252</v>
      </c>
      <c r="R17" s="1" t="s">
        <v>58</v>
      </c>
      <c r="S17" s="19">
        <f t="shared" si="1"/>
        <v>0.30019189850259509</v>
      </c>
      <c r="T17" s="26" t="s">
        <v>59</v>
      </c>
    </row>
    <row r="18" spans="1:20">
      <c r="A18" t="s">
        <v>52</v>
      </c>
      <c r="B18" s="1" t="s">
        <v>58</v>
      </c>
      <c r="C18" s="2">
        <v>1064575</v>
      </c>
      <c r="D18" s="1" t="s">
        <v>58</v>
      </c>
      <c r="E18" s="3">
        <v>25316.758163452148</v>
      </c>
      <c r="F18" s="1" t="s">
        <v>58</v>
      </c>
      <c r="G18" s="3">
        <v>1544235</v>
      </c>
      <c r="H18" s="1" t="s">
        <v>58</v>
      </c>
      <c r="I18" s="3">
        <v>1649048000</v>
      </c>
      <c r="J18" s="1" t="s">
        <v>58</v>
      </c>
      <c r="K18" s="3">
        <v>1686</v>
      </c>
      <c r="L18" s="1" t="s">
        <v>58</v>
      </c>
      <c r="M18" s="2">
        <v>0</v>
      </c>
      <c r="N18" s="1" t="s">
        <v>58</v>
      </c>
      <c r="O18" s="3">
        <v>653136</v>
      </c>
      <c r="P18" s="1" t="s">
        <v>58</v>
      </c>
      <c r="Q18" s="3">
        <v>24703</v>
      </c>
      <c r="R18" s="1" t="s">
        <v>58</v>
      </c>
      <c r="S18" s="19">
        <f t="shared" si="1"/>
        <v>0.29723519605929083</v>
      </c>
      <c r="T18" s="26" t="s">
        <v>59</v>
      </c>
    </row>
    <row r="19" spans="1:20">
      <c r="A19" t="s">
        <v>53</v>
      </c>
      <c r="B19" s="1" t="s">
        <v>58</v>
      </c>
      <c r="C19" s="2">
        <v>1026918</v>
      </c>
      <c r="D19" s="1" t="s">
        <v>58</v>
      </c>
      <c r="E19" s="3">
        <v>28464.14973449707</v>
      </c>
      <c r="F19" s="1" t="s">
        <v>58</v>
      </c>
      <c r="G19" s="3">
        <v>1869531</v>
      </c>
      <c r="H19" s="1" t="s">
        <v>58</v>
      </c>
      <c r="I19" s="3">
        <v>1919400000</v>
      </c>
      <c r="J19" s="1" t="s">
        <v>58</v>
      </c>
      <c r="K19" s="3">
        <v>1695</v>
      </c>
      <c r="L19" s="1" t="s">
        <v>58</v>
      </c>
      <c r="M19" s="3">
        <v>0</v>
      </c>
      <c r="N19" s="1" t="s">
        <v>58</v>
      </c>
      <c r="O19" s="3">
        <v>750117</v>
      </c>
      <c r="P19" s="1" t="s">
        <v>58</v>
      </c>
      <c r="Q19" s="3">
        <v>28953</v>
      </c>
      <c r="R19" s="1" t="s">
        <v>58</v>
      </c>
      <c r="S19" s="19">
        <f t="shared" si="1"/>
        <v>0.28634266893872767</v>
      </c>
      <c r="T19" s="26" t="s">
        <v>59</v>
      </c>
    </row>
    <row r="20" spans="1:20">
      <c r="A20" t="s">
        <v>54</v>
      </c>
      <c r="B20" s="1" t="s">
        <v>58</v>
      </c>
      <c r="C20" s="2">
        <v>1453399</v>
      </c>
      <c r="D20" s="1" t="s">
        <v>58</v>
      </c>
      <c r="E20" s="3">
        <v>37063.280227661133</v>
      </c>
      <c r="F20" s="1" t="s">
        <v>58</v>
      </c>
      <c r="G20" s="3">
        <v>1689525</v>
      </c>
      <c r="H20" s="1" t="s">
        <v>58</v>
      </c>
      <c r="I20" s="3">
        <v>2418062000</v>
      </c>
      <c r="J20" s="1" t="s">
        <v>58</v>
      </c>
      <c r="K20" s="3">
        <v>1681</v>
      </c>
      <c r="L20" s="1" t="s">
        <v>58</v>
      </c>
      <c r="M20" s="3">
        <v>0</v>
      </c>
      <c r="N20" s="1" t="s">
        <v>58</v>
      </c>
      <c r="O20" s="3">
        <v>712852</v>
      </c>
      <c r="P20" s="1" t="s">
        <v>58</v>
      </c>
      <c r="Q20" s="3">
        <v>26273</v>
      </c>
      <c r="R20" s="1" t="s">
        <v>58</v>
      </c>
      <c r="S20" s="19">
        <f t="shared" si="1"/>
        <v>0.2967277825253905</v>
      </c>
      <c r="T20" s="26" t="s">
        <v>59</v>
      </c>
    </row>
    <row r="21" spans="1:20">
      <c r="A21" t="s">
        <v>55</v>
      </c>
      <c r="B21" s="1" t="s">
        <v>58</v>
      </c>
      <c r="C21" s="2">
        <v>1648374</v>
      </c>
      <c r="D21" s="1" t="s">
        <v>58</v>
      </c>
      <c r="E21" s="3">
        <v>45775.191497802734</v>
      </c>
      <c r="F21" s="1" t="s">
        <v>58</v>
      </c>
      <c r="G21" s="3">
        <v>1880908</v>
      </c>
      <c r="H21" s="1" t="s">
        <v>58</v>
      </c>
      <c r="I21" s="3">
        <v>2987434000</v>
      </c>
      <c r="J21" s="1" t="s">
        <v>58</v>
      </c>
      <c r="K21" s="3">
        <v>1715</v>
      </c>
      <c r="L21" s="1" t="s">
        <v>58</v>
      </c>
      <c r="M21" s="3">
        <v>0</v>
      </c>
      <c r="N21" s="1" t="s">
        <v>58</v>
      </c>
      <c r="O21" s="3">
        <v>789757</v>
      </c>
      <c r="P21" s="1" t="s">
        <v>58</v>
      </c>
      <c r="Q21" s="3">
        <v>28368</v>
      </c>
      <c r="R21" s="1" t="s">
        <v>58</v>
      </c>
      <c r="S21" s="19">
        <f t="shared" si="1"/>
        <v>0.29571548659229069</v>
      </c>
      <c r="T21" s="26" t="s">
        <v>59</v>
      </c>
    </row>
    <row r="22" spans="1:20">
      <c r="A22" t="s">
        <v>56</v>
      </c>
      <c r="B22" s="1" t="s">
        <v>58</v>
      </c>
      <c r="C22" s="2">
        <v>1566561</v>
      </c>
      <c r="D22" s="1" t="s">
        <v>58</v>
      </c>
      <c r="E22" s="3">
        <v>52346.805389404297</v>
      </c>
      <c r="F22" s="1" t="s">
        <v>58</v>
      </c>
      <c r="G22" s="3">
        <v>2181138</v>
      </c>
      <c r="H22" s="1" t="s">
        <v>58</v>
      </c>
      <c r="I22" s="3">
        <v>3416633000</v>
      </c>
      <c r="J22" s="1" t="s">
        <v>58</v>
      </c>
      <c r="K22" s="3">
        <v>1677</v>
      </c>
      <c r="L22" s="1" t="s">
        <v>58</v>
      </c>
      <c r="M22" s="3">
        <v>0</v>
      </c>
      <c r="N22" s="1" t="s">
        <v>58</v>
      </c>
      <c r="O22" s="3">
        <v>937571</v>
      </c>
      <c r="P22" s="1" t="s">
        <v>58</v>
      </c>
      <c r="Q22" s="3">
        <v>28369</v>
      </c>
      <c r="R22" s="1" t="s">
        <v>58</v>
      </c>
      <c r="S22" s="19">
        <f t="shared" si="1"/>
        <v>0.30062792007846839</v>
      </c>
      <c r="T22" s="26" t="s">
        <v>59</v>
      </c>
    </row>
    <row r="23" spans="1:20">
      <c r="A23" t="s">
        <v>57</v>
      </c>
      <c r="B23" s="1" t="s">
        <v>58</v>
      </c>
      <c r="C23" s="2">
        <v>1869358</v>
      </c>
      <c r="D23" s="1" t="s">
        <v>58</v>
      </c>
      <c r="E23" s="3">
        <v>60773.448440551758</v>
      </c>
      <c r="F23" s="1" t="s">
        <v>58</v>
      </c>
      <c r="G23" s="3">
        <v>2134650</v>
      </c>
      <c r="H23" s="1" t="s">
        <v>58</v>
      </c>
      <c r="I23" s="3">
        <v>3967796000</v>
      </c>
      <c r="J23" s="1" t="s">
        <v>58</v>
      </c>
      <c r="K23" s="3">
        <v>1677</v>
      </c>
      <c r="L23" s="1" t="s">
        <v>58</v>
      </c>
      <c r="M23" s="3">
        <v>0</v>
      </c>
      <c r="N23" s="1" t="s">
        <v>58</v>
      </c>
      <c r="O23" s="24">
        <v>1824291</v>
      </c>
      <c r="P23" s="1" t="s">
        <v>58</v>
      </c>
      <c r="Q23" s="3">
        <v>33243</v>
      </c>
      <c r="R23" s="1" t="s">
        <v>58</v>
      </c>
      <c r="S23" s="19">
        <f t="shared" si="1"/>
        <v>0.46080277528763375</v>
      </c>
      <c r="T23" s="26" t="s">
        <v>59</v>
      </c>
    </row>
    <row r="24" spans="1:20" s="2" customFormat="1">
      <c r="E24" s="3"/>
      <c r="G24" s="3"/>
      <c r="I24" s="3"/>
      <c r="K24" s="3"/>
      <c r="M24" s="3"/>
      <c r="O24" s="24"/>
      <c r="Q24" s="3"/>
      <c r="S24" s="19"/>
    </row>
    <row r="26" spans="1:20">
      <c r="B26" s="1" t="s">
        <v>58</v>
      </c>
      <c r="C26" s="2" t="s">
        <v>87</v>
      </c>
      <c r="E26"/>
      <c r="G26" s="2"/>
      <c r="I26" s="2" t="s">
        <v>86</v>
      </c>
      <c r="K26" s="2"/>
    </row>
    <row r="27" spans="1:20" s="2" customFormat="1">
      <c r="B27" s="1" t="s">
        <v>58</v>
      </c>
      <c r="C27" s="2" t="s">
        <v>93</v>
      </c>
      <c r="D27" s="1" t="s">
        <v>58</v>
      </c>
      <c r="E27" s="2" t="s">
        <v>97</v>
      </c>
      <c r="F27" s="1" t="s">
        <v>58</v>
      </c>
      <c r="G27" s="2" t="s">
        <v>99</v>
      </c>
      <c r="H27" s="1" t="s">
        <v>58</v>
      </c>
      <c r="J27" s="1" t="s">
        <v>58</v>
      </c>
      <c r="K27" s="2" t="s">
        <v>93</v>
      </c>
      <c r="L27" s="1" t="s">
        <v>58</v>
      </c>
      <c r="M27" s="2" t="s">
        <v>97</v>
      </c>
      <c r="N27" s="1" t="s">
        <v>58</v>
      </c>
      <c r="O27" s="2" t="s">
        <v>99</v>
      </c>
      <c r="P27" s="26" t="s">
        <v>59</v>
      </c>
    </row>
    <row r="28" spans="1:20">
      <c r="B28" s="1" t="s">
        <v>58</v>
      </c>
      <c r="C28" s="2" t="s">
        <v>96</v>
      </c>
      <c r="D28" s="1" t="s">
        <v>58</v>
      </c>
      <c r="E28" s="2" t="s">
        <v>98</v>
      </c>
      <c r="F28" s="1" t="s">
        <v>58</v>
      </c>
      <c r="G28" s="2" t="s">
        <v>100</v>
      </c>
      <c r="H28" s="1" t="s">
        <v>58</v>
      </c>
      <c r="I28" s="2"/>
      <c r="J28" s="1" t="s">
        <v>58</v>
      </c>
      <c r="K28" s="2" t="s">
        <v>96</v>
      </c>
      <c r="L28" s="1" t="s">
        <v>58</v>
      </c>
      <c r="M28" s="2" t="s">
        <v>98</v>
      </c>
      <c r="N28" s="1" t="s">
        <v>58</v>
      </c>
      <c r="O28" s="2" t="s">
        <v>100</v>
      </c>
      <c r="P28" s="26" t="s">
        <v>59</v>
      </c>
    </row>
    <row r="29" spans="1:20">
      <c r="A29" t="s">
        <v>76</v>
      </c>
      <c r="B29" s="1" t="s">
        <v>58</v>
      </c>
      <c r="C29" s="4">
        <v>0.11137831990169397</v>
      </c>
      <c r="D29" s="47" t="s">
        <v>58</v>
      </c>
      <c r="E29" s="4">
        <v>2.7957738923717237E-2</v>
      </c>
      <c r="F29" s="1" t="s">
        <v>58</v>
      </c>
      <c r="G29" s="2">
        <v>111.25530585042961</v>
      </c>
      <c r="H29" s="1" t="s">
        <v>58</v>
      </c>
      <c r="J29" s="1" t="s">
        <v>58</v>
      </c>
      <c r="K29" s="4">
        <v>6.2742808828512381E-2</v>
      </c>
      <c r="L29" s="47" t="s">
        <v>58</v>
      </c>
      <c r="M29" s="4">
        <v>0.24998178121882389</v>
      </c>
      <c r="N29" s="1" t="s">
        <v>58</v>
      </c>
      <c r="O29">
        <v>249.67936088027048</v>
      </c>
      <c r="P29" s="26" t="s">
        <v>59</v>
      </c>
    </row>
    <row r="30" spans="1:20">
      <c r="A30" t="s">
        <v>77</v>
      </c>
      <c r="B30" s="1" t="s">
        <v>58</v>
      </c>
      <c r="C30" s="4">
        <v>0.1744580226717026</v>
      </c>
      <c r="D30" s="47" t="s">
        <v>58</v>
      </c>
      <c r="E30" s="4">
        <v>2.7417875518307225E-2</v>
      </c>
      <c r="F30" s="1" t="s">
        <v>58</v>
      </c>
      <c r="G30" s="2">
        <v>109.10696801630695</v>
      </c>
      <c r="H30" s="1" t="s">
        <v>58</v>
      </c>
      <c r="J30" s="1" t="s">
        <v>58</v>
      </c>
      <c r="K30" s="4">
        <v>0.10102779103564515</v>
      </c>
      <c r="L30" s="47" t="s">
        <v>58</v>
      </c>
      <c r="M30" s="4">
        <v>0.65859511837181894</v>
      </c>
      <c r="N30" s="1" t="s">
        <v>58</v>
      </c>
      <c r="O30">
        <v>402.03100192515666</v>
      </c>
      <c r="P30" s="26" t="s">
        <v>59</v>
      </c>
    </row>
    <row r="31" spans="1:20">
      <c r="A31" t="s">
        <v>78</v>
      </c>
      <c r="B31" s="1" t="s">
        <v>58</v>
      </c>
      <c r="C31" s="4">
        <v>0.29554381177109168</v>
      </c>
      <c r="D31" s="47" t="s">
        <v>58</v>
      </c>
      <c r="E31" s="4">
        <v>2.7186742174606995E-2</v>
      </c>
      <c r="F31" s="1" t="s">
        <v>58</v>
      </c>
      <c r="G31" s="2">
        <v>108.18719367705282</v>
      </c>
      <c r="H31" s="1" t="s">
        <v>58</v>
      </c>
      <c r="J31" s="1" t="s">
        <v>58</v>
      </c>
      <c r="K31" s="4">
        <v>0.10952525445853031</v>
      </c>
      <c r="L31" s="47" t="s">
        <v>58</v>
      </c>
      <c r="M31" s="4">
        <v>1.2221057895517176</v>
      </c>
      <c r="N31" s="1" t="s">
        <v>58</v>
      </c>
      <c r="O31">
        <v>435.84589284482007</v>
      </c>
      <c r="P31" s="26" t="s">
        <v>59</v>
      </c>
    </row>
    <row r="32" spans="1:20">
      <c r="A32" t="s">
        <v>79</v>
      </c>
      <c r="B32" s="1" t="s">
        <v>58</v>
      </c>
      <c r="C32" s="4">
        <v>0.35149934286740997</v>
      </c>
      <c r="D32" s="47" t="s">
        <v>58</v>
      </c>
      <c r="E32" s="4">
        <v>3.8094320507398867E-2</v>
      </c>
      <c r="F32" s="1" t="s">
        <v>58</v>
      </c>
      <c r="G32" s="2">
        <v>151.59291997034816</v>
      </c>
      <c r="H32" s="1" t="s">
        <v>58</v>
      </c>
      <c r="J32" s="1" t="s">
        <v>58</v>
      </c>
      <c r="K32" s="4">
        <v>8.8034026009933625E-2</v>
      </c>
      <c r="L32" s="47" t="s">
        <v>58</v>
      </c>
      <c r="M32" s="4">
        <v>0.96883206304452163</v>
      </c>
      <c r="N32" s="1" t="s">
        <v>58</v>
      </c>
      <c r="O32">
        <v>350.32348344419</v>
      </c>
      <c r="P32" s="26" t="s">
        <v>59</v>
      </c>
    </row>
    <row r="33" spans="1:24">
      <c r="A33" t="s">
        <v>80</v>
      </c>
      <c r="B33" s="1" t="s">
        <v>58</v>
      </c>
      <c r="C33" s="4">
        <v>0.48810502059350508</v>
      </c>
      <c r="D33" s="47" t="s">
        <v>58</v>
      </c>
      <c r="E33" s="4">
        <v>3.5982412263345281E-2</v>
      </c>
      <c r="F33" s="1" t="s">
        <v>58</v>
      </c>
      <c r="G33" s="2">
        <v>143.18877118487885</v>
      </c>
      <c r="H33" s="1" t="s">
        <v>58</v>
      </c>
      <c r="J33" s="1" t="s">
        <v>58</v>
      </c>
      <c r="K33" s="4">
        <v>0.1015863779507383</v>
      </c>
      <c r="L33" s="47" t="s">
        <v>58</v>
      </c>
      <c r="M33" s="4">
        <v>1.6752081338690912</v>
      </c>
      <c r="N33" s="1" t="s">
        <v>58</v>
      </c>
      <c r="O33">
        <v>404.25384828094758</v>
      </c>
      <c r="P33" s="26" t="s">
        <v>59</v>
      </c>
    </row>
    <row r="34" spans="1:24">
      <c r="A34" t="s">
        <v>81</v>
      </c>
      <c r="B34" s="1" t="s">
        <v>58</v>
      </c>
      <c r="C34" s="4">
        <v>0.51701634161848109</v>
      </c>
      <c r="D34" s="47" t="s">
        <v>58</v>
      </c>
      <c r="E34" s="4">
        <v>3.4344756088095243E-2</v>
      </c>
      <c r="F34" s="1" t="s">
        <v>58</v>
      </c>
      <c r="G34" s="2">
        <v>136.67186582452709</v>
      </c>
      <c r="H34" s="1" t="s">
        <v>58</v>
      </c>
      <c r="J34" s="1" t="s">
        <v>58</v>
      </c>
      <c r="K34" s="4">
        <v>8.2347531935643425E-2</v>
      </c>
      <c r="L34" s="47" t="s">
        <v>58</v>
      </c>
      <c r="M34" s="4">
        <v>1.5805785279727398</v>
      </c>
      <c r="N34" s="1" t="s">
        <v>58</v>
      </c>
      <c r="O34">
        <v>327.69459206001875</v>
      </c>
      <c r="P34" s="26" t="s">
        <v>59</v>
      </c>
    </row>
    <row r="35" spans="1:24">
      <c r="A35" t="s">
        <v>82</v>
      </c>
      <c r="B35" s="1" t="s">
        <v>58</v>
      </c>
      <c r="C35" s="4">
        <v>0.68120902344819956</v>
      </c>
      <c r="D35" s="47" t="s">
        <v>58</v>
      </c>
      <c r="E35" s="4">
        <v>3.4941214362854446E-2</v>
      </c>
      <c r="F35" s="1" t="s">
        <v>58</v>
      </c>
      <c r="G35" s="2">
        <v>139.04541784768665</v>
      </c>
      <c r="H35" s="1" t="s">
        <v>58</v>
      </c>
      <c r="J35" s="1" t="s">
        <v>58</v>
      </c>
      <c r="K35" s="4">
        <v>0.10968691879791434</v>
      </c>
      <c r="L35" s="47" t="s">
        <v>58</v>
      </c>
      <c r="M35" s="4">
        <v>2.6522977024232235</v>
      </c>
      <c r="N35" s="1" t="s">
        <v>58</v>
      </c>
      <c r="O35">
        <v>436.48922153360832</v>
      </c>
      <c r="P35" s="26" t="s">
        <v>59</v>
      </c>
    </row>
    <row r="36" spans="1:24">
      <c r="A36" t="s">
        <v>83</v>
      </c>
      <c r="B36" s="1" t="s">
        <v>58</v>
      </c>
      <c r="C36" s="4">
        <v>0.82945461764432415</v>
      </c>
      <c r="D36" s="47" t="s">
        <v>58</v>
      </c>
      <c r="E36" s="4">
        <v>3.4598234648693958E-2</v>
      </c>
      <c r="F36" s="1" t="s">
        <v>58</v>
      </c>
      <c r="G36" s="2">
        <v>137.68056094335924</v>
      </c>
      <c r="H36" s="1" t="s">
        <v>58</v>
      </c>
      <c r="J36" s="1" t="s">
        <v>58</v>
      </c>
      <c r="K36" s="4">
        <v>0.10518248333833281</v>
      </c>
      <c r="L36" s="47" t="s">
        <v>58</v>
      </c>
      <c r="M36" s="4">
        <v>3.1422572692936894</v>
      </c>
      <c r="N36" s="1" t="s">
        <v>58</v>
      </c>
      <c r="O36">
        <v>418.56422602139497</v>
      </c>
      <c r="P36" s="26" t="s">
        <v>59</v>
      </c>
    </row>
    <row r="37" spans="1:24">
      <c r="A37" t="s">
        <v>84</v>
      </c>
      <c r="B37" s="1" t="s">
        <v>58</v>
      </c>
      <c r="C37" s="4">
        <v>0.91374349463865245</v>
      </c>
      <c r="D37" s="47" t="s">
        <v>58</v>
      </c>
      <c r="E37" s="4">
        <v>3.504937421370518E-2</v>
      </c>
      <c r="F37" s="1" t="s">
        <v>58</v>
      </c>
      <c r="G37" s="2">
        <v>139.47583023976051</v>
      </c>
      <c r="H37" s="1" t="s">
        <v>58</v>
      </c>
      <c r="J37" s="1" t="s">
        <v>58</v>
      </c>
      <c r="K37" s="4">
        <v>8.5952061306004857E-2</v>
      </c>
      <c r="L37" s="47" t="s">
        <v>58</v>
      </c>
      <c r="M37" s="4">
        <v>2.9366664907611932</v>
      </c>
      <c r="N37" s="1" t="s">
        <v>58</v>
      </c>
      <c r="O37">
        <v>342.03849228172885</v>
      </c>
      <c r="P37" s="26" t="s">
        <v>59</v>
      </c>
    </row>
    <row r="38" spans="1:24">
      <c r="A38" t="s">
        <v>85</v>
      </c>
      <c r="B38" s="1" t="s">
        <v>58</v>
      </c>
      <c r="C38" s="4">
        <v>1.223616063687833</v>
      </c>
      <c r="D38" s="47" t="s">
        <v>58</v>
      </c>
      <c r="E38" s="4">
        <v>4.1964574205015072E-2</v>
      </c>
      <c r="F38" s="1" t="s">
        <v>58</v>
      </c>
      <c r="G38" s="2">
        <v>166.99424623717903</v>
      </c>
      <c r="H38" s="1" t="s">
        <v>58</v>
      </c>
      <c r="J38" s="1" t="s">
        <v>58</v>
      </c>
      <c r="K38" s="4">
        <v>9.3189664269097444E-2</v>
      </c>
      <c r="L38" s="47" t="s">
        <v>58</v>
      </c>
      <c r="M38" s="4">
        <v>3.6975757712826778</v>
      </c>
      <c r="N38" s="1" t="s">
        <v>58</v>
      </c>
      <c r="O38">
        <v>370.83988188908904</v>
      </c>
      <c r="P38" s="26" t="s">
        <v>59</v>
      </c>
    </row>
    <row r="43" spans="1:24" ht="90">
      <c r="B43" s="1" t="s">
        <v>58</v>
      </c>
      <c r="C43" s="2" t="s">
        <v>101</v>
      </c>
      <c r="D43" s="1" t="s">
        <v>58</v>
      </c>
      <c r="E43" s="2" t="s">
        <v>102</v>
      </c>
      <c r="F43" s="1" t="s">
        <v>58</v>
      </c>
      <c r="H43" s="1" t="s">
        <v>58</v>
      </c>
      <c r="I43" s="2" t="s">
        <v>101</v>
      </c>
      <c r="J43" s="1" t="s">
        <v>58</v>
      </c>
      <c r="K43" s="2" t="s">
        <v>102</v>
      </c>
      <c r="L43" s="26" t="s">
        <v>59</v>
      </c>
      <c r="T43" s="2"/>
      <c r="U43" s="1" t="s">
        <v>89</v>
      </c>
      <c r="V43" s="47" t="s">
        <v>90</v>
      </c>
      <c r="W43" s="1" t="s">
        <v>91</v>
      </c>
      <c r="X43" s="47" t="s">
        <v>92</v>
      </c>
    </row>
    <row r="44" spans="1:24">
      <c r="A44" s="2" t="s">
        <v>48</v>
      </c>
      <c r="B44" s="1" t="s">
        <v>58</v>
      </c>
      <c r="C44" s="4">
        <v>0.12385635193359601</v>
      </c>
      <c r="D44" s="1" t="s">
        <v>58</v>
      </c>
      <c r="E44" s="4">
        <v>0.12385580100671212</v>
      </c>
      <c r="F44" s="1" t="s">
        <v>58</v>
      </c>
      <c r="H44" s="1" t="s">
        <v>58</v>
      </c>
      <c r="I44" s="4">
        <v>0.31138310414135328</v>
      </c>
      <c r="J44" s="1" t="s">
        <v>58</v>
      </c>
      <c r="K44" s="4">
        <v>0.31138155268501944</v>
      </c>
      <c r="L44" s="26" t="s">
        <v>59</v>
      </c>
      <c r="T44" s="2" t="s">
        <v>76</v>
      </c>
      <c r="U44" s="4">
        <v>0.12385635193359601</v>
      </c>
      <c r="V44" s="4">
        <v>0.31138310414135328</v>
      </c>
      <c r="W44" s="4">
        <v>0.12385580100671212</v>
      </c>
      <c r="X44" s="4">
        <v>0.31138155268501944</v>
      </c>
    </row>
    <row r="45" spans="1:24">
      <c r="A45" s="2" t="s">
        <v>49</v>
      </c>
      <c r="B45" s="1" t="s">
        <v>58</v>
      </c>
      <c r="C45" s="4">
        <v>0.128342223327786</v>
      </c>
      <c r="D45" s="1" t="s">
        <v>58</v>
      </c>
      <c r="E45" s="4">
        <v>0.12824995032092446</v>
      </c>
      <c r="F45" s="1" t="s">
        <v>58</v>
      </c>
      <c r="H45" s="1" t="s">
        <v>58</v>
      </c>
      <c r="I45" s="4">
        <v>0.66254121384145859</v>
      </c>
      <c r="J45" s="1" t="s">
        <v>58</v>
      </c>
      <c r="K45" s="4">
        <v>0.66250589064429222</v>
      </c>
      <c r="L45" s="26" t="s">
        <v>59</v>
      </c>
      <c r="T45" s="2" t="s">
        <v>77</v>
      </c>
      <c r="U45" s="4">
        <v>0.128342223327786</v>
      </c>
      <c r="V45" s="4">
        <v>0.66254121384145859</v>
      </c>
      <c r="W45" s="4">
        <v>0.12824995032092446</v>
      </c>
      <c r="X45" s="4">
        <v>0.66250589064429222</v>
      </c>
    </row>
    <row r="46" spans="1:24">
      <c r="A46" s="2" t="s">
        <v>50</v>
      </c>
      <c r="B46" s="1" t="s">
        <v>58</v>
      </c>
      <c r="C46" s="4">
        <v>0.14029009483775368</v>
      </c>
      <c r="D46" s="1" t="s">
        <v>58</v>
      </c>
      <c r="E46" s="4">
        <v>0.1402557409820584</v>
      </c>
      <c r="F46" s="1" t="s">
        <v>58</v>
      </c>
      <c r="H46" s="1" t="s">
        <v>58</v>
      </c>
      <c r="I46" s="4">
        <v>0.96288319122584998</v>
      </c>
      <c r="J46" s="1" t="s">
        <v>58</v>
      </c>
      <c r="K46" s="4">
        <v>0.96253888970410184</v>
      </c>
      <c r="L46" s="26" t="s">
        <v>59</v>
      </c>
      <c r="T46" s="2" t="s">
        <v>78</v>
      </c>
      <c r="U46" s="4">
        <v>0.14029009483775368</v>
      </c>
      <c r="V46" s="4">
        <v>0.96288319122584998</v>
      </c>
      <c r="W46" s="4">
        <v>0.1402557409820584</v>
      </c>
      <c r="X46" s="4">
        <v>0.96253888970410184</v>
      </c>
    </row>
    <row r="47" spans="1:24">
      <c r="A47" s="2" t="s">
        <v>51</v>
      </c>
      <c r="B47" s="1" t="s">
        <v>58</v>
      </c>
      <c r="C47" s="4">
        <v>0.20496915127883497</v>
      </c>
      <c r="D47" s="1" t="s">
        <v>58</v>
      </c>
      <c r="E47" s="4">
        <v>0.14492869942738018</v>
      </c>
      <c r="F47" s="1" t="s">
        <v>58</v>
      </c>
      <c r="H47" s="1" t="s">
        <v>58</v>
      </c>
      <c r="I47" s="4">
        <v>0.68826204173233529</v>
      </c>
      <c r="J47" s="1" t="s">
        <v>58</v>
      </c>
      <c r="K47" s="4">
        <v>0.48165135275743332</v>
      </c>
      <c r="L47" s="26" t="s">
        <v>59</v>
      </c>
      <c r="T47" s="2" t="s">
        <v>79</v>
      </c>
      <c r="U47" s="4">
        <v>0.20496915127883497</v>
      </c>
      <c r="V47" s="4">
        <v>0.68826204173233529</v>
      </c>
      <c r="W47" s="4">
        <v>0.14492869942738018</v>
      </c>
      <c r="X47" s="4">
        <v>0.48165135275743332</v>
      </c>
    </row>
    <row r="48" spans="1:24">
      <c r="A48" s="2" t="s">
        <v>52</v>
      </c>
      <c r="B48" s="1" t="s">
        <v>58</v>
      </c>
      <c r="C48" s="4">
        <v>0.21345408120945786</v>
      </c>
      <c r="D48" s="1" t="s">
        <v>58</v>
      </c>
      <c r="E48" s="4">
        <v>0.15162769635553808</v>
      </c>
      <c r="F48" s="1" t="s">
        <v>58</v>
      </c>
      <c r="H48" s="1" t="s">
        <v>58</v>
      </c>
      <c r="I48" s="4">
        <v>1.0848142503369571</v>
      </c>
      <c r="J48" s="1" t="s">
        <v>58</v>
      </c>
      <c r="K48" s="4">
        <v>0.76236927395013887</v>
      </c>
      <c r="L48" s="26" t="s">
        <v>59</v>
      </c>
      <c r="T48" s="2" t="s">
        <v>80</v>
      </c>
      <c r="U48" s="4">
        <v>0.21345408120945786</v>
      </c>
      <c r="V48" s="4">
        <v>1.0848142503369571</v>
      </c>
      <c r="W48" s="4">
        <v>0.15162769635553808</v>
      </c>
      <c r="X48" s="4">
        <v>0.76236927395013887</v>
      </c>
    </row>
    <row r="49" spans="1:24">
      <c r="A49" s="2" t="s">
        <v>53</v>
      </c>
      <c r="B49" s="1" t="s">
        <v>58</v>
      </c>
      <c r="C49" s="4">
        <v>0.2078141860728222</v>
      </c>
      <c r="D49" s="1" t="s">
        <v>58</v>
      </c>
      <c r="E49" s="4">
        <v>0.15033241943177922</v>
      </c>
      <c r="F49" s="1" t="s">
        <v>58</v>
      </c>
      <c r="H49" s="1" t="s">
        <v>58</v>
      </c>
      <c r="I49" s="4">
        <v>0.84544119780455085</v>
      </c>
      <c r="J49" s="1" t="s">
        <v>58</v>
      </c>
      <c r="K49" s="4">
        <v>0.60335530879444099</v>
      </c>
      <c r="L49" s="26" t="s">
        <v>59</v>
      </c>
      <c r="T49" s="2" t="s">
        <v>81</v>
      </c>
      <c r="U49" s="4">
        <v>0.2078141860728222</v>
      </c>
      <c r="V49" s="4">
        <v>0.84544119780455085</v>
      </c>
      <c r="W49" s="4">
        <v>0.15033241943177922</v>
      </c>
      <c r="X49" s="4">
        <v>0.60335530879444099</v>
      </c>
    </row>
    <row r="50" spans="1:24">
      <c r="A50" s="2" t="s">
        <v>54</v>
      </c>
      <c r="B50" s="1" t="s">
        <v>58</v>
      </c>
      <c r="C50" s="4">
        <v>0.23414008054153945</v>
      </c>
      <c r="D50" s="1" t="s">
        <v>58</v>
      </c>
      <c r="E50" s="4">
        <v>0.16670464460303314</v>
      </c>
      <c r="F50" s="1" t="s">
        <v>58</v>
      </c>
      <c r="H50" s="1" t="s">
        <v>58</v>
      </c>
      <c r="I50" s="4">
        <v>1.5698481540215292</v>
      </c>
      <c r="J50" s="1" t="s">
        <v>58</v>
      </c>
      <c r="K50" s="4">
        <v>1.1040305923771427</v>
      </c>
      <c r="L50" s="26" t="s">
        <v>59</v>
      </c>
      <c r="T50" s="2" t="s">
        <v>82</v>
      </c>
      <c r="U50" s="4">
        <v>0.23414008054153945</v>
      </c>
      <c r="V50" s="4">
        <v>1.5698481540215292</v>
      </c>
      <c r="W50" s="4">
        <v>0.16670464460303314</v>
      </c>
      <c r="X50" s="4">
        <v>1.1040305923771427</v>
      </c>
    </row>
    <row r="51" spans="1:24">
      <c r="A51" s="2" t="s">
        <v>55</v>
      </c>
      <c r="B51" s="1" t="s">
        <v>58</v>
      </c>
      <c r="C51" s="4">
        <v>0.25225977750787898</v>
      </c>
      <c r="D51" s="1" t="s">
        <v>58</v>
      </c>
      <c r="E51" s="4">
        <v>0.1799136839151021</v>
      </c>
      <c r="F51" s="1" t="s">
        <v>58</v>
      </c>
      <c r="H51" s="1" t="s">
        <v>58</v>
      </c>
      <c r="I51" s="4">
        <v>1.6706065736833962</v>
      </c>
      <c r="J51" s="1" t="s">
        <v>58</v>
      </c>
      <c r="K51" s="4">
        <v>1.1765823378423312</v>
      </c>
      <c r="L51" s="26" t="s">
        <v>59</v>
      </c>
      <c r="T51" s="2" t="s">
        <v>83</v>
      </c>
      <c r="U51" s="4">
        <v>0.25225977750787898</v>
      </c>
      <c r="V51" s="4">
        <v>1.6706065736833962</v>
      </c>
      <c r="W51" s="4">
        <v>0.1799136839151021</v>
      </c>
      <c r="X51" s="4">
        <v>1.1765823378423312</v>
      </c>
    </row>
    <row r="52" spans="1:24">
      <c r="A52" s="2" t="s">
        <v>56</v>
      </c>
      <c r="B52" s="1" t="s">
        <v>58</v>
      </c>
      <c r="C52" s="4">
        <v>0.26748148316461817</v>
      </c>
      <c r="D52" s="1" t="s">
        <v>58</v>
      </c>
      <c r="E52" s="4">
        <v>0.18969116804891928</v>
      </c>
      <c r="F52" s="1" t="s">
        <v>58</v>
      </c>
      <c r="H52" s="1" t="s">
        <v>58</v>
      </c>
      <c r="I52" s="4">
        <v>1.3463918792672418</v>
      </c>
      <c r="J52" s="1" t="s">
        <v>58</v>
      </c>
      <c r="K52" s="4">
        <v>0.94162888899259056</v>
      </c>
      <c r="L52" s="26" t="s">
        <v>59</v>
      </c>
      <c r="T52" s="2" t="s">
        <v>84</v>
      </c>
      <c r="U52" s="4">
        <v>0.26748148316461817</v>
      </c>
      <c r="V52" s="4">
        <v>1.3463918792672418</v>
      </c>
      <c r="W52" s="4">
        <v>0.18969116804891928</v>
      </c>
      <c r="X52" s="4">
        <v>0.94162888899259056</v>
      </c>
    </row>
    <row r="53" spans="1:24">
      <c r="A53" s="2" t="s">
        <v>57</v>
      </c>
      <c r="B53" s="1" t="s">
        <v>58</v>
      </c>
      <c r="C53" s="4">
        <v>0.37188462236178665</v>
      </c>
      <c r="D53" s="1" t="s">
        <v>58</v>
      </c>
      <c r="E53" s="4">
        <v>0.20417966501488993</v>
      </c>
      <c r="F53" s="1" t="s">
        <v>58</v>
      </c>
      <c r="H53" s="1" t="s">
        <v>58</v>
      </c>
      <c r="I53" s="4">
        <v>1.7321695693826515</v>
      </c>
      <c r="J53" s="1" t="s">
        <v>58</v>
      </c>
      <c r="K53" s="4">
        <v>0.93398102454234033</v>
      </c>
      <c r="L53" s="26" t="s">
        <v>59</v>
      </c>
      <c r="T53" s="2" t="s">
        <v>85</v>
      </c>
      <c r="U53" s="4">
        <v>0.37188462236178665</v>
      </c>
      <c r="V53" s="4">
        <v>1.7321695693826515</v>
      </c>
      <c r="W53" s="4">
        <v>0.20417966501488993</v>
      </c>
      <c r="X53" s="4">
        <v>0.93398102454234033</v>
      </c>
    </row>
    <row r="54" spans="1:24">
      <c r="J54" s="26"/>
    </row>
  </sheetData>
  <hyperlinks>
    <hyperlink ref="T2" r:id="rId1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showGridLines="0" zoomScale="85" zoomScaleNormal="85" workbookViewId="0">
      <selection activeCell="L6" sqref="L6"/>
    </sheetView>
  </sheetViews>
  <sheetFormatPr baseColWidth="10" defaultRowHeight="15.75"/>
  <cols>
    <col min="1" max="1" width="14.85546875" style="28" customWidth="1"/>
    <col min="2" max="3" width="11.42578125" style="45"/>
    <col min="4" max="4" width="0" style="45" hidden="1" customWidth="1"/>
    <col min="5" max="5" width="11.42578125" style="45"/>
    <col min="6" max="6" width="15.42578125" style="45" customWidth="1"/>
    <col min="7" max="7" width="15.42578125" style="45" bestFit="1" customWidth="1"/>
    <col min="8" max="8" width="11.42578125" style="45"/>
    <col min="9" max="9" width="11.7109375" style="45" customWidth="1"/>
    <col min="10" max="10" width="13.42578125" style="45" customWidth="1"/>
    <col min="11" max="11" width="14.7109375" style="45" customWidth="1"/>
    <col min="12" max="16384" width="11.42578125" style="28"/>
  </cols>
  <sheetData>
    <row r="1" spans="1:11" ht="16.5" thickBot="1">
      <c r="A1" s="27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7.25" thickTop="1" thickBot="1">
      <c r="A2" s="59" t="s">
        <v>72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48" thickTop="1">
      <c r="A3" s="29" t="s">
        <v>73</v>
      </c>
      <c r="B3" s="33" t="s">
        <v>38</v>
      </c>
      <c r="C3" s="33" t="s">
        <v>7</v>
      </c>
      <c r="D3" s="33" t="s">
        <v>31</v>
      </c>
      <c r="E3" s="33" t="s">
        <v>39</v>
      </c>
      <c r="F3" s="33" t="s">
        <v>32</v>
      </c>
      <c r="G3" s="33" t="s">
        <v>33</v>
      </c>
      <c r="H3" s="33" t="s">
        <v>34</v>
      </c>
      <c r="I3" s="33" t="s">
        <v>35</v>
      </c>
      <c r="J3" s="33" t="s">
        <v>36</v>
      </c>
      <c r="K3" s="33" t="s">
        <v>40</v>
      </c>
    </row>
    <row r="4" spans="1:11" ht="18.75">
      <c r="A4" s="30" t="s">
        <v>61</v>
      </c>
      <c r="B4" s="34">
        <v>442263</v>
      </c>
      <c r="C4" s="35">
        <f t="shared" ref="C4:C13" si="0">B4/1000/60</f>
        <v>7.3710499999999994</v>
      </c>
      <c r="D4" s="42" t="s">
        <v>1</v>
      </c>
      <c r="E4" s="43" t="s">
        <v>1</v>
      </c>
      <c r="F4" s="36">
        <v>899254</v>
      </c>
      <c r="G4" s="36">
        <v>398381000</v>
      </c>
      <c r="H4" s="36">
        <v>1611</v>
      </c>
      <c r="I4" s="36">
        <v>0</v>
      </c>
      <c r="J4" s="36">
        <v>4</v>
      </c>
      <c r="K4" s="43" t="s">
        <v>1</v>
      </c>
    </row>
    <row r="5" spans="1:11" ht="18.75">
      <c r="A5" s="30" t="s">
        <v>62</v>
      </c>
      <c r="B5" s="34">
        <v>467365</v>
      </c>
      <c r="C5" s="35">
        <f t="shared" si="0"/>
        <v>7.7894166666666669</v>
      </c>
      <c r="D5" s="42" t="s">
        <v>1</v>
      </c>
      <c r="E5" s="43" t="s">
        <v>1</v>
      </c>
      <c r="F5" s="36">
        <v>1359319</v>
      </c>
      <c r="G5" s="36">
        <v>636293000</v>
      </c>
      <c r="H5" s="36">
        <v>1630</v>
      </c>
      <c r="I5" s="36">
        <v>0</v>
      </c>
      <c r="J5" s="36">
        <v>978</v>
      </c>
      <c r="K5" s="43" t="s">
        <v>1</v>
      </c>
    </row>
    <row r="6" spans="1:11" ht="18.75">
      <c r="A6" s="30" t="s">
        <v>63</v>
      </c>
      <c r="B6" s="34">
        <v>515550</v>
      </c>
      <c r="C6" s="35">
        <f t="shared" si="0"/>
        <v>8.5924999999999994</v>
      </c>
      <c r="D6" s="42" t="s">
        <v>1</v>
      </c>
      <c r="E6" s="43" t="s">
        <v>1</v>
      </c>
      <c r="F6" s="44">
        <v>2106662</v>
      </c>
      <c r="G6" s="36">
        <v>1087088000</v>
      </c>
      <c r="H6" s="36">
        <v>1647</v>
      </c>
      <c r="I6" s="36">
        <v>0</v>
      </c>
      <c r="J6" s="36">
        <v>516</v>
      </c>
      <c r="K6" s="43" t="s">
        <v>1</v>
      </c>
    </row>
    <row r="7" spans="1:11" ht="18.75">
      <c r="A7" s="30" t="s">
        <v>64</v>
      </c>
      <c r="B7" s="34">
        <v>537817</v>
      </c>
      <c r="C7" s="35">
        <f t="shared" si="0"/>
        <v>8.9636166666666668</v>
      </c>
      <c r="D7" s="42" t="s">
        <v>1</v>
      </c>
      <c r="E7" s="43" t="s">
        <v>1</v>
      </c>
      <c r="F7" s="36">
        <v>1714889</v>
      </c>
      <c r="G7" s="44">
        <v>922708000</v>
      </c>
      <c r="H7" s="36">
        <v>1672</v>
      </c>
      <c r="I7" s="36">
        <v>0</v>
      </c>
      <c r="J7" s="36">
        <v>710437</v>
      </c>
      <c r="K7" s="43" t="s">
        <v>1</v>
      </c>
    </row>
    <row r="8" spans="1:11" ht="18.75">
      <c r="A8" s="30" t="s">
        <v>65</v>
      </c>
      <c r="B8" s="34">
        <v>592178</v>
      </c>
      <c r="C8" s="35">
        <f t="shared" si="0"/>
        <v>9.8696333333333328</v>
      </c>
      <c r="D8" s="42" t="s">
        <v>1</v>
      </c>
      <c r="E8" s="43" t="s">
        <v>1</v>
      </c>
      <c r="F8" s="36">
        <v>2286698</v>
      </c>
      <c r="G8" s="36">
        <v>1356510000</v>
      </c>
      <c r="H8" s="36">
        <v>1649</v>
      </c>
      <c r="I8" s="36">
        <v>0</v>
      </c>
      <c r="J8" s="36">
        <v>932404</v>
      </c>
      <c r="K8" s="43" t="s">
        <v>1</v>
      </c>
    </row>
    <row r="9" spans="1:11" ht="18.75">
      <c r="A9" s="30" t="s">
        <v>66</v>
      </c>
      <c r="B9" s="34">
        <v>603683</v>
      </c>
      <c r="C9" s="35">
        <f t="shared" si="0"/>
        <v>10.061383333333334</v>
      </c>
      <c r="D9" s="42" t="s">
        <v>1</v>
      </c>
      <c r="E9" s="43" t="s">
        <v>1</v>
      </c>
      <c r="F9" s="36">
        <v>2487878</v>
      </c>
      <c r="G9" s="36">
        <v>1505372000</v>
      </c>
      <c r="H9" s="36">
        <v>1625</v>
      </c>
      <c r="I9" s="36">
        <v>0</v>
      </c>
      <c r="J9" s="36">
        <v>951276</v>
      </c>
      <c r="K9" s="43" t="s">
        <v>1</v>
      </c>
    </row>
    <row r="10" spans="1:11" ht="18.75">
      <c r="A10" s="30" t="s">
        <v>67</v>
      </c>
      <c r="B10" s="34">
        <v>669022</v>
      </c>
      <c r="C10" s="35">
        <f t="shared" si="0"/>
        <v>11.150366666666667</v>
      </c>
      <c r="D10" s="42" t="s">
        <v>1</v>
      </c>
      <c r="E10" s="43" t="s">
        <v>1</v>
      </c>
      <c r="F10" s="36">
        <v>2909408</v>
      </c>
      <c r="G10" s="36">
        <v>1949586000</v>
      </c>
      <c r="H10" s="36">
        <v>1668</v>
      </c>
      <c r="I10" s="36">
        <v>0</v>
      </c>
      <c r="J10" s="36">
        <v>1176915</v>
      </c>
      <c r="K10" s="43" t="s">
        <v>1</v>
      </c>
    </row>
    <row r="11" spans="1:11" ht="18.75">
      <c r="A11" s="30" t="s">
        <v>68</v>
      </c>
      <c r="B11" s="34">
        <v>728015</v>
      </c>
      <c r="C11" s="35">
        <f t="shared" si="0"/>
        <v>12.133583333333332</v>
      </c>
      <c r="D11" s="42" t="s">
        <v>1</v>
      </c>
      <c r="E11" s="43" t="s">
        <v>1</v>
      </c>
      <c r="F11" s="36">
        <v>3288097</v>
      </c>
      <c r="G11" s="36">
        <v>2397390000</v>
      </c>
      <c r="H11" s="36">
        <v>1671</v>
      </c>
      <c r="I11" s="36">
        <v>0</v>
      </c>
      <c r="J11" s="36">
        <v>1322195</v>
      </c>
      <c r="K11" s="43" t="s">
        <v>1</v>
      </c>
    </row>
    <row r="12" spans="1:11" ht="18.75">
      <c r="A12" s="30" t="s">
        <v>69</v>
      </c>
      <c r="B12" s="34">
        <v>761557</v>
      </c>
      <c r="C12" s="35">
        <f t="shared" si="0"/>
        <v>12.692616666666668</v>
      </c>
      <c r="D12" s="42" t="s">
        <v>1</v>
      </c>
      <c r="E12" s="43" t="s">
        <v>1</v>
      </c>
      <c r="F12" s="36">
        <v>3416100</v>
      </c>
      <c r="G12" s="36">
        <v>2607018000</v>
      </c>
      <c r="H12" s="36">
        <v>1683</v>
      </c>
      <c r="I12" s="36">
        <v>0</v>
      </c>
      <c r="J12" s="36">
        <v>1400906</v>
      </c>
      <c r="K12" s="43" t="s">
        <v>1</v>
      </c>
    </row>
    <row r="13" spans="1:11" ht="18.75">
      <c r="A13" s="31" t="s">
        <v>70</v>
      </c>
      <c r="B13" s="37">
        <v>884868</v>
      </c>
      <c r="C13" s="38">
        <f t="shared" si="0"/>
        <v>14.747800000000002</v>
      </c>
      <c r="D13" s="39" t="s">
        <v>1</v>
      </c>
      <c r="E13" s="40" t="s">
        <v>1</v>
      </c>
      <c r="F13" s="37">
        <v>3290311</v>
      </c>
      <c r="G13" s="37">
        <v>2915831000</v>
      </c>
      <c r="H13" s="37">
        <v>1703</v>
      </c>
      <c r="I13" s="37">
        <v>1</v>
      </c>
      <c r="J13" s="37">
        <v>2702529</v>
      </c>
      <c r="K13" s="40" t="s">
        <v>1</v>
      </c>
    </row>
    <row r="14" spans="1:11" ht="16.5" thickBot="1">
      <c r="A14" s="27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ht="17.25" thickTop="1" thickBot="1">
      <c r="A15" s="59" t="s">
        <v>71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</row>
    <row r="16" spans="1:11" ht="48" thickTop="1">
      <c r="A16" s="29" t="s">
        <v>73</v>
      </c>
      <c r="B16" s="33" t="s">
        <v>38</v>
      </c>
      <c r="C16" s="33" t="s">
        <v>7</v>
      </c>
      <c r="D16" s="33" t="s">
        <v>31</v>
      </c>
      <c r="E16" s="33" t="s">
        <v>39</v>
      </c>
      <c r="F16" s="33" t="s">
        <v>32</v>
      </c>
      <c r="G16" s="33" t="s">
        <v>33</v>
      </c>
      <c r="H16" s="33" t="s">
        <v>34</v>
      </c>
      <c r="I16" s="33" t="s">
        <v>35</v>
      </c>
      <c r="J16" s="33" t="s">
        <v>36</v>
      </c>
      <c r="K16" s="33" t="s">
        <v>40</v>
      </c>
    </row>
    <row r="17" spans="1:11" ht="18.75">
      <c r="A17" s="30" t="s">
        <v>60</v>
      </c>
      <c r="B17" s="34">
        <v>397941</v>
      </c>
      <c r="C17" s="35">
        <f t="shared" ref="C17:C27" si="1">B17/1000/60</f>
        <v>6.6323499999999997</v>
      </c>
      <c r="D17" s="36">
        <v>0</v>
      </c>
      <c r="E17" s="36">
        <f>D17/1024/1024</f>
        <v>0</v>
      </c>
      <c r="F17" s="43" t="s">
        <v>1</v>
      </c>
      <c r="G17" s="43" t="s">
        <v>1</v>
      </c>
      <c r="H17" s="43" t="s">
        <v>1</v>
      </c>
      <c r="I17" s="43" t="s">
        <v>1</v>
      </c>
      <c r="J17" s="43" t="s">
        <v>1</v>
      </c>
      <c r="K17" s="43" t="s">
        <v>1</v>
      </c>
    </row>
    <row r="18" spans="1:11" ht="18.75">
      <c r="A18" s="30" t="s">
        <v>61</v>
      </c>
      <c r="B18" s="34">
        <v>497419</v>
      </c>
      <c r="C18" s="35">
        <f t="shared" si="1"/>
        <v>8.2903166666666657</v>
      </c>
      <c r="D18" s="36">
        <v>6441549648</v>
      </c>
      <c r="E18" s="36">
        <f t="shared" ref="E18:E27" si="2">D18/1024/1024</f>
        <v>6143.1404571533203</v>
      </c>
      <c r="F18" s="36">
        <v>802811</v>
      </c>
      <c r="G18" s="36">
        <v>398423000</v>
      </c>
      <c r="H18" s="36">
        <v>1610</v>
      </c>
      <c r="I18" s="36">
        <v>0</v>
      </c>
      <c r="J18" s="36">
        <v>4</v>
      </c>
      <c r="K18" s="36">
        <v>12943</v>
      </c>
    </row>
    <row r="19" spans="1:11" ht="18.75">
      <c r="A19" s="30" t="s">
        <v>62</v>
      </c>
      <c r="B19" s="34">
        <v>660023</v>
      </c>
      <c r="C19" s="35">
        <f t="shared" si="1"/>
        <v>11.000383333333334</v>
      </c>
      <c r="D19" s="36">
        <v>10517048608</v>
      </c>
      <c r="E19" s="36">
        <f t="shared" si="2"/>
        <v>10029.839141845703</v>
      </c>
      <c r="F19" s="36">
        <v>994044</v>
      </c>
      <c r="G19" s="36">
        <v>651895000</v>
      </c>
      <c r="H19" s="36">
        <v>1643</v>
      </c>
      <c r="I19" s="36">
        <v>0</v>
      </c>
      <c r="J19" s="36">
        <v>53</v>
      </c>
      <c r="K19" s="36">
        <v>15900</v>
      </c>
    </row>
    <row r="20" spans="1:11" ht="18.75">
      <c r="A20" s="30" t="s">
        <v>63</v>
      </c>
      <c r="B20" s="34">
        <v>884267</v>
      </c>
      <c r="C20" s="35">
        <f t="shared" si="1"/>
        <v>14.737783333333335</v>
      </c>
      <c r="D20" s="36">
        <v>18002364240</v>
      </c>
      <c r="E20" s="36">
        <f t="shared" si="2"/>
        <v>17168.39241027832</v>
      </c>
      <c r="F20" s="36">
        <v>1269215</v>
      </c>
      <c r="G20" s="36">
        <v>1115821000</v>
      </c>
      <c r="H20" s="36">
        <v>1688</v>
      </c>
      <c r="I20" s="36">
        <v>0</v>
      </c>
      <c r="J20" s="36">
        <v>454</v>
      </c>
      <c r="K20" s="36">
        <v>20297</v>
      </c>
    </row>
    <row r="21" spans="1:11" ht="18.75">
      <c r="A21" s="30" t="s">
        <v>64</v>
      </c>
      <c r="B21" s="34">
        <v>783479</v>
      </c>
      <c r="C21" s="35">
        <f t="shared" si="1"/>
        <v>13.057983333333334</v>
      </c>
      <c r="D21" s="36">
        <v>17791148256</v>
      </c>
      <c r="E21" s="36">
        <f t="shared" si="2"/>
        <v>16966.961151123047</v>
      </c>
      <c r="F21" s="36">
        <v>1407650</v>
      </c>
      <c r="G21" s="36">
        <v>1100520000</v>
      </c>
      <c r="H21" s="36">
        <v>1665</v>
      </c>
      <c r="I21" s="36">
        <v>0</v>
      </c>
      <c r="J21" s="36">
        <v>603830</v>
      </c>
      <c r="K21" s="36">
        <v>70252</v>
      </c>
    </row>
    <row r="22" spans="1:11" ht="18.75">
      <c r="A22" s="30" t="s">
        <v>65</v>
      </c>
      <c r="B22" s="34">
        <v>1064575</v>
      </c>
      <c r="C22" s="35">
        <f t="shared" si="1"/>
        <v>17.742916666666666</v>
      </c>
      <c r="D22" s="36">
        <v>26546545008</v>
      </c>
      <c r="E22" s="36">
        <f t="shared" si="2"/>
        <v>25316.758163452148</v>
      </c>
      <c r="F22" s="36">
        <v>1544235</v>
      </c>
      <c r="G22" s="36">
        <v>1649048000</v>
      </c>
      <c r="H22" s="36">
        <v>1686</v>
      </c>
      <c r="I22" s="34">
        <v>0</v>
      </c>
      <c r="J22" s="36">
        <v>653136</v>
      </c>
      <c r="K22" s="36">
        <v>24703</v>
      </c>
    </row>
    <row r="23" spans="1:11" ht="18.75">
      <c r="A23" s="30" t="s">
        <v>66</v>
      </c>
      <c r="B23" s="34">
        <v>1026918</v>
      </c>
      <c r="C23" s="36">
        <f t="shared" si="1"/>
        <v>17.115299999999998</v>
      </c>
      <c r="D23" s="36">
        <v>29846824272</v>
      </c>
      <c r="E23" s="36">
        <f t="shared" si="2"/>
        <v>28464.14973449707</v>
      </c>
      <c r="F23" s="36">
        <v>1869531</v>
      </c>
      <c r="G23" s="36">
        <v>1919400000</v>
      </c>
      <c r="H23" s="36">
        <v>1695</v>
      </c>
      <c r="I23" s="36">
        <v>0</v>
      </c>
      <c r="J23" s="36">
        <v>750117</v>
      </c>
      <c r="K23" s="36">
        <v>28953</v>
      </c>
    </row>
    <row r="24" spans="1:11" ht="18.75">
      <c r="A24" s="30" t="s">
        <v>67</v>
      </c>
      <c r="B24" s="34">
        <v>1453399</v>
      </c>
      <c r="C24" s="36">
        <f t="shared" si="1"/>
        <v>24.223316666666665</v>
      </c>
      <c r="D24" s="36">
        <v>38863666128</v>
      </c>
      <c r="E24" s="36">
        <f t="shared" si="2"/>
        <v>37063.280227661133</v>
      </c>
      <c r="F24" s="36">
        <v>1689525</v>
      </c>
      <c r="G24" s="36">
        <v>2418062000</v>
      </c>
      <c r="H24" s="36">
        <v>1681</v>
      </c>
      <c r="I24" s="36">
        <v>0</v>
      </c>
      <c r="J24" s="36">
        <v>712852</v>
      </c>
      <c r="K24" s="36">
        <v>26273</v>
      </c>
    </row>
    <row r="25" spans="1:11" ht="18.75">
      <c r="A25" s="30" t="s">
        <v>68</v>
      </c>
      <c r="B25" s="34">
        <v>1648374</v>
      </c>
      <c r="C25" s="36">
        <f t="shared" si="1"/>
        <v>27.472899999999999</v>
      </c>
      <c r="D25" s="36">
        <v>47998767200</v>
      </c>
      <c r="E25" s="36">
        <f t="shared" si="2"/>
        <v>45775.191497802734</v>
      </c>
      <c r="F25" s="36">
        <v>1880908</v>
      </c>
      <c r="G25" s="36">
        <v>2987434000</v>
      </c>
      <c r="H25" s="36">
        <v>1715</v>
      </c>
      <c r="I25" s="36">
        <v>0</v>
      </c>
      <c r="J25" s="36">
        <v>789757</v>
      </c>
      <c r="K25" s="36">
        <v>28368</v>
      </c>
    </row>
    <row r="26" spans="1:11" ht="18.75">
      <c r="A26" s="30" t="s">
        <v>69</v>
      </c>
      <c r="B26" s="34">
        <v>1566561</v>
      </c>
      <c r="C26" s="36">
        <f t="shared" si="1"/>
        <v>26.109349999999999</v>
      </c>
      <c r="D26" s="36">
        <v>54889603808</v>
      </c>
      <c r="E26" s="36">
        <f t="shared" si="2"/>
        <v>52346.805389404297</v>
      </c>
      <c r="F26" s="36">
        <v>2181138</v>
      </c>
      <c r="G26" s="36">
        <v>3416633000</v>
      </c>
      <c r="H26" s="36">
        <v>1677</v>
      </c>
      <c r="I26" s="36">
        <v>0</v>
      </c>
      <c r="J26" s="36">
        <v>937571</v>
      </c>
      <c r="K26" s="36">
        <v>28369</v>
      </c>
    </row>
    <row r="27" spans="1:11" ht="18.75">
      <c r="A27" s="31" t="s">
        <v>70</v>
      </c>
      <c r="B27" s="37">
        <v>1869358</v>
      </c>
      <c r="C27" s="37">
        <f t="shared" si="1"/>
        <v>31.155966666666664</v>
      </c>
      <c r="D27" s="37">
        <v>63725579472</v>
      </c>
      <c r="E27" s="37">
        <f t="shared" si="2"/>
        <v>60773.448440551758</v>
      </c>
      <c r="F27" s="37">
        <v>2134650</v>
      </c>
      <c r="G27" s="37">
        <v>3967796000</v>
      </c>
      <c r="H27" s="37">
        <v>1677</v>
      </c>
      <c r="I27" s="37">
        <v>0</v>
      </c>
      <c r="J27" s="37">
        <v>1824291</v>
      </c>
      <c r="K27" s="37">
        <v>33243</v>
      </c>
    </row>
    <row r="28" spans="1:11">
      <c r="A28" s="30"/>
      <c r="B28" s="34"/>
      <c r="C28" s="35"/>
      <c r="D28" s="36"/>
      <c r="E28" s="36"/>
      <c r="F28" s="36"/>
      <c r="G28" s="36"/>
      <c r="H28" s="36"/>
      <c r="I28" s="36"/>
      <c r="J28" s="41"/>
      <c r="K28" s="36"/>
    </row>
  </sheetData>
  <mergeCells count="2">
    <mergeCell ref="A2:K2"/>
    <mergeCell ref="A15:K15"/>
  </mergeCells>
  <pageMargins left="0.7" right="0.7" top="0.78740157499999996" bottom="0.78740157499999996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cp:lastPrinted>2008-08-25T07:22:04Z</cp:lastPrinted>
  <dcterms:created xsi:type="dcterms:W3CDTF">2008-06-30T08:58:47Z</dcterms:created>
  <dcterms:modified xsi:type="dcterms:W3CDTF">2008-08-25T12:44:03Z</dcterms:modified>
</cp:coreProperties>
</file>