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3-inferência\"/>
    </mc:Choice>
  </mc:AlternateContent>
  <xr:revisionPtr revIDLastSave="0" documentId="13_ncr:1_{ADC8868C-B643-4A20-960C-D8D07E19BC7E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Dist N(0,1)" sheetId="1" r:id="rId1"/>
    <sheet name="Dist t-Student" sheetId="2" r:id="rId2"/>
    <sheet name="Dist Qui-Quadrado" sheetId="3" r:id="rId3"/>
    <sheet name="Z Test-Interval" sheetId="5" r:id="rId4"/>
    <sheet name="T Test-Interval" sheetId="6" r:id="rId5"/>
    <sheet name="proporção" sheetId="7" r:id="rId6"/>
    <sheet name="Ficha Técnic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7" l="1"/>
  <c r="E36" i="7" s="1"/>
  <c r="E13" i="7"/>
  <c r="E5" i="7"/>
  <c r="E22" i="7" s="1"/>
  <c r="F14" i="6"/>
  <c r="F13" i="6"/>
  <c r="F29" i="6"/>
  <c r="F32" i="6" s="1"/>
  <c r="F5" i="6"/>
  <c r="F16" i="6" s="1"/>
  <c r="E32" i="5"/>
  <c r="E29" i="5"/>
  <c r="E31" i="5" s="1"/>
  <c r="E33" i="5" s="1"/>
  <c r="E5" i="5"/>
  <c r="E16" i="5" s="1"/>
  <c r="E14" i="5"/>
  <c r="E13" i="5"/>
  <c r="C12" i="1"/>
  <c r="C13" i="2"/>
  <c r="C13" i="3"/>
  <c r="C12" i="3"/>
  <c r="C8" i="3"/>
  <c r="C7" i="3"/>
  <c r="C6" i="2"/>
  <c r="C10" i="2"/>
  <c r="C9" i="1"/>
  <c r="C5" i="1"/>
  <c r="F31" i="6" l="1"/>
  <c r="F33" i="6" s="1"/>
  <c r="E37" i="7"/>
  <c r="E19" i="7"/>
  <c r="E14" i="7"/>
  <c r="E18" i="7" s="1"/>
  <c r="E42" i="7" l="1"/>
  <c r="E41" i="7"/>
  <c r="E43" i="7" s="1"/>
</calcChain>
</file>

<file path=xl/sharedStrings.xml><?xml version="1.0" encoding="utf-8"?>
<sst xmlns="http://schemas.openxmlformats.org/spreadsheetml/2006/main" count="140" uniqueCount="96">
  <si>
    <t>=DIST.NORMAL(1,96; 0; 1; VERDADEIRO)</t>
  </si>
  <si>
    <t>P(Z &lt;= 1.96) = Φ(1.96) = 0.975</t>
  </si>
  <si>
    <t>=INV.NORMAL(0,975; 0; 1)</t>
  </si>
  <si>
    <t>Qual o quantil z tal que P(Z&lt;=z) = 0.975 ?</t>
  </si>
  <si>
    <t>Exemplo com a distribuição de amostragem N(0; 1)</t>
  </si>
  <si>
    <t>=INV.T(0,975; 9)</t>
  </si>
  <si>
    <t>t de Student com 9 graus de liberdade</t>
  </si>
  <si>
    <t>Exemplo com a distribuição de amostragem</t>
  </si>
  <si>
    <t>=DIST.T(2,1; 9; VERDADEIRO)</t>
  </si>
  <si>
    <t>qui quadrado com 9 graus de liberdade</t>
  </si>
  <si>
    <t>(em inglês: chi square)</t>
  </si>
  <si>
    <t>=DIST.CHIQ(2,1; 9; VERDADEIRO)</t>
  </si>
  <si>
    <t>=DIST.CHIQ(13.1; 9; VERDADEIRO)</t>
  </si>
  <si>
    <t>P( T &lt;= 2,1 ) = 0,967441</t>
  </si>
  <si>
    <t>Qual o quantil t tal que P( T&lt;=z ) = 0,975 ?</t>
  </si>
  <si>
    <t>=INV.CHIQ(0,01; 9)</t>
  </si>
  <si>
    <t>=INV.CHIQ(0,99; 9)</t>
  </si>
  <si>
    <t>Qual o quantil v tal que P( V&lt;=v ) = 0,01 ?</t>
  </si>
  <si>
    <t>Nota: usar "verdadeiro" pois é pedida a área para trás de 2,1</t>
  </si>
  <si>
    <t>Nota: usar "verdadeiro" pois é pedida a área para trás de 1.96.</t>
  </si>
  <si>
    <t>Nota: usar "verdadeiro" pois é pedida a área para trás de2,1</t>
  </si>
  <si>
    <t>P( V &lt;= v)</t>
  </si>
  <si>
    <t>Qual o quantil t tal que P( T&lt;=z ) = 0,025 ?</t>
  </si>
  <si>
    <t>=INV.T(0,025; 9)</t>
  </si>
  <si>
    <t>Qual o quantil z tal que P(Z&lt;=z) = 0.025 ?</t>
  </si>
  <si>
    <t>=INV.NORMAL(0,025; 0; 1)</t>
  </si>
  <si>
    <t>Nota: costuma arredondar-se a 1.96</t>
  </si>
  <si>
    <t>Nota: costuma arredondar-se a -1.96</t>
  </si>
  <si>
    <t>lado esquerdo:</t>
  </si>
  <si>
    <t>lado direito:</t>
  </si>
  <si>
    <t>1-alfa:</t>
  </si>
  <si>
    <r>
      <t xml:space="preserve">média amostral  </t>
    </r>
    <r>
      <rPr>
        <b/>
        <sz val="11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>:</t>
    </r>
  </si>
  <si>
    <t>= grau de confiança de 0 a 1</t>
  </si>
  <si>
    <t>Intervalo de confiança para população normal com variância conhecida</t>
  </si>
  <si>
    <t>estatísticas amostrais</t>
  </si>
  <si>
    <t>desvio padrão amostral corrigido:</t>
  </si>
  <si>
    <t>dimensão da amostra:</t>
  </si>
  <si>
    <t>intervalo de confiança Z Interval</t>
  </si>
  <si>
    <t>z(1-alfa/2) =</t>
  </si>
  <si>
    <t>alfa:</t>
  </si>
  <si>
    <t>valor-p unilateral esquerdo</t>
  </si>
  <si>
    <t xml:space="preserve">média populacional H0:  μ0 = </t>
  </si>
  <si>
    <t xml:space="preserve">z obs </t>
  </si>
  <si>
    <t>=DIST.NORMAL( zobs; 0; 1; VERDADEIRO)</t>
  </si>
  <si>
    <t>=(barra X - miu0)/(desvio / raiz(n))</t>
  </si>
  <si>
    <t>=1 - DIST.NORMAL( zobs; 0; 1; VERDADEIRO)</t>
  </si>
  <si>
    <t>valor-p bilateral</t>
  </si>
  <si>
    <t>valor-p unilateral direito</t>
  </si>
  <si>
    <t>Testes Z</t>
  </si>
  <si>
    <t>Intervalo Z</t>
  </si>
  <si>
    <t>Testes de hipóteses para população normal com variância conhecida</t>
  </si>
  <si>
    <t>Intervalo de confiança para população normal com variância desconhecida</t>
  </si>
  <si>
    <t>Intervalo T</t>
  </si>
  <si>
    <t>intervalo de confiança T Interval</t>
  </si>
  <si>
    <t>t(1-alfa/2; n-1) =</t>
  </si>
  <si>
    <t>= quantil t ( 1-alfa/2; n-1 graus de liberdade)</t>
  </si>
  <si>
    <t>Testes de hipóteses para população normal com variância desconhecida</t>
  </si>
  <si>
    <t>Testes T</t>
  </si>
  <si>
    <t xml:space="preserve">t obs </t>
  </si>
  <si>
    <t>desvio padrão populacional:</t>
  </si>
  <si>
    <t>=DIST.T( tobs; n-1; VERDADEIRO)</t>
  </si>
  <si>
    <t>=1 - DIST.T( tobs; n-1; VERDADEIRO)</t>
  </si>
  <si>
    <t>=2 x mínimo(pv esq, pv dir)</t>
  </si>
  <si>
    <t>Intervalo de confiança para uma proporção</t>
  </si>
  <si>
    <t>Intervalo Z quando n&gt;=30</t>
  </si>
  <si>
    <t>sucessos na amostra:</t>
  </si>
  <si>
    <t>este valor deve ser &gt;=30</t>
  </si>
  <si>
    <t>proporção de sucessos na amostra:</t>
  </si>
  <si>
    <t>raiz( p * (1-p)/n )</t>
  </si>
  <si>
    <t>intervalo de confiança Z Interval aproximado</t>
  </si>
  <si>
    <t>=média amostral - z(1-alfa/2) * desvio padrão / raiz(dimensão da amostra)</t>
  </si>
  <si>
    <t>=média amostral +  z(1-alfa/2) * desvio padrão / raiz(dimensão da amostra)</t>
  </si>
  <si>
    <t>assim, tem-se:</t>
  </si>
  <si>
    <t>desvio padrão associado:</t>
  </si>
  <si>
    <t>em que p é a proporção amostral</t>
  </si>
  <si>
    <t>z(1 - alfa/2) =</t>
  </si>
  <si>
    <t>=p - z(1 - alfa/2) * sqrt( p*(1-p)/n )</t>
  </si>
  <si>
    <t>=p + z(1 - alfa/2) * sqrt( p*(1-p)/n )</t>
  </si>
  <si>
    <t>Testes de hipóteses para prporções</t>
  </si>
  <si>
    <t>Testes Z aproximados (n&gt;=30)</t>
  </si>
  <si>
    <t>valor entre 0 e 1</t>
  </si>
  <si>
    <t>=(p - p0)/raiz( p * (1-p) / n)</t>
  </si>
  <si>
    <r>
      <rPr>
        <b/>
        <sz val="11"/>
        <color theme="1"/>
        <rFont val="Calibri"/>
        <family val="2"/>
        <scheme val="minor"/>
      </rPr>
      <t>z obs</t>
    </r>
    <r>
      <rPr>
        <sz val="11"/>
        <color theme="1"/>
        <rFont val="Calibri"/>
        <family val="2"/>
        <scheme val="minor"/>
      </rPr>
      <t xml:space="preserve"> para proporção observada|H0</t>
    </r>
  </si>
  <si>
    <r>
      <t xml:space="preserve">proporção populacional H0: </t>
    </r>
    <r>
      <rPr>
        <b/>
        <sz val="11"/>
        <color theme="1"/>
        <rFont val="Calibri"/>
        <family val="2"/>
        <scheme val="minor"/>
      </rPr>
      <t>p0 =</t>
    </r>
    <r>
      <rPr>
        <sz val="11"/>
        <color theme="1"/>
        <rFont val="Calibri"/>
        <family val="2"/>
        <scheme val="minor"/>
      </rPr>
      <t xml:space="preserve"> </t>
    </r>
  </si>
  <si>
    <t>=média amostral - t(1-alfa/2;n-1) * desvio padrão / raiz(dimensão da amostra)</t>
  </si>
  <si>
    <t>=média amostral +  t(1-alfa/2;n-1) * desvio padrão / raiz(dimensão da amostra)</t>
  </si>
  <si>
    <t>Documento Excel para a UC Bioestatística</t>
  </si>
  <si>
    <t>Universidade de Aveiro</t>
  </si>
  <si>
    <t>Autor: João Pedro Cruz</t>
  </si>
  <si>
    <t>Ano: 2022</t>
  </si>
  <si>
    <t>Páginas:</t>
  </si>
  <si>
    <t>https://github.com/jpcaveiro/bioestatistica-ua</t>
  </si>
  <si>
    <t>http://sweet.ua.pt/pedrocruz/bioestatistica/</t>
  </si>
  <si>
    <t>Passar Excel para Português</t>
  </si>
  <si>
    <t>File =&gt; Opções (em baixo) =&gt; Language</t>
  </si>
  <si>
    <t>Promover o Português em todas as opções.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</si>
</sst>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" fillId="0" borderId="0" xfId="0" quotePrefix="1" applyFont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5" borderId="0" xfId="0" applyFill="1" applyAlignment="1">
      <alignment horizontal="right"/>
    </xf>
    <xf numFmtId="0" fontId="0" fillId="5" borderId="0" xfId="0" applyFill="1"/>
    <xf numFmtId="0" fontId="1" fillId="5" borderId="0" xfId="0" applyFont="1" applyFill="1"/>
    <xf numFmtId="0" fontId="0" fillId="5" borderId="0" xfId="0" applyFill="1" applyAlignment="1">
      <alignment horizontal="right"/>
    </xf>
    <xf numFmtId="0" fontId="1" fillId="0" borderId="0" xfId="0" applyFont="1" applyFill="1" applyAlignment="1"/>
    <xf numFmtId="0" fontId="4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weet.ua.pt/pedrocru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C5" sqref="C5"/>
    </sheetView>
  </sheetViews>
  <sheetFormatPr defaultRowHeight="15" x14ac:dyDescent="0.25"/>
  <cols>
    <col min="2" max="2" width="35.5703125" customWidth="1"/>
    <col min="3" max="3" width="22.5703125" customWidth="1"/>
  </cols>
  <sheetData>
    <row r="2" spans="2:5" x14ac:dyDescent="0.25">
      <c r="B2" s="5" t="s">
        <v>4</v>
      </c>
      <c r="C2" s="5"/>
    </row>
    <row r="4" spans="2:5" x14ac:dyDescent="0.25">
      <c r="B4" s="6" t="s">
        <v>1</v>
      </c>
      <c r="C4" s="6"/>
    </row>
    <row r="5" spans="2:5" ht="18" customHeight="1" x14ac:dyDescent="0.25">
      <c r="B5" s="1" t="s">
        <v>0</v>
      </c>
      <c r="C5">
        <f>_xlfn.NORM.DIST(1.96, 0, 1, TRUE)</f>
        <v>0.97500210485177952</v>
      </c>
      <c r="E5" t="s">
        <v>19</v>
      </c>
    </row>
    <row r="8" spans="2:5" x14ac:dyDescent="0.25">
      <c r="B8" s="7" t="s">
        <v>3</v>
      </c>
      <c r="C8" s="7"/>
    </row>
    <row r="9" spans="2:5" x14ac:dyDescent="0.25">
      <c r="B9" s="1" t="s">
        <v>2</v>
      </c>
      <c r="C9">
        <f>_xlfn.NORM.INV(0.975,0,1)</f>
        <v>1.9599639845400536</v>
      </c>
      <c r="E9" t="s">
        <v>26</v>
      </c>
    </row>
    <row r="11" spans="2:5" x14ac:dyDescent="0.25">
      <c r="B11" s="7" t="s">
        <v>24</v>
      </c>
      <c r="C11" s="7"/>
    </row>
    <row r="12" spans="2:5" x14ac:dyDescent="0.25">
      <c r="B12" s="1" t="s">
        <v>25</v>
      </c>
      <c r="C12">
        <f>_xlfn.NORM.INV(0.025,0,1)</f>
        <v>-1.9599639845400538</v>
      </c>
      <c r="E12" t="s">
        <v>27</v>
      </c>
    </row>
    <row r="18" spans="3:3" x14ac:dyDescent="0.25">
      <c r="C18" s="8"/>
    </row>
  </sheetData>
  <mergeCells count="4">
    <mergeCell ref="B4:C4"/>
    <mergeCell ref="B8:C8"/>
    <mergeCell ref="B2:C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5EC9-344B-4099-BE10-BC4A229FABB1}">
  <dimension ref="B2:E16"/>
  <sheetViews>
    <sheetView workbookViewId="0">
      <selection activeCell="C16" sqref="C16"/>
    </sheetView>
  </sheetViews>
  <sheetFormatPr defaultRowHeight="15" x14ac:dyDescent="0.25"/>
  <cols>
    <col min="2" max="2" width="33.140625" customWidth="1"/>
  </cols>
  <sheetData>
    <row r="2" spans="2:5" x14ac:dyDescent="0.25">
      <c r="B2" s="5" t="s">
        <v>7</v>
      </c>
      <c r="C2" s="5"/>
      <c r="D2" s="5"/>
      <c r="E2" s="5"/>
    </row>
    <row r="3" spans="2:5" x14ac:dyDescent="0.25">
      <c r="B3" s="5" t="s">
        <v>6</v>
      </c>
      <c r="C3" s="5"/>
      <c r="D3" s="5"/>
      <c r="E3" s="5"/>
    </row>
    <row r="5" spans="2:5" x14ac:dyDescent="0.25">
      <c r="B5" s="6" t="s">
        <v>13</v>
      </c>
      <c r="C5" s="6"/>
    </row>
    <row r="6" spans="2:5" x14ac:dyDescent="0.25">
      <c r="B6" s="1" t="s">
        <v>8</v>
      </c>
      <c r="C6">
        <f>_xlfn.T.DIST(2.1, 9, TRUE)</f>
        <v>0.96744085879392394</v>
      </c>
      <c r="E6" t="s">
        <v>20</v>
      </c>
    </row>
    <row r="9" spans="2:5" x14ac:dyDescent="0.25">
      <c r="B9" s="7" t="s">
        <v>14</v>
      </c>
      <c r="C9" s="7"/>
    </row>
    <row r="10" spans="2:5" x14ac:dyDescent="0.25">
      <c r="B10" s="1" t="s">
        <v>5</v>
      </c>
      <c r="C10">
        <f>_xlfn.T.INV(0.975, 9)</f>
        <v>2.2621571627982049</v>
      </c>
    </row>
    <row r="12" spans="2:5" x14ac:dyDescent="0.25">
      <c r="B12" s="7" t="s">
        <v>22</v>
      </c>
      <c r="C12" s="7"/>
    </row>
    <row r="13" spans="2:5" x14ac:dyDescent="0.25">
      <c r="B13" s="1" t="s">
        <v>23</v>
      </c>
      <c r="C13">
        <f>_xlfn.T.INV(0.025, 9)</f>
        <v>-2.2621571627982053</v>
      </c>
    </row>
    <row r="14" spans="2:5" x14ac:dyDescent="0.25">
      <c r="B14" s="8"/>
    </row>
    <row r="16" spans="2:5" x14ac:dyDescent="0.25">
      <c r="C16" s="3"/>
    </row>
  </sheetData>
  <mergeCells count="5">
    <mergeCell ref="B5:C5"/>
    <mergeCell ref="B9:C9"/>
    <mergeCell ref="B2:E2"/>
    <mergeCell ref="B3:E3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D8E-CFDC-42CE-B69B-75F6AFBC50AB}">
  <dimension ref="B2:F23"/>
  <sheetViews>
    <sheetView workbookViewId="0">
      <selection activeCell="B2" sqref="B2:F13"/>
    </sheetView>
  </sheetViews>
  <sheetFormatPr defaultRowHeight="15" x14ac:dyDescent="0.25"/>
  <cols>
    <col min="2" max="2" width="31.5703125" customWidth="1"/>
  </cols>
  <sheetData>
    <row r="2" spans="2:6" x14ac:dyDescent="0.25">
      <c r="B2" s="5" t="s">
        <v>7</v>
      </c>
      <c r="C2" s="5"/>
      <c r="D2" s="5"/>
      <c r="E2" s="5"/>
      <c r="F2" s="5"/>
    </row>
    <row r="3" spans="2:6" x14ac:dyDescent="0.25">
      <c r="B3" s="5" t="s">
        <v>9</v>
      </c>
      <c r="C3" s="5"/>
      <c r="D3" s="5"/>
      <c r="E3" s="5"/>
      <c r="F3" s="5"/>
    </row>
    <row r="4" spans="2:6" x14ac:dyDescent="0.25">
      <c r="B4" s="5" t="s">
        <v>10</v>
      </c>
      <c r="C4" s="5"/>
      <c r="D4" s="5"/>
      <c r="E4" s="5"/>
      <c r="F4" s="5"/>
    </row>
    <row r="6" spans="2:6" x14ac:dyDescent="0.25">
      <c r="B6" s="9" t="s">
        <v>21</v>
      </c>
      <c r="C6" s="9"/>
    </row>
    <row r="7" spans="2:6" x14ac:dyDescent="0.25">
      <c r="B7" s="10" t="s">
        <v>11</v>
      </c>
      <c r="C7">
        <f>_xlfn.CHISQ.DIST(2.1, 9, TRUE)</f>
        <v>1.0214371991515715E-2</v>
      </c>
      <c r="E7" t="s">
        <v>18</v>
      </c>
    </row>
    <row r="8" spans="2:6" x14ac:dyDescent="0.25">
      <c r="B8" s="10" t="s">
        <v>12</v>
      </c>
      <c r="C8">
        <f>_xlfn.CHISQ.DIST(13.1, 9, TRUE)</f>
        <v>0.84186666745408922</v>
      </c>
    </row>
    <row r="11" spans="2:6" x14ac:dyDescent="0.25">
      <c r="B11" s="7" t="s">
        <v>17</v>
      </c>
      <c r="C11" s="7"/>
    </row>
    <row r="12" spans="2:6" x14ac:dyDescent="0.25">
      <c r="B12" s="1" t="s">
        <v>15</v>
      </c>
      <c r="C12">
        <f>_xlfn.CHISQ.INV(0.01, 9)</f>
        <v>2.0879007358707273</v>
      </c>
    </row>
    <row r="13" spans="2:6" x14ac:dyDescent="0.25">
      <c r="B13" s="1" t="s">
        <v>16</v>
      </c>
      <c r="C13">
        <f>_xlfn.CHISQ.INV(0.99, 9)</f>
        <v>21.66599433346191</v>
      </c>
    </row>
    <row r="23" spans="2:2" x14ac:dyDescent="0.25">
      <c r="B23" s="8"/>
    </row>
  </sheetData>
  <mergeCells count="5">
    <mergeCell ref="B6:C6"/>
    <mergeCell ref="B11:C11"/>
    <mergeCell ref="B2:F2"/>
    <mergeCell ref="B3:F3"/>
    <mergeCell ref="B4:F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5D7-9C63-4E22-A4EF-A5C42C686304}">
  <dimension ref="D2:J33"/>
  <sheetViews>
    <sheetView workbookViewId="0">
      <selection activeCell="G13" sqref="G13:G14"/>
    </sheetView>
  </sheetViews>
  <sheetFormatPr defaultRowHeight="15" x14ac:dyDescent="0.25"/>
  <cols>
    <col min="4" max="4" width="30.7109375" customWidth="1"/>
    <col min="7" max="7" width="10.28515625" customWidth="1"/>
  </cols>
  <sheetData>
    <row r="2" spans="4:10" x14ac:dyDescent="0.25">
      <c r="D2" s="5" t="s">
        <v>33</v>
      </c>
      <c r="E2" s="5"/>
      <c r="F2" s="5"/>
      <c r="G2" s="5"/>
      <c r="H2" s="5"/>
      <c r="I2" s="5"/>
      <c r="J2" s="5"/>
    </row>
    <row r="3" spans="4:10" x14ac:dyDescent="0.25">
      <c r="D3" s="5" t="s">
        <v>49</v>
      </c>
      <c r="E3" s="5"/>
      <c r="F3" s="5"/>
      <c r="G3" s="5"/>
      <c r="H3" s="5"/>
      <c r="I3" s="5"/>
      <c r="J3" s="5"/>
    </row>
    <row r="4" spans="4:10" x14ac:dyDescent="0.25">
      <c r="D4" s="20" t="s">
        <v>30</v>
      </c>
      <c r="E4" s="19">
        <v>0.95</v>
      </c>
      <c r="G4" s="1" t="s">
        <v>32</v>
      </c>
    </row>
    <row r="5" spans="4:10" x14ac:dyDescent="0.25">
      <c r="D5" s="13" t="s">
        <v>39</v>
      </c>
      <c r="E5" s="23">
        <f>1-E4</f>
        <v>5.0000000000000044E-2</v>
      </c>
      <c r="G5" s="1"/>
    </row>
    <row r="6" spans="4:10" x14ac:dyDescent="0.25">
      <c r="D6" s="11"/>
      <c r="G6" s="1"/>
    </row>
    <row r="7" spans="4:10" x14ac:dyDescent="0.25">
      <c r="D7" s="12" t="s">
        <v>34</v>
      </c>
      <c r="G7" s="1"/>
    </row>
    <row r="8" spans="4:10" x14ac:dyDescent="0.25">
      <c r="D8" s="24" t="s">
        <v>31</v>
      </c>
      <c r="E8" s="26">
        <v>12.1</v>
      </c>
      <c r="G8" s="14"/>
    </row>
    <row r="9" spans="4:10" x14ac:dyDescent="0.25">
      <c r="D9" s="24" t="s">
        <v>59</v>
      </c>
      <c r="E9" s="26">
        <v>10</v>
      </c>
      <c r="G9" s="1"/>
    </row>
    <row r="10" spans="4:10" x14ac:dyDescent="0.25">
      <c r="D10" s="24" t="s">
        <v>36</v>
      </c>
      <c r="E10" s="26">
        <v>100</v>
      </c>
      <c r="G10" s="1"/>
    </row>
    <row r="11" spans="4:10" x14ac:dyDescent="0.25">
      <c r="D11" s="11"/>
    </row>
    <row r="12" spans="4:10" x14ac:dyDescent="0.25">
      <c r="D12" s="12" t="s">
        <v>37</v>
      </c>
    </row>
    <row r="13" spans="4:10" x14ac:dyDescent="0.25">
      <c r="D13" s="11" t="s">
        <v>28</v>
      </c>
      <c r="E13">
        <f>E8-_xlfn.CONFIDENCE.NORM(1-E4,E9,E10)</f>
        <v>10.140036015459946</v>
      </c>
      <c r="G13" s="1" t="s">
        <v>70</v>
      </c>
    </row>
    <row r="14" spans="4:10" x14ac:dyDescent="0.25">
      <c r="D14" s="11" t="s">
        <v>29</v>
      </c>
      <c r="E14">
        <f>E8+_xlfn.CONFIDENCE.NORM(1-E4,E9,E10)</f>
        <v>14.059963984540053</v>
      </c>
      <c r="G14" s="1" t="s">
        <v>71</v>
      </c>
    </row>
    <row r="15" spans="4:10" x14ac:dyDescent="0.25">
      <c r="G15" s="3"/>
    </row>
    <row r="16" spans="4:10" x14ac:dyDescent="0.25">
      <c r="D16" s="11" t="s">
        <v>38</v>
      </c>
      <c r="E16">
        <f>_xlfn.NORM.INV(1-E5/2,0,1)</f>
        <v>1.9599639845400536</v>
      </c>
    </row>
    <row r="19" spans="4:10" x14ac:dyDescent="0.25">
      <c r="D19" s="5" t="s">
        <v>50</v>
      </c>
      <c r="E19" s="5"/>
      <c r="F19" s="5"/>
      <c r="G19" s="5"/>
      <c r="H19" s="5"/>
      <c r="I19" s="5"/>
      <c r="J19" s="5"/>
    </row>
    <row r="20" spans="4:10" x14ac:dyDescent="0.25">
      <c r="D20" s="5" t="s">
        <v>48</v>
      </c>
      <c r="E20" s="5"/>
      <c r="F20" s="5"/>
      <c r="G20" s="5"/>
      <c r="H20" s="5"/>
      <c r="I20" s="5"/>
      <c r="J20" s="5"/>
    </row>
    <row r="22" spans="4:10" x14ac:dyDescent="0.25">
      <c r="D22" s="24" t="s">
        <v>41</v>
      </c>
      <c r="E22" s="25">
        <v>11.2</v>
      </c>
    </row>
    <row r="24" spans="4:10" x14ac:dyDescent="0.25">
      <c r="D24" s="12" t="s">
        <v>34</v>
      </c>
    </row>
    <row r="25" spans="4:10" x14ac:dyDescent="0.25">
      <c r="D25" s="24" t="s">
        <v>31</v>
      </c>
      <c r="E25" s="25">
        <v>12.1</v>
      </c>
    </row>
    <row r="26" spans="4:10" x14ac:dyDescent="0.25">
      <c r="D26" s="24" t="s">
        <v>59</v>
      </c>
      <c r="E26" s="25">
        <v>10</v>
      </c>
    </row>
    <row r="27" spans="4:10" x14ac:dyDescent="0.25">
      <c r="D27" s="24" t="s">
        <v>36</v>
      </c>
      <c r="E27" s="25">
        <v>100</v>
      </c>
    </row>
    <row r="28" spans="4:10" x14ac:dyDescent="0.25">
      <c r="D28" s="11"/>
    </row>
    <row r="29" spans="4:10" x14ac:dyDescent="0.25">
      <c r="D29" s="13" t="s">
        <v>42</v>
      </c>
      <c r="E29">
        <f>(E25-E22)/(E26/SQRT(E27))</f>
        <v>0.90000000000000036</v>
      </c>
      <c r="G29" s="1" t="s">
        <v>44</v>
      </c>
    </row>
    <row r="31" spans="4:10" x14ac:dyDescent="0.25">
      <c r="D31" s="13" t="s">
        <v>40</v>
      </c>
      <c r="E31">
        <f>_xlfn.NORM.DIST($E$29, 0, 1, TRUE)</f>
        <v>0.81593987465324058</v>
      </c>
      <c r="G31" s="1" t="s">
        <v>43</v>
      </c>
    </row>
    <row r="32" spans="4:10" x14ac:dyDescent="0.25">
      <c r="D32" s="13" t="s">
        <v>47</v>
      </c>
      <c r="E32">
        <f>1 - _xlfn.NORM.DIST($E$29, 0, 1, TRUE)</f>
        <v>0.18406012534675942</v>
      </c>
      <c r="G32" s="1" t="s">
        <v>45</v>
      </c>
    </row>
    <row r="33" spans="4:7" x14ac:dyDescent="0.25">
      <c r="D33" s="13" t="s">
        <v>46</v>
      </c>
      <c r="E33">
        <f>MIN(E31*2,E32*2)</f>
        <v>0.36812025069351884</v>
      </c>
      <c r="G33" s="1" t="s">
        <v>62</v>
      </c>
    </row>
  </sheetData>
  <mergeCells count="4">
    <mergeCell ref="D2:J2"/>
    <mergeCell ref="D20:J20"/>
    <mergeCell ref="D3:J3"/>
    <mergeCell ref="D19:J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AAE1-8B7D-4840-B979-DB89DF4E1E7B}">
  <dimension ref="B2:Q33"/>
  <sheetViews>
    <sheetView workbookViewId="0">
      <selection activeCell="R27" sqref="R27"/>
    </sheetView>
  </sheetViews>
  <sheetFormatPr defaultRowHeight="15" x14ac:dyDescent="0.25"/>
  <cols>
    <col min="6" max="6" width="12.140625" customWidth="1"/>
    <col min="11" max="11" width="12.5703125" customWidth="1"/>
  </cols>
  <sheetData>
    <row r="2" spans="2:17" x14ac:dyDescent="0.25">
      <c r="B2" s="5" t="s">
        <v>51</v>
      </c>
      <c r="C2" s="5"/>
      <c r="D2" s="5"/>
      <c r="E2" s="5"/>
      <c r="F2" s="5"/>
      <c r="G2" s="5"/>
      <c r="H2" s="5"/>
      <c r="I2" s="5"/>
      <c r="J2" s="5"/>
      <c r="K2" s="5"/>
    </row>
    <row r="3" spans="2:17" x14ac:dyDescent="0.25">
      <c r="B3" s="5" t="s">
        <v>52</v>
      </c>
      <c r="C3" s="5"/>
      <c r="D3" s="5"/>
      <c r="E3" s="5"/>
      <c r="F3" s="5"/>
      <c r="G3" s="5"/>
      <c r="H3" s="5"/>
      <c r="I3" s="5"/>
      <c r="J3" s="5"/>
      <c r="K3" s="5"/>
    </row>
    <row r="4" spans="2:17" x14ac:dyDescent="0.25">
      <c r="B4" s="27" t="s">
        <v>30</v>
      </c>
      <c r="C4" s="27"/>
      <c r="D4" s="27"/>
      <c r="E4" s="27"/>
      <c r="F4" s="25">
        <v>0.95</v>
      </c>
      <c r="H4" s="1" t="s">
        <v>32</v>
      </c>
    </row>
    <row r="5" spans="2:17" x14ac:dyDescent="0.25">
      <c r="E5" s="11" t="s">
        <v>39</v>
      </c>
      <c r="F5">
        <f>1-F4</f>
        <v>5.0000000000000044E-2</v>
      </c>
      <c r="H5" s="1"/>
    </row>
    <row r="6" spans="2:17" x14ac:dyDescent="0.25">
      <c r="E6" s="11"/>
      <c r="H6" s="1"/>
    </row>
    <row r="7" spans="2:17" x14ac:dyDescent="0.25">
      <c r="B7" s="9" t="s">
        <v>34</v>
      </c>
      <c r="C7" s="9"/>
      <c r="D7" s="9"/>
      <c r="E7" s="9"/>
      <c r="F7" s="9"/>
      <c r="H7" s="1"/>
    </row>
    <row r="8" spans="2:17" x14ac:dyDescent="0.25">
      <c r="B8" s="27" t="s">
        <v>31</v>
      </c>
      <c r="C8" s="27"/>
      <c r="D8" s="27"/>
      <c r="E8" s="27"/>
      <c r="F8" s="25">
        <v>12.1</v>
      </c>
      <c r="H8" s="14"/>
    </row>
    <row r="9" spans="2:17" x14ac:dyDescent="0.25">
      <c r="B9" s="27" t="s">
        <v>35</v>
      </c>
      <c r="C9" s="27"/>
      <c r="D9" s="27"/>
      <c r="E9" s="27"/>
      <c r="F9" s="25">
        <v>10</v>
      </c>
      <c r="H9" s="1"/>
      <c r="Q9" s="8"/>
    </row>
    <row r="10" spans="2:17" x14ac:dyDescent="0.25">
      <c r="B10" s="27" t="s">
        <v>36</v>
      </c>
      <c r="C10" s="27"/>
      <c r="D10" s="27"/>
      <c r="E10" s="27"/>
      <c r="F10" s="25">
        <v>100</v>
      </c>
      <c r="H10" s="1"/>
    </row>
    <row r="11" spans="2:17" x14ac:dyDescent="0.25">
      <c r="E11" s="11"/>
    </row>
    <row r="12" spans="2:17" x14ac:dyDescent="0.25">
      <c r="B12" s="9" t="s">
        <v>53</v>
      </c>
      <c r="C12" s="9"/>
      <c r="D12" s="9"/>
      <c r="E12" s="9"/>
      <c r="F12" s="9"/>
      <c r="G12" s="28"/>
    </row>
    <row r="13" spans="2:17" x14ac:dyDescent="0.25">
      <c r="E13" s="11" t="s">
        <v>28</v>
      </c>
      <c r="F13">
        <f>F8-_xlfn.CONFIDENCE.T(1-F4,F9,F10)</f>
        <v>10.115783048413583</v>
      </c>
      <c r="H13" s="1" t="s">
        <v>84</v>
      </c>
    </row>
    <row r="14" spans="2:17" x14ac:dyDescent="0.25">
      <c r="E14" s="11" t="s">
        <v>29</v>
      </c>
      <c r="F14">
        <f>F8+_xlfn.CONFIDENCE.T(1-F4,F9,F10)</f>
        <v>14.084216951586416</v>
      </c>
      <c r="H14" s="1" t="s">
        <v>85</v>
      </c>
    </row>
    <row r="15" spans="2:17" x14ac:dyDescent="0.25">
      <c r="H15" s="3"/>
    </row>
    <row r="16" spans="2:17" x14ac:dyDescent="0.25">
      <c r="E16" s="11" t="s">
        <v>54</v>
      </c>
      <c r="F16">
        <f>_xlfn.T.INV(1-F5/2,F10-1)</f>
        <v>1.9842169515864165</v>
      </c>
      <c r="H16" s="1" t="s">
        <v>55</v>
      </c>
    </row>
    <row r="19" spans="2:11" x14ac:dyDescent="0.25">
      <c r="B19" s="5" t="s">
        <v>56</v>
      </c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 t="s">
        <v>57</v>
      </c>
      <c r="C20" s="5"/>
      <c r="D20" s="5"/>
      <c r="E20" s="5"/>
      <c r="F20" s="5"/>
      <c r="G20" s="5"/>
      <c r="H20" s="5"/>
      <c r="I20" s="5"/>
      <c r="J20" s="5"/>
      <c r="K20" s="5"/>
    </row>
    <row r="22" spans="2:11" x14ac:dyDescent="0.25">
      <c r="B22" s="27" t="s">
        <v>41</v>
      </c>
      <c r="C22" s="27"/>
      <c r="D22" s="27"/>
      <c r="E22" s="27"/>
      <c r="F22" s="25">
        <v>11.2</v>
      </c>
    </row>
    <row r="24" spans="2:11" x14ac:dyDescent="0.25">
      <c r="B24" s="9" t="s">
        <v>34</v>
      </c>
      <c r="C24" s="9"/>
      <c r="D24" s="9"/>
      <c r="E24" s="9"/>
      <c r="F24" s="9"/>
    </row>
    <row r="25" spans="2:11" x14ac:dyDescent="0.25">
      <c r="B25" s="27" t="s">
        <v>31</v>
      </c>
      <c r="C25" s="27"/>
      <c r="D25" s="27"/>
      <c r="E25" s="27"/>
      <c r="F25" s="25">
        <v>12.1</v>
      </c>
    </row>
    <row r="26" spans="2:11" x14ac:dyDescent="0.25">
      <c r="B26" s="27" t="s">
        <v>35</v>
      </c>
      <c r="C26" s="27"/>
      <c r="D26" s="27"/>
      <c r="E26" s="27"/>
      <c r="F26" s="25">
        <v>10</v>
      </c>
    </row>
    <row r="27" spans="2:11" x14ac:dyDescent="0.25">
      <c r="B27" s="27" t="s">
        <v>36</v>
      </c>
      <c r="C27" s="27"/>
      <c r="D27" s="27"/>
      <c r="E27" s="27"/>
      <c r="F27" s="25">
        <v>100</v>
      </c>
    </row>
    <row r="28" spans="2:11" x14ac:dyDescent="0.25">
      <c r="E28" s="11"/>
    </row>
    <row r="29" spans="2:11" x14ac:dyDescent="0.25">
      <c r="E29" s="13" t="s">
        <v>58</v>
      </c>
      <c r="F29">
        <f>(F25-F22)/(F26/SQRT(F27))</f>
        <v>0.90000000000000036</v>
      </c>
      <c r="H29" s="1" t="s">
        <v>44</v>
      </c>
    </row>
    <row r="31" spans="2:11" x14ac:dyDescent="0.25">
      <c r="B31" s="23"/>
      <c r="C31" s="23"/>
      <c r="D31" s="23"/>
      <c r="E31" s="13" t="s">
        <v>40</v>
      </c>
      <c r="F31">
        <f>_xlfn.T.DIST($F$29, F27-1, TRUE)</f>
        <v>0.81484786089159877</v>
      </c>
      <c r="H31" s="1" t="s">
        <v>60</v>
      </c>
    </row>
    <row r="32" spans="2:11" x14ac:dyDescent="0.25">
      <c r="B32" s="23"/>
      <c r="C32" s="23"/>
      <c r="D32" s="23"/>
      <c r="E32" s="13" t="s">
        <v>47</v>
      </c>
      <c r="F32">
        <f>1 - _xlfn.T.DIST($F$29, F27-1, TRUE)</f>
        <v>0.18515213910840123</v>
      </c>
      <c r="H32" s="1" t="s">
        <v>61</v>
      </c>
    </row>
    <row r="33" spans="2:8" x14ac:dyDescent="0.25">
      <c r="B33" s="23"/>
      <c r="C33" s="23"/>
      <c r="D33" s="23"/>
      <c r="E33" s="13" t="s">
        <v>46</v>
      </c>
      <c r="F33">
        <f>MIN(F31*2,F32*2)</f>
        <v>0.37030427821680245</v>
      </c>
      <c r="H33" s="1" t="s">
        <v>62</v>
      </c>
    </row>
  </sheetData>
  <mergeCells count="15">
    <mergeCell ref="B25:E25"/>
    <mergeCell ref="B26:E26"/>
    <mergeCell ref="B27:E27"/>
    <mergeCell ref="B2:K2"/>
    <mergeCell ref="B3:K3"/>
    <mergeCell ref="B19:K19"/>
    <mergeCell ref="B20:K20"/>
    <mergeCell ref="B4:E4"/>
    <mergeCell ref="B7:F7"/>
    <mergeCell ref="B22:E22"/>
    <mergeCell ref="B8:E8"/>
    <mergeCell ref="B9:E9"/>
    <mergeCell ref="B10:E10"/>
    <mergeCell ref="B24:F24"/>
    <mergeCell ref="B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7482-5065-4038-BDDD-9B820E3B2F01}">
  <dimension ref="B2:P43"/>
  <sheetViews>
    <sheetView workbookViewId="0">
      <selection activeCell="N10" sqref="N10"/>
    </sheetView>
  </sheetViews>
  <sheetFormatPr defaultRowHeight="15" x14ac:dyDescent="0.25"/>
  <cols>
    <col min="4" max="4" width="11.28515625" customWidth="1"/>
    <col min="5" max="5" width="11" customWidth="1"/>
    <col min="7" max="7" width="11.7109375" customWidth="1"/>
  </cols>
  <sheetData>
    <row r="2" spans="3:16" x14ac:dyDescent="0.25">
      <c r="D2" s="5" t="s">
        <v>63</v>
      </c>
      <c r="E2" s="5"/>
      <c r="F2" s="5"/>
      <c r="G2" s="5"/>
      <c r="H2" s="5"/>
      <c r="I2" s="5"/>
      <c r="J2" s="5"/>
    </row>
    <row r="3" spans="3:16" x14ac:dyDescent="0.25">
      <c r="D3" s="5" t="s">
        <v>64</v>
      </c>
      <c r="E3" s="5"/>
      <c r="F3" s="5"/>
      <c r="G3" s="5"/>
      <c r="H3" s="5"/>
      <c r="I3" s="5"/>
      <c r="J3" s="5"/>
    </row>
    <row r="4" spans="3:16" x14ac:dyDescent="0.25">
      <c r="D4" s="17" t="s">
        <v>30</v>
      </c>
      <c r="E4" s="19">
        <v>0.95</v>
      </c>
      <c r="F4" s="4"/>
      <c r="G4" s="1" t="s">
        <v>32</v>
      </c>
    </row>
    <row r="5" spans="3:16" x14ac:dyDescent="0.25">
      <c r="D5" s="13" t="s">
        <v>39</v>
      </c>
      <c r="E5">
        <f>1-E4</f>
        <v>5.0000000000000044E-2</v>
      </c>
    </row>
    <row r="6" spans="3:16" x14ac:dyDescent="0.25">
      <c r="D6" s="11"/>
    </row>
    <row r="7" spans="3:16" x14ac:dyDescent="0.25">
      <c r="D7" s="9" t="s">
        <v>34</v>
      </c>
      <c r="E7" s="9"/>
    </row>
    <row r="8" spans="3:16" x14ac:dyDescent="0.25">
      <c r="D8" s="15"/>
    </row>
    <row r="9" spans="3:16" x14ac:dyDescent="0.25">
      <c r="C9" s="18" t="s">
        <v>65</v>
      </c>
      <c r="D9" s="18"/>
      <c r="E9" s="19">
        <v>20</v>
      </c>
    </row>
    <row r="10" spans="3:16" x14ac:dyDescent="0.25">
      <c r="C10" s="18" t="s">
        <v>36</v>
      </c>
      <c r="D10" s="18"/>
      <c r="E10" s="19">
        <v>100</v>
      </c>
      <c r="G10" s="1" t="s">
        <v>66</v>
      </c>
      <c r="N10" s="8"/>
    </row>
    <row r="11" spans="3:16" x14ac:dyDescent="0.25">
      <c r="E11" s="11"/>
    </row>
    <row r="12" spans="3:16" x14ac:dyDescent="0.25">
      <c r="D12" s="16" t="s">
        <v>72</v>
      </c>
      <c r="E12" s="16"/>
    </row>
    <row r="13" spans="3:16" x14ac:dyDescent="0.25">
      <c r="D13" s="11" t="s">
        <v>67</v>
      </c>
      <c r="E13">
        <f>E9/E10</f>
        <v>0.2</v>
      </c>
    </row>
    <row r="14" spans="3:16" x14ac:dyDescent="0.25">
      <c r="D14" s="11" t="s">
        <v>73</v>
      </c>
      <c r="E14">
        <f>SQRT(E13*(1-E13)/E10)</f>
        <v>0.04</v>
      </c>
      <c r="G14" t="s">
        <v>68</v>
      </c>
    </row>
    <row r="15" spans="3:16" x14ac:dyDescent="0.25">
      <c r="G15" s="1"/>
    </row>
    <row r="16" spans="3:16" x14ac:dyDescent="0.25">
      <c r="D16" s="11"/>
      <c r="P16" s="8"/>
    </row>
    <row r="17" spans="2:10" x14ac:dyDescent="0.25">
      <c r="D17" s="9" t="s">
        <v>69</v>
      </c>
      <c r="E17" s="9"/>
      <c r="F17" s="9"/>
      <c r="G17" s="9"/>
    </row>
    <row r="18" spans="2:10" x14ac:dyDescent="0.25">
      <c r="D18" s="11" t="s">
        <v>28</v>
      </c>
      <c r="E18">
        <f>$E$13-_xlfn.NORM.INV(1-$E$5/2,0,1)*$E$14</f>
        <v>0.12160144061839787</v>
      </c>
      <c r="G18" s="1" t="s">
        <v>76</v>
      </c>
    </row>
    <row r="19" spans="2:10" x14ac:dyDescent="0.25">
      <c r="D19" s="11" t="s">
        <v>29</v>
      </c>
      <c r="E19">
        <f>$E$13+_xlfn.NORM.INV(1-$E$5/2,0,1)*$E$14</f>
        <v>0.27839855938160218</v>
      </c>
      <c r="G19" s="1" t="s">
        <v>77</v>
      </c>
    </row>
    <row r="20" spans="2:10" x14ac:dyDescent="0.25">
      <c r="G20" s="8" t="s">
        <v>74</v>
      </c>
    </row>
    <row r="21" spans="2:10" x14ac:dyDescent="0.25">
      <c r="D21" s="11"/>
      <c r="G21" s="1"/>
    </row>
    <row r="22" spans="2:10" x14ac:dyDescent="0.25">
      <c r="D22" s="11" t="s">
        <v>75</v>
      </c>
      <c r="E22">
        <f>_xlfn.NORM.INV(1-$E$5/2,0,1)</f>
        <v>1.9599639845400536</v>
      </c>
    </row>
    <row r="24" spans="2:10" x14ac:dyDescent="0.25">
      <c r="D24" s="5" t="s">
        <v>78</v>
      </c>
      <c r="E24" s="5"/>
      <c r="F24" s="5"/>
      <c r="G24" s="5"/>
      <c r="H24" s="5"/>
      <c r="I24" s="5"/>
      <c r="J24" s="5"/>
    </row>
    <row r="25" spans="2:10" x14ac:dyDescent="0.25">
      <c r="D25" s="5" t="s">
        <v>79</v>
      </c>
      <c r="E25" s="5"/>
      <c r="F25" s="5"/>
      <c r="G25" s="5"/>
      <c r="H25" s="5"/>
      <c r="I25" s="5"/>
      <c r="J25" s="5"/>
    </row>
    <row r="27" spans="2:10" x14ac:dyDescent="0.25">
      <c r="B27" s="21" t="s">
        <v>83</v>
      </c>
      <c r="C27" s="21"/>
      <c r="D27" s="21"/>
      <c r="E27" s="19">
        <v>0.3</v>
      </c>
      <c r="G27" t="s">
        <v>80</v>
      </c>
    </row>
    <row r="29" spans="2:10" x14ac:dyDescent="0.25">
      <c r="D29" s="9" t="s">
        <v>34</v>
      </c>
      <c r="E29" s="9"/>
      <c r="G29" s="1"/>
    </row>
    <row r="30" spans="2:10" x14ac:dyDescent="0.25">
      <c r="D30" s="15"/>
      <c r="G30" s="1"/>
    </row>
    <row r="31" spans="2:10" x14ac:dyDescent="0.25">
      <c r="C31" s="18" t="s">
        <v>65</v>
      </c>
      <c r="D31" s="18"/>
      <c r="E31" s="19">
        <v>20</v>
      </c>
      <c r="G31" s="1"/>
    </row>
    <row r="32" spans="2:10" x14ac:dyDescent="0.25">
      <c r="C32" s="21" t="s">
        <v>36</v>
      </c>
      <c r="D32" s="21"/>
      <c r="E32" s="19">
        <v>100</v>
      </c>
      <c r="G32" s="1" t="s">
        <v>66</v>
      </c>
    </row>
    <row r="33" spans="2:7" x14ac:dyDescent="0.25">
      <c r="E33" s="11"/>
    </row>
    <row r="34" spans="2:7" x14ac:dyDescent="0.25">
      <c r="D34" s="16" t="s">
        <v>72</v>
      </c>
      <c r="E34" s="16"/>
    </row>
    <row r="35" spans="2:7" x14ac:dyDescent="0.25">
      <c r="D35" s="11" t="s">
        <v>67</v>
      </c>
      <c r="E35">
        <f>E31/E32</f>
        <v>0.2</v>
      </c>
    </row>
    <row r="36" spans="2:7" x14ac:dyDescent="0.25">
      <c r="D36" s="11" t="s">
        <v>73</v>
      </c>
      <c r="E36">
        <f>SQRT(E35*(1-E35)/E32)</f>
        <v>0.04</v>
      </c>
      <c r="G36" t="s">
        <v>68</v>
      </c>
    </row>
    <row r="37" spans="2:7" x14ac:dyDescent="0.25">
      <c r="D37" s="11" t="s">
        <v>82</v>
      </c>
      <c r="E37">
        <f>(E35-E27)/E36</f>
        <v>-2.4999999999999996</v>
      </c>
      <c r="G37" s="1" t="s">
        <v>81</v>
      </c>
    </row>
    <row r="38" spans="2:7" x14ac:dyDescent="0.25">
      <c r="D38" s="11"/>
      <c r="G38" s="1"/>
    </row>
    <row r="39" spans="2:7" x14ac:dyDescent="0.25">
      <c r="D39" s="11"/>
      <c r="G39" s="1"/>
    </row>
    <row r="41" spans="2:7" x14ac:dyDescent="0.25">
      <c r="B41" s="22" t="s">
        <v>40</v>
      </c>
      <c r="C41" s="22"/>
      <c r="D41" s="22"/>
      <c r="E41">
        <f>_xlfn.NORM.DIST($E$37,0,1,TRUE)</f>
        <v>6.2096653257761383E-3</v>
      </c>
      <c r="G41" s="1" t="s">
        <v>43</v>
      </c>
    </row>
    <row r="42" spans="2:7" x14ac:dyDescent="0.25">
      <c r="C42" s="22" t="s">
        <v>47</v>
      </c>
      <c r="D42" s="22"/>
      <c r="E42">
        <f>1 - _xlfn.NORM.DIST($E$37,0,1,TRUE)</f>
        <v>0.99379033467422384</v>
      </c>
      <c r="G42" s="1" t="s">
        <v>45</v>
      </c>
    </row>
    <row r="43" spans="2:7" x14ac:dyDescent="0.25">
      <c r="C43" s="22" t="s">
        <v>46</v>
      </c>
      <c r="D43" s="22"/>
      <c r="E43">
        <f>MIN(E41*2,E42*2)</f>
        <v>1.2419330651552277E-2</v>
      </c>
      <c r="G43" s="1" t="s">
        <v>62</v>
      </c>
    </row>
  </sheetData>
  <mergeCells count="17">
    <mergeCell ref="C31:D31"/>
    <mergeCell ref="C32:D32"/>
    <mergeCell ref="B41:D41"/>
    <mergeCell ref="C42:D42"/>
    <mergeCell ref="C43:D43"/>
    <mergeCell ref="D29:E29"/>
    <mergeCell ref="D34:E34"/>
    <mergeCell ref="B27:D27"/>
    <mergeCell ref="C9:D9"/>
    <mergeCell ref="D2:J2"/>
    <mergeCell ref="D3:J3"/>
    <mergeCell ref="D24:J24"/>
    <mergeCell ref="D25:J25"/>
    <mergeCell ref="D7:E7"/>
    <mergeCell ref="D17:G17"/>
    <mergeCell ref="D12:E12"/>
    <mergeCell ref="C10:D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095-DFB3-48F9-BBC6-94B51A735AB9}">
  <dimension ref="C4:E20"/>
  <sheetViews>
    <sheetView tabSelected="1" workbookViewId="0">
      <selection activeCell="E28" sqref="E28"/>
    </sheetView>
  </sheetViews>
  <sheetFormatPr defaultRowHeight="15" x14ac:dyDescent="0.25"/>
  <sheetData>
    <row r="4" spans="3:4" x14ac:dyDescent="0.25">
      <c r="C4" t="s">
        <v>86</v>
      </c>
    </row>
    <row r="5" spans="3:4" x14ac:dyDescent="0.25">
      <c r="C5" t="s">
        <v>87</v>
      </c>
    </row>
    <row r="7" spans="3:4" x14ac:dyDescent="0.25">
      <c r="C7" s="29" t="s">
        <v>88</v>
      </c>
    </row>
    <row r="8" spans="3:4" x14ac:dyDescent="0.25">
      <c r="C8" t="s">
        <v>89</v>
      </c>
    </row>
    <row r="10" spans="3:4" x14ac:dyDescent="0.25">
      <c r="C10" t="s">
        <v>90</v>
      </c>
    </row>
    <row r="11" spans="3:4" x14ac:dyDescent="0.25">
      <c r="D11" t="s">
        <v>91</v>
      </c>
    </row>
    <row r="12" spans="3:4" x14ac:dyDescent="0.25">
      <c r="D12" t="s">
        <v>92</v>
      </c>
    </row>
    <row r="16" spans="3:4" x14ac:dyDescent="0.25">
      <c r="C16" s="2" t="s">
        <v>93</v>
      </c>
    </row>
    <row r="18" spans="4:5" x14ac:dyDescent="0.25">
      <c r="D18" t="s">
        <v>94</v>
      </c>
    </row>
    <row r="19" spans="4:5" x14ac:dyDescent="0.25">
      <c r="E19" s="3"/>
    </row>
    <row r="20" spans="4:5" x14ac:dyDescent="0.25">
      <c r="E20" t="s">
        <v>95</v>
      </c>
    </row>
  </sheetData>
  <hyperlinks>
    <hyperlink ref="C7" r:id="rId1" xr:uid="{7D1B5EC4-DC42-4D2C-8E83-0B31DEC1F90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Dist N(0,1)</vt:lpstr>
      <vt:lpstr>Dist t-Student</vt:lpstr>
      <vt:lpstr>Dist Qui-Quadrado</vt:lpstr>
      <vt:lpstr>Z Test-Interval</vt:lpstr>
      <vt:lpstr>T Test-Interval</vt:lpstr>
      <vt:lpstr>proporção</vt:lpstr>
      <vt:lpstr>Ficha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Pedro Cruz</cp:lastModifiedBy>
  <dcterms:created xsi:type="dcterms:W3CDTF">2015-06-05T18:17:20Z</dcterms:created>
  <dcterms:modified xsi:type="dcterms:W3CDTF">2022-04-29T16:05:11Z</dcterms:modified>
</cp:coreProperties>
</file>