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<sst xmlns="http://schemas.openxmlformats.org/spreadsheetml/2006/main" count="48" uniqueCount="48">
  <si>
    <t>Perpetual Calendar</t>
  </si>
  <si>
    <t>https://www.vertex42.com/calendars/perpetual-calendar.html</t>
  </si>
  <si>
    <t>© 2011-2014 Vertex42 LLC</t>
  </si>
  <si>
    <t>Year</t>
  </si>
  <si>
    <t>Month</t>
  </si>
  <si>
    <t>Start Day</t>
  </si>
  <si>
    <t>Calendar Title</t>
  </si>
  <si>
    <t>1:Sun, 2:Mon</t>
  </si>
  <si>
    <t>Note: The monthly calendars only show the first 2 holidays/events per day from the list below. You will need to add other events manually.</t>
  </si>
  <si>
    <t>Date</t>
  </si>
  <si>
    <t>Event or Holiday</t>
  </si>
  <si>
    <t>New Year's Day</t>
  </si>
  <si>
    <t>ML King Day</t>
  </si>
  <si>
    <t>Chinese New Year</t>
  </si>
  <si>
    <t>Valentines Day</t>
  </si>
  <si>
    <t>President's Day</t>
  </si>
  <si>
    <t>Ash Wednesday</t>
  </si>
  <si>
    <t>Daylight Saving (begin)</t>
  </si>
  <si>
    <t>St. Patrick's Day</t>
  </si>
  <si>
    <t>Vernal equinox</t>
  </si>
  <si>
    <t>April Fool's Day</t>
  </si>
  <si>
    <t>Taxes Due</t>
  </si>
  <si>
    <t>Easter</t>
  </si>
  <si>
    <t>Admin Assistants Day</t>
  </si>
  <si>
    <t>Cinco de Mayo</t>
  </si>
  <si>
    <t>Mother's Day</t>
  </si>
  <si>
    <t>Memorial Day</t>
  </si>
  <si>
    <t>Father's Day</t>
  </si>
  <si>
    <t>June Solstice</t>
  </si>
  <si>
    <t>Ramadan begins</t>
  </si>
  <si>
    <t>Independence Day</t>
  </si>
  <si>
    <t>Labor Day</t>
  </si>
  <si>
    <t>Patriot Day</t>
  </si>
  <si>
    <t>Autumnal equinox</t>
  </si>
  <si>
    <t>Rosh Hashanah</t>
  </si>
  <si>
    <t>Columbus Day</t>
  </si>
  <si>
    <t>Boss's Day</t>
  </si>
  <si>
    <t>[42]</t>
  </si>
  <si>
    <t>Halloween</t>
  </si>
  <si>
    <t>Daylight Saving (end)</t>
  </si>
  <si>
    <t>Veterans Day</t>
  </si>
  <si>
    <t>Thanksgiving</t>
  </si>
  <si>
    <t>December Solstice</t>
  </si>
  <si>
    <t>Christmas Eve</t>
  </si>
  <si>
    <t>Christmas Day</t>
  </si>
  <si>
    <t>Kwanzaa Begins</t>
  </si>
  <si>
    <t>© 2014 Vertex42.com</t>
  </si>
  <si>
    <t>New Year's Eve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</si>
</sst>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\ yyyy"/>
    <numFmt numFmtId="165" formatCode="[$-409]mmm\ dd"/>
    <numFmt numFmtId="166" formatCode="d"/>
    <numFmt numFmtId="167" formatCode="[$-C0A]d\-mmm"/>
  </numFmts>
  <fonts count="15">
    <font>
      <sz val="10.0"/>
      <color rgb="FF000000"/>
      <name val="Arial"/>
    </font>
    <font>
      <b/>
      <sz val="16.0"/>
      <color rgb="FFFFFFFF"/>
      <name val="Arial"/>
    </font>
    <font/>
    <font>
      <u/>
      <sz val="8.0"/>
      <color rgb="FF0000FF"/>
      <name val="Arial"/>
    </font>
    <font>
      <name val="Arial"/>
    </font>
    <font>
      <sz val="8.0"/>
      <name val="Arial"/>
    </font>
    <font>
      <b/>
      <name val="Arial"/>
    </font>
    <font>
      <i/>
      <sz val="8.0"/>
      <name val="Arial"/>
    </font>
    <font>
      <b/>
      <sz val="28.0"/>
      <color rgb="FF1D2E4E"/>
      <name val="Arial"/>
    </font>
    <font>
      <b/>
      <sz val="12.0"/>
      <color rgb="FFFFFFFF"/>
      <name val="Arial"/>
    </font>
    <font>
      <b/>
      <sz val="11.0"/>
      <color rgb="FF1C4587"/>
      <name val="Arial"/>
    </font>
    <font>
      <sz val="9.0"/>
      <name val="Arial"/>
    </font>
    <font>
      <name val="Trebuchet MS"/>
    </font>
    <font>
      <sz val="9.0"/>
      <name val="Trebuchet MS"/>
    </font>
    <font>
      <u/>
      <sz val="8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B4575"/>
        <bgColor rgb="FF2B4575"/>
      </patternFill>
    </fill>
    <fill>
      <patternFill patternType="solid">
        <fgColor rgb="FFEAEAEA"/>
        <bgColor rgb="FFEAEAEA"/>
      </patternFill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</border>
    <border>
      <left style="thin">
        <color rgb="FFB2B2B2"/>
      </left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0" fontId="2" numFmtId="0" xfId="0" applyBorder="1" applyFont="1"/>
    <xf borderId="0" fillId="3" fontId="3" numFmtId="0" xfId="0" applyAlignment="1" applyFill="1" applyFont="1">
      <alignment shrinkToFit="0" vertical="top" wrapText="0"/>
    </xf>
    <xf borderId="0" fillId="3" fontId="4" numFmtId="0" xfId="0" applyAlignment="1" applyFont="1">
      <alignment vertical="bottom"/>
    </xf>
    <xf borderId="0" fillId="3" fontId="5" numFmtId="0" xfId="0" applyAlignment="1" applyFont="1">
      <alignment horizontal="right" shrinkToFit="0" vertical="bottom" wrapText="0"/>
    </xf>
    <xf borderId="1" fillId="3" fontId="6" numFmtId="0" xfId="0" applyAlignment="1" applyBorder="1" applyFont="1">
      <alignment horizontal="center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3" fontId="6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vertical="bottom"/>
    </xf>
    <xf borderId="2" fillId="0" fontId="4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4" fillId="3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shrinkToFit="0" vertical="bottom" wrapText="0"/>
    </xf>
    <xf borderId="0" fillId="3" fontId="7" numFmtId="0" xfId="0" applyAlignment="1" applyFont="1">
      <alignment shrinkToFit="0" vertical="bottom" wrapText="0"/>
    </xf>
    <xf borderId="5" fillId="3" fontId="7" numFmtId="0" xfId="0" applyAlignment="1" applyBorder="1" applyFont="1">
      <alignment shrinkToFit="0" vertical="bottom" wrapText="0"/>
    </xf>
    <xf borderId="5" fillId="3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8" numFmtId="0" xfId="0" applyAlignment="1" applyBorder="1" applyFont="1">
      <alignment horizontal="center" shrinkToFit="0" vertical="bottom" wrapText="0"/>
    </xf>
    <xf borderId="0" fillId="4" fontId="9" numFmtId="164" xfId="0" applyAlignment="1" applyFill="1" applyFont="1" applyNumberFormat="1">
      <alignment horizontal="center"/>
    </xf>
    <xf borderId="0" fillId="5" fontId="10" numFmtId="0" xfId="0" applyAlignment="1" applyFill="1" applyFont="1">
      <alignment horizontal="center" shrinkToFit="0" wrapText="0"/>
    </xf>
    <xf borderId="0" fillId="5" fontId="10" numFmtId="0" xfId="0" applyAlignment="1" applyFont="1">
      <alignment shrinkToFit="0" wrapText="0"/>
    </xf>
    <xf borderId="6" fillId="3" fontId="11" numFmtId="0" xfId="0" applyAlignment="1" applyBorder="1" applyFont="1">
      <alignment horizontal="center" shrinkToFit="0" vertical="bottom" wrapText="0"/>
    </xf>
    <xf borderId="7" fillId="3" fontId="11" numFmtId="0" xfId="0" applyAlignment="1" applyBorder="1" applyFont="1">
      <alignment horizontal="center" shrinkToFit="0" vertical="bottom" wrapText="0"/>
    </xf>
    <xf borderId="8" fillId="3" fontId="11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vertical="bottom"/>
    </xf>
    <xf borderId="7" fillId="0" fontId="12" numFmtId="165" xfId="0" applyAlignment="1" applyBorder="1" applyFont="1" applyNumberFormat="1">
      <alignment horizontal="center" shrinkToFit="0" vertical="bottom" wrapText="0"/>
    </xf>
    <xf borderId="7" fillId="0" fontId="12" numFmtId="0" xfId="0" applyAlignment="1" applyBorder="1" applyFont="1">
      <alignment shrinkToFit="0" vertical="bottom" wrapText="0"/>
    </xf>
    <xf borderId="10" fillId="6" fontId="13" numFmtId="166" xfId="0" applyAlignment="1" applyBorder="1" applyFill="1" applyFont="1" applyNumberFormat="1">
      <alignment horizontal="center" vertical="bottom"/>
    </xf>
    <xf borderId="8" fillId="0" fontId="13" numFmtId="166" xfId="0" applyAlignment="1" applyBorder="1" applyFont="1" applyNumberFormat="1">
      <alignment horizontal="center" vertical="bottom"/>
    </xf>
    <xf borderId="8" fillId="7" fontId="4" numFmtId="166" xfId="0" applyAlignment="1" applyBorder="1" applyFill="1" applyFont="1" applyNumberFormat="1">
      <alignment vertical="bottom"/>
    </xf>
    <xf borderId="8" fillId="6" fontId="13" numFmtId="166" xfId="0" applyAlignment="1" applyBorder="1" applyFont="1" applyNumberFormat="1">
      <alignment horizontal="center" vertical="bottom"/>
    </xf>
    <xf borderId="10" fillId="0" fontId="13" numFmtId="166" xfId="0" applyAlignment="1" applyBorder="1" applyFont="1" applyNumberFormat="1">
      <alignment horizontal="center" vertical="bottom"/>
    </xf>
    <xf borderId="10" fillId="7" fontId="4" numFmtId="166" xfId="0" applyAlignment="1" applyBorder="1" applyFont="1" applyNumberFormat="1">
      <alignment vertical="bottom"/>
    </xf>
    <xf borderId="0" fillId="0" fontId="14" numFmtId="0" xfId="0" applyAlignment="1" applyFont="1">
      <alignment shrinkToFit="0" wrapText="0"/>
    </xf>
    <xf borderId="0" fillId="0" fontId="5" numFmtId="0" xfId="0" applyAlignment="1" applyFont="1">
      <alignment horizontal="right" shrinkToFit="0" wrapText="0"/>
    </xf>
    <xf borderId="0" fillId="0" fontId="4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calendars/perpetual-calendar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Q2" s="4"/>
      <c r="R2" s="4"/>
      <c r="S2" s="4"/>
      <c r="T2" s="4"/>
      <c r="U2" s="4"/>
      <c r="V2" s="4"/>
      <c r="W2" s="4"/>
      <c r="X2" s="4"/>
      <c r="Y2" s="4"/>
      <c r="Z2" s="5" t="s">
        <v>2</v>
      </c>
    </row>
    <row r="3">
      <c r="A3" s="6" t="s">
        <v>3</v>
      </c>
      <c r="B3" s="2"/>
      <c r="C3" s="2"/>
      <c r="D3" s="4"/>
      <c r="E3" s="6" t="s">
        <v>4</v>
      </c>
      <c r="F3" s="2"/>
      <c r="G3" s="2"/>
      <c r="H3" s="4"/>
      <c r="I3" s="7" t="s">
        <v>5</v>
      </c>
      <c r="J3" s="2"/>
      <c r="K3" s="2"/>
      <c r="L3" s="4"/>
      <c r="M3" s="4"/>
      <c r="N3" s="4"/>
      <c r="O3" s="4"/>
      <c r="P3" s="4"/>
      <c r="Q3" s="8" t="s">
        <v>6</v>
      </c>
      <c r="R3" s="2"/>
      <c r="S3" s="2"/>
      <c r="T3" s="2"/>
      <c r="U3" s="2"/>
      <c r="V3" s="2"/>
      <c r="W3" s="2"/>
      <c r="X3" s="9"/>
      <c r="Y3" s="9"/>
      <c r="Z3" s="9"/>
    </row>
    <row r="4">
      <c r="A4" s="10">
        <v>2017.0</v>
      </c>
      <c r="B4" s="2"/>
      <c r="C4" s="11"/>
      <c r="D4" s="12"/>
      <c r="E4" s="13">
        <v>1.0</v>
      </c>
      <c r="F4" s="2"/>
      <c r="G4" s="11"/>
      <c r="H4" s="12"/>
      <c r="I4" s="13">
        <v>1.0</v>
      </c>
      <c r="J4" s="2"/>
      <c r="K4" s="11"/>
      <c r="L4" s="14" t="s">
        <v>7</v>
      </c>
      <c r="P4" s="12"/>
      <c r="Q4" s="2"/>
      <c r="R4" s="2"/>
      <c r="S4" s="2"/>
      <c r="T4" s="2"/>
      <c r="U4" s="2"/>
      <c r="V4" s="2"/>
      <c r="W4" s="2"/>
      <c r="X4" s="2"/>
      <c r="Y4" s="2"/>
      <c r="Z4" s="11"/>
    </row>
    <row r="5">
      <c r="A5" s="15" t="s">
        <v>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4"/>
    </row>
    <row r="6">
      <c r="A6" s="17" t="str">
        <f>IF(R[-2]C[16]="","",R[-2]C[16])</f>
        <v>#ERROR!</v>
      </c>
      <c r="X6" s="17"/>
      <c r="Y6" s="17"/>
      <c r="Z6" s="17"/>
    </row>
    <row r="7">
      <c r="A7" s="18" t="str">
        <f>IF(R4C5=1,R[-3]C[0],R[-3]C[0]&amp;"-"&amp;R[-3]C[0]+1)</f>
        <v>#ERROR!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9" t="str">
        <f>DATE(R4C1,R4C5,1)</f>
        <v>#ERROR!</v>
      </c>
      <c r="H9" s="17"/>
      <c r="I9" s="19" t="str">
        <f>DATE(YEAR(R[0]C[-8]),MONTH(R[0]C[-8])+1,1)</f>
        <v>#ERROR!</v>
      </c>
      <c r="P9" s="17"/>
      <c r="Q9" s="19" t="str">
        <f>DATE(YEAR(R[0]C[-8]),MONTH(R[0]C[-8])+1,1)</f>
        <v>#ERROR!</v>
      </c>
      <c r="X9" s="17"/>
      <c r="Y9" s="20" t="s">
        <v>9</v>
      </c>
      <c r="Z9" s="21" t="s">
        <v>10</v>
      </c>
    </row>
    <row r="10">
      <c r="A10" s="22" t="str">
        <f>INDEX({"Su";"M";"Tu";"W";"Th";"F";"Sa"},1+MOD(R4C9+1-2,7))</f>
        <v>#ERROR!</v>
      </c>
      <c r="B10" s="23" t="str">
        <f>INDEX({"Su";"M";"Tu";"W";"Th";"F";"Sa"},1+MOD(R4C9+2-2,7))</f>
        <v>#ERROR!</v>
      </c>
      <c r="C10" s="23" t="str">
        <f>INDEX({"Su";"M";"Tu";"W";"Th";"F";"Sa"},1+MOD(R4C9+3-2,7))</f>
        <v>#ERROR!</v>
      </c>
      <c r="D10" s="23" t="str">
        <f>INDEX({"Su";"M";"Tu";"W";"Th";"F";"Sa"},1+MOD(R4C9+4-2,7))</f>
        <v>#ERROR!</v>
      </c>
      <c r="E10" s="23" t="str">
        <f>INDEX({"Su";"M";"Tu";"W";"Th";"F";"Sa"},1+MOD(R4C9+5-2,7))</f>
        <v>#ERROR!</v>
      </c>
      <c r="F10" s="23" t="str">
        <f>INDEX({"Su";"M";"Tu";"W";"Th";"F";"Sa"},1+MOD(R4C9+6-2,7))</f>
        <v>#ERROR!</v>
      </c>
      <c r="G10" s="24" t="str">
        <f>INDEX({"Su";"M";"Tu";"W";"Th";"F";"Sa"},1+MOD(R4C9+7-2,7))</f>
        <v>#ERROR!</v>
      </c>
      <c r="H10" s="25"/>
      <c r="I10" s="23" t="str">
        <f>$A$10</f>
        <v>#ERROR!</v>
      </c>
      <c r="J10" s="23" t="str">
        <f>$B$10</f>
        <v>#ERROR!</v>
      </c>
      <c r="K10" s="23" t="str">
        <f>$C$10</f>
        <v>#ERROR!</v>
      </c>
      <c r="L10" s="23" t="str">
        <f>$D$10</f>
        <v>#ERROR!</v>
      </c>
      <c r="M10" s="23" t="str">
        <f>$E$10</f>
        <v>#ERROR!</v>
      </c>
      <c r="N10" s="23" t="str">
        <f>$F$10</f>
        <v>#ERROR!</v>
      </c>
      <c r="O10" s="24" t="str">
        <f>$G$10</f>
        <v>#ERROR!</v>
      </c>
      <c r="P10" s="25"/>
      <c r="Q10" s="23" t="str">
        <f>$A$10</f>
        <v>#ERROR!</v>
      </c>
      <c r="R10" s="23" t="str">
        <f>$B$10</f>
        <v>#ERROR!</v>
      </c>
      <c r="S10" s="23" t="str">
        <f>$C$10</f>
        <v>#ERROR!</v>
      </c>
      <c r="T10" s="23" t="str">
        <f>$D$10</f>
        <v>#ERROR!</v>
      </c>
      <c r="U10" s="23" t="str">
        <f>$E$10</f>
        <v>#ERROR!</v>
      </c>
      <c r="V10" s="23" t="str">
        <f>$F$10</f>
        <v>#ERROR!</v>
      </c>
      <c r="W10" s="24" t="str">
        <f>$G$10</f>
        <v>#ERROR!</v>
      </c>
      <c r="X10" s="17"/>
      <c r="Y10" s="26" t="str">
        <f>DATE(R4C1+IF(R4C5&gt;1,1,0),1,1)</f>
        <v>#ERROR!</v>
      </c>
      <c r="Z10" s="27" t="s">
        <v>11</v>
      </c>
    </row>
    <row r="11">
      <c r="A11" s="28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B11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C11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D11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E11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F11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G11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H11" s="25"/>
      <c r="I11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J11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K11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L11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M11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N11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O11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P11" s="25"/>
      <c r="Q11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R11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S11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T11" s="31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U11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V11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W11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X11" s="17"/>
      <c r="Y11" s="26" t="str">
        <f>(DATE(R4C1+IF(R4C5&gt;1,1,0),1,1)+(3-1)*7)+2-WEEKDAY(DATE(R4C1+IF(R4C5&gt;1,1,0),1,1),1)+IF(2&lt;WEEKDAY(DATE(R4C1+IF(R4C5&gt;1,1,0),1,1),1),7,0)</f>
        <v>#ERROR!</v>
      </c>
      <c r="Z11" s="27" t="s">
        <v>12</v>
      </c>
    </row>
    <row r="12">
      <c r="A12" s="32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B12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C12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D12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E12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F12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G12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H12" s="25"/>
      <c r="I12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J12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K12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L12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M12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N12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O12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P12" s="25"/>
      <c r="Q12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R12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S12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T12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U12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V12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W12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X12" s="17"/>
      <c r="Y12" s="26" t="str">
        <f>IF(AND(R4C1&gt;=2013,R4C1&lt;=2020),DATEVALUE(INDEX({"2013-02-10";"2014-01-31";"2015-02-19";"2016-02-08";"2017-01-28";"2018-02-16";"2019-02-05";"2020-01-25"},R4C1-2012+IF(MONTH(DATEVALUE(INDEX({"2013-02-10";"2014-01-31";"2015-02-19";"2016-02-08";"2017-01-28";"2018-02-16";"2019-02-05";"2020-01-25"},R4C1-2012)))&lt;R4C5,1,0),1)),"---")</f>
        <v>#ERROR!</v>
      </c>
      <c r="Z12" s="27" t="s">
        <v>13</v>
      </c>
    </row>
    <row r="13">
      <c r="A13" s="32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B13" s="31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C13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D13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E13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F13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G13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H13" s="25"/>
      <c r="I13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J13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K13" s="31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L13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M13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N13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O13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P13" s="25"/>
      <c r="Q13" s="31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R13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S13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T13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U13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V13" s="31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W13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X13" s="17"/>
      <c r="Y13" s="26" t="str">
        <f>DATE(R4C1+IF(R4C5&gt;2,1,0),2,14)</f>
        <v>#ERROR!</v>
      </c>
      <c r="Z13" s="27" t="s">
        <v>14</v>
      </c>
    </row>
    <row r="14">
      <c r="A14" s="32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B14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C14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D14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E14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F14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G14" s="31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H14" s="25"/>
      <c r="I14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J14" s="31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K14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L14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M14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N14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O14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P14" s="25"/>
      <c r="Q14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R14" s="31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S14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T14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U14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V14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W14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X14" s="17"/>
      <c r="Y14" s="26" t="str">
        <f>(DATE(R4C1+IF(R4C5&gt;2,1,0),2,1)+(3-1)*7)+2-WEEKDAY(DATE(R4C1+IF(R4C5&gt;2,1,0),2,1),1)+IF(2&lt;WEEKDAY(DATE(R4C1+IF(R4C5&gt;2,1,0),2,1),1),7,0)</f>
        <v>#ERROR!</v>
      </c>
      <c r="Z14" s="27" t="s">
        <v>15</v>
      </c>
    </row>
    <row r="15">
      <c r="A15" s="32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B15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C15" s="29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D15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E15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F15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G15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H15" s="25"/>
      <c r="I15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J15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K15" s="29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L15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M15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N15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O15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P15" s="25"/>
      <c r="Q15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R15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S15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T15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U15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V15" s="29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W15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X15" s="17"/>
      <c r="Y15" s="26" t="str">
        <f>IF(AND(R4C1&gt;1900,R4C1&lt;2199),IF(MONTH(ROUND(DATE(R4C1,4,1)/7+MOD(19*MOD(R4C1,19)-7,30)*0.14,0)*7-6-46)&lt;R4C5,ROUND(DATE(R4C1+1,4,1)/7+MOD(19*MOD(R4C1+1,19)-7,30)*0.14,0)*7-6-46,ROUND(DATE(R4C1,4,1)/7+MOD(19*MOD(R4C1,19)-7,30)*0.14,0)*7-6-46),"n/f")</f>
        <v>#ERROR!</v>
      </c>
      <c r="Z15" s="27" t="s">
        <v>16</v>
      </c>
    </row>
    <row r="16">
      <c r="A16" s="33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B16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C16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D16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E16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F16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G16" s="30" t="str">
        <f>IF(MONTH(R9C1)&lt;&gt;MONTH(R9C1-(WEEKDAY(R9C1,1)-(R4C9-1))-IF((WEEKDAY(R9C1,1)-(R4C9-1))&lt;=0,7,0)+(ROW(R[0]C[0])-ROW(R11C1))*7+(COLUMN(R[0]C[0])-COLUMN(R11C1)+1)),"",R9C1-(WEEKDAY(R9C1,1)-(R4C9-1))-IF((WEEKDAY(R9C1,1)-(R4C9-1))&lt;=0,7,0)+(ROW(R[0]C[0])-ROW(R11C1))*7+(COLUMN(R[0]C[0])-COLUMN(R11C1)+1))</f>
        <v>#ERROR!</v>
      </c>
      <c r="H16" s="25"/>
      <c r="I16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J16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K16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L16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M16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N16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O16" s="30" t="str">
        <f>IF(MONTH(R9C9)&lt;&gt;MONTH(R9C9-(WEEKDAY(R9C9,1)-(R4C9-1))-IF((WEEKDAY(R9C9,1)-(R4C9-1))&lt;=0,7,0)+(ROW(R[0]C[0])-ROW(R11C9))*7+(COLUMN(R[0]C[0])-COLUMN(R11C9)+1)),"",R9C9-(WEEKDAY(R9C9,1)-(R4C9-1))-IF((WEEKDAY(R9C9,1)-(R4C9-1))&lt;=0,7,0)+(ROW(R[0]C[0])-ROW(R11C9))*7+(COLUMN(R[0]C[0])-COLUMN(R11C9)+1))</f>
        <v>#ERROR!</v>
      </c>
      <c r="P16" s="25"/>
      <c r="Q16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R16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S16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T16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U16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V16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W16" s="30" t="str">
        <f>IF(MONTH(R9C17)&lt;&gt;MONTH(R9C17-(WEEKDAY(R9C17,1)-(R4C9-1))-IF((WEEKDAY(R9C17,1)-(R4C9-1))&lt;=0,7,0)+(ROW(R[0]C[0])-ROW(R11C17))*7+(COLUMN(R[0]C[0])-COLUMN(R11C17)+1)),"",R9C17-(WEEKDAY(R9C17,1)-(R4C9-1))-IF((WEEKDAY(R9C17,1)-(R4C9-1))&lt;=0,7,0)+(ROW(R[0]C[0])-ROW(R11C17))*7+(COLUMN(R[0]C[0])-COLUMN(R11C17)+1))</f>
        <v>#ERROR!</v>
      </c>
      <c r="X16" s="17"/>
      <c r="Y16" s="26" t="str">
        <f>IF(R4C1+IF(R4C5&gt;4,1,0)&lt;2007,(DATE(R4C1+IF(R4C5&gt;4,1,0),4,1)+(1-1)*7)+IF(1&lt;WEEKDAY(DATE(R4C1+IF(R4C5&gt;4,1,0),4,1)),1+7-WEEKDAY(DATE(R4C1+IF(R4C5&gt;4,1,0),4,1),1),1-WEEKDAY(DATE(R4C1+IF(R4C5&gt;4,1,0),4,1),1)),(DATE(R4C1+IF(R4C5&gt;4,1,0),4-1,1)+(2-1)*7)+IF(1&lt;WEEKDAY(DATE(R4C1+IF(R4C5&gt;4,1,0),4-1,1),1),1+7-WEEKDAY(DATE(R4C1+IF(R4C5&gt;4,1,0),4-1,1),1),1-WEEKDAY(DATE(R4C1+IF(R4C5&gt;4,1,0),4-1,1),1)))</f>
        <v>#ERROR!</v>
      </c>
      <c r="Z16" s="27" t="s">
        <v>17</v>
      </c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26" t="str">
        <f>DATE(R4C1+IF(R4C5&gt;3,1,0),3,17)</f>
        <v>#ERROR!</v>
      </c>
      <c r="Z17" s="27" t="s">
        <v>18</v>
      </c>
    </row>
    <row r="18">
      <c r="A18" s="19" t="str">
        <f>DATE(YEAR(R[-9]C[16]),MONTH(R[-9]C[16])+1,1)</f>
        <v>#ERROR!</v>
      </c>
      <c r="H18" s="17"/>
      <c r="I18" s="19" t="str">
        <f>DATE(YEAR(R[0]C[-8]),MONTH(R[0]C[-8])+1,1)</f>
        <v>#ERROR!</v>
      </c>
      <c r="P18" s="17"/>
      <c r="Q18" s="19" t="str">
        <f>DATE(YEAR(R[0]C[-8]),MONTH(R[0]C[-8])+1,1)</f>
        <v>#ERROR!</v>
      </c>
      <c r="X18" s="17"/>
      <c r="Y18" s="26" t="str">
        <f>IF(AND(R4C1&gt;1900,R4C1&lt;2099),IF(MONTH(ROUNDDOWN((DATE(2000,3,20)+TIME(7,29,0))+(R4C1-2000)*365.24238,0))&lt;R4C5,ROUNDDOWN((DATE(2000,3,20)+TIME(7,29,0))+(R4C1+1-2000)*365.24238,0),ROUNDDOWN((DATE(2000,3,20)+TIME(7,29,0))+(R4C1-2000)*365.24238,0)),"n/f")</f>
        <v>#ERROR!</v>
      </c>
      <c r="Z18" s="27" t="s">
        <v>19</v>
      </c>
    </row>
    <row r="19">
      <c r="A19" s="22" t="str">
        <f>$A$10</f>
        <v>#ERROR!</v>
      </c>
      <c r="B19" s="23" t="str">
        <f>$B$10</f>
        <v>#ERROR!</v>
      </c>
      <c r="C19" s="23" t="str">
        <f>$C$10</f>
        <v>#ERROR!</v>
      </c>
      <c r="D19" s="23" t="str">
        <f>$D$10</f>
        <v>#ERROR!</v>
      </c>
      <c r="E19" s="23" t="str">
        <f>$E$10</f>
        <v>#ERROR!</v>
      </c>
      <c r="F19" s="23" t="str">
        <f>$F$10</f>
        <v>#ERROR!</v>
      </c>
      <c r="G19" s="24" t="str">
        <f>$G$10</f>
        <v>#ERROR!</v>
      </c>
      <c r="H19" s="25"/>
      <c r="I19" s="23" t="str">
        <f>$A$10</f>
        <v>#ERROR!</v>
      </c>
      <c r="J19" s="23" t="str">
        <f>$B$10</f>
        <v>#ERROR!</v>
      </c>
      <c r="K19" s="23" t="str">
        <f>$C$10</f>
        <v>#ERROR!</v>
      </c>
      <c r="L19" s="23" t="str">
        <f>$D$10</f>
        <v>#ERROR!</v>
      </c>
      <c r="M19" s="23" t="str">
        <f>$E$10</f>
        <v>#ERROR!</v>
      </c>
      <c r="N19" s="23" t="str">
        <f>$F$10</f>
        <v>#ERROR!</v>
      </c>
      <c r="O19" s="24" t="str">
        <f>$G$10</f>
        <v>#ERROR!</v>
      </c>
      <c r="P19" s="25"/>
      <c r="Q19" s="23" t="str">
        <f>$A$10</f>
        <v>#ERROR!</v>
      </c>
      <c r="R19" s="23" t="str">
        <f>$B$10</f>
        <v>#ERROR!</v>
      </c>
      <c r="S19" s="23" t="str">
        <f>$C$10</f>
        <v>#ERROR!</v>
      </c>
      <c r="T19" s="23" t="str">
        <f>$D$10</f>
        <v>#ERROR!</v>
      </c>
      <c r="U19" s="23" t="str">
        <f>$E$10</f>
        <v>#ERROR!</v>
      </c>
      <c r="V19" s="23" t="str">
        <f>$F$10</f>
        <v>#ERROR!</v>
      </c>
      <c r="W19" s="24" t="str">
        <f>$G$10</f>
        <v>#ERROR!</v>
      </c>
      <c r="X19" s="17"/>
      <c r="Y19" s="26" t="str">
        <f>DATE(R4C1+IF(R4C5&gt;4,1,0),4,1)</f>
        <v>#ERROR!</v>
      </c>
      <c r="Z19" s="27" t="s">
        <v>20</v>
      </c>
    </row>
    <row r="20">
      <c r="A20" s="33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B20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C20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D20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E20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F20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G20" s="31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H20" s="25"/>
      <c r="I20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J20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K20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L20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M20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N20" s="31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O20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P20" s="25"/>
      <c r="Q20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R20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S20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T20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U20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V20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W20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X20" s="17"/>
      <c r="Y20" s="26" t="str">
        <f>IF(WEEKDAY(DATE(R4C1+IF(R4C5&gt;4,1,0),4,15),1)=1,DATE(R4C1+IF(R4C5&gt;4,1,0),4,15)+1,IF(WEEKDAY(DATE(R4C1+IF(R4C5&gt;4,1,0),4,15),1)=7,DATE(R4C1+IF(R4C5&gt;4,1,0),4,15)+2,DATE(R4C1+IF(R4C5&gt;4,1,0),4,15)))</f>
        <v>#ERROR!</v>
      </c>
      <c r="Z20" s="27" t="s">
        <v>21</v>
      </c>
    </row>
    <row r="21">
      <c r="A21" s="32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B21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C21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D21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E21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F21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G21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H21" s="25"/>
      <c r="I21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J21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K21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L21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M21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N21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O21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P21" s="25"/>
      <c r="Q21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R21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S21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T21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U21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V21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W21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X21" s="17"/>
      <c r="Y21" s="26" t="str">
        <f>IF(AND(R4C1&gt;1900,R4C1&lt;2199),IF(MONTH(ROUND(DATE(R4C1,4,1)/7+MOD(19*MOD(R4C1,19)-7,30)*0.14,0)*7-6)&lt;R4C5,ROUND(DATE(R4C1+1,4,1)/7+MOD(19*MOD(R4C1+1,19)-7,30)*0.14,0)*7-6,ROUND(DATE(R4C1,4,1)/7+MOD(19*MOD(R4C1,19)-7,30)*0.14,0)*7-6),"n/f")</f>
        <v>#ERROR!</v>
      </c>
      <c r="Z21" s="27" t="s">
        <v>22</v>
      </c>
    </row>
    <row r="22">
      <c r="A22" s="32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B22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C22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D22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E22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F22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G22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H22" s="25"/>
      <c r="I22" s="31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J22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K22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L22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M22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N22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O22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P22" s="25"/>
      <c r="Q22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R22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S22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T22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U22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V22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W22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X22" s="17"/>
      <c r="Y22" s="26" t="str">
        <f>IF(WEEKDAY(DATE(R4C1+IF(R4C5&gt;4+1,1,0),4+1,0),1)=7,DATE(R4C1+IF(R4C5&gt;4+1,1,0),4+1,0)-(7-4),(DATE(R4C1+IF(R4C5&gt;4+1,1,0),4+1,0)-WEEKDAY(DATE(R4C1+IF(R4C5&gt;4+1,1,0),4+1,0),1))-(7-4))</f>
        <v>#ERROR!</v>
      </c>
      <c r="Z22" s="27" t="s">
        <v>23</v>
      </c>
    </row>
    <row r="23">
      <c r="A23" s="28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B23" s="31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C23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D23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E23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F23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G23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H23" s="25"/>
      <c r="I23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J23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K23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L23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M23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N23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O23" s="31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P23" s="25"/>
      <c r="Q23" s="31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R23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S23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T23" s="31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U23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V23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W23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X23" s="17"/>
      <c r="Y23" s="26" t="str">
        <f>DATE(R4C1+IF(R4C5&gt;5,1,0),5,5)</f>
        <v>#ERROR!</v>
      </c>
      <c r="Z23" s="27" t="s">
        <v>24</v>
      </c>
    </row>
    <row r="24">
      <c r="A24" s="32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B24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C24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D24" s="31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E24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F24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G24" s="29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H24" s="25"/>
      <c r="I24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J24" s="31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K24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L24" s="29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M24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N24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O24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P24" s="25"/>
      <c r="Q24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R24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S24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T24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U24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V24" s="29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W24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X24" s="17"/>
      <c r="Y24" s="26" t="str">
        <f>(DATE(R4C1+IF(R4C5&gt;5,1,0),5,1)+(2-1)*7)+1-WEEKDAY(DATE(R4C1+IF(R4C5&gt;5,1,0),5,1),1)+IF(1&lt;WEEKDAY(DATE(R4C1+IF(R4C5&gt;5,1,0),5,1),1),7,0)</f>
        <v>#ERROR!</v>
      </c>
      <c r="Z24" s="27" t="s">
        <v>25</v>
      </c>
    </row>
    <row r="25">
      <c r="A25" s="32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B25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C25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D25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E25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F25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G25" s="30" t="str">
        <f>IF(MONTH(R18C1)&lt;&gt;MONTH(R18C1-(WEEKDAY(R18C1,1)-(R4C9-1))-IF((WEEKDAY(R18C1,1)-(R4C9-1))&lt;=0,7,0)+(ROW(R[0]C[0])-ROW(R20C1))*7+(COLUMN(R[0]C[0])-COLUMN(R20C1)+1)),"",R18C1-(WEEKDAY(R18C1,1)-(R4C9-1))-IF((WEEKDAY(R18C1,1)-(R4C9-1))&lt;=0,7,0)+(ROW(R[0]C[0])-ROW(R20C1))*7+(COLUMN(R[0]C[0])-COLUMN(R20C1)+1))</f>
        <v>#ERROR!</v>
      </c>
      <c r="H25" s="25"/>
      <c r="I25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J25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K25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L25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M25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N25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O25" s="30" t="str">
        <f>IF(MONTH(R18C9)&lt;&gt;MONTH(R18C9-(WEEKDAY(R18C9,1)-(R4C9-1))-IF((WEEKDAY(R18C9,1)-(R4C9-1))&lt;=0,7,0)+(ROW(R[0]C[0])-ROW(R20C9))*7+(COLUMN(R[0]C[0])-COLUMN(R20C9)+1)),"",R18C9-(WEEKDAY(R18C9,1)-(R4C9-1))-IF((WEEKDAY(R18C9,1)-(R4C9-1))&lt;=0,7,0)+(ROW(R[0]C[0])-ROW(R20C9))*7+(COLUMN(R[0]C[0])-COLUMN(R20C9)+1))</f>
        <v>#ERROR!</v>
      </c>
      <c r="P25" s="25"/>
      <c r="Q25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R25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S25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T25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U25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V25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W25" s="30" t="str">
        <f>IF(MONTH(R18C17)&lt;&gt;MONTH(R18C17-(WEEKDAY(R18C17,1)-(R4C9-1))-IF((WEEKDAY(R18C17,1)-(R4C9-1))&lt;=0,7,0)+(ROW(R[0]C[0])-ROW(R20C17))*7+(COLUMN(R[0]C[0])-COLUMN(R20C17)+1)),"",R18C17-(WEEKDAY(R18C17,1)-(R4C9-1))-IF((WEEKDAY(R18C17,1)-(R4C9-1))&lt;=0,7,0)+(ROW(R[0]C[0])-ROW(R20C17))*7+(COLUMN(R[0]C[0])-COLUMN(R20C17)+1))</f>
        <v>#ERROR!</v>
      </c>
      <c r="X25" s="17"/>
      <c r="Y25" s="26" t="str">
        <f>(DATE(R4C1+IF(R4C5&gt;5,1,0),6,1)+(0-1)*7)+2-WEEKDAY(DATE(R4C1+IF(R4C5&gt;5,1,0),6,1),1)+IF(2&lt;WEEKDAY(DATE(R4C1+IF(R4C5&gt;5,1,0),6,1),1),7,0)</f>
        <v>#ERROR!</v>
      </c>
      <c r="Z25" s="27" t="s">
        <v>26</v>
      </c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26" t="str">
        <f>(DATE(R4C1+IF(R4C5&gt;6,1,0),6,1)+(3-1)*7)+1-WEEKDAY(DATE(R4C1+IF(R4C5&gt;6,1,0),6,1),1)+IF(1&lt;WEEKDAY(DATE(R4C1+IF(R4C5&gt;6,1,0),6,1),1),7,0)</f>
        <v>#ERROR!</v>
      </c>
      <c r="Z26" s="27" t="s">
        <v>27</v>
      </c>
    </row>
    <row r="27">
      <c r="A27" s="19" t="str">
        <f>DATE(YEAR(R[-9]C[16]),MONTH(R[-9]C[16])+1,1)</f>
        <v>#ERROR!</v>
      </c>
      <c r="H27" s="17"/>
      <c r="I27" s="19" t="str">
        <f>DATE(YEAR(R[0]C[-8]),MONTH(R[0]C[-8])+1,1)</f>
        <v>#ERROR!</v>
      </c>
      <c r="P27" s="17"/>
      <c r="Q27" s="19" t="str">
        <f>DATE(YEAR(R[0]C[-8]),MONTH(R[0]C[-8])+1,1)</f>
        <v>#ERROR!</v>
      </c>
      <c r="X27" s="17"/>
      <c r="Y27" s="26" t="str">
        <f>IF(AND(R4C1&gt;1900,R4C1&lt;2099),IF(MONTH(ROUNDDOWN((DATE(2000,6,21)+TIME(1,36,0))+(R4C1-2000)*365.24163,0))&lt;R4C5,ROUNDDOWN((DATE(2000,6,21)+TIME(1,36,0))+(R4C1+1-2000)*365.24163,0),ROUNDDOWN((DATE(2000,6,21)+TIME(1,36,0))+(R4C1-2000)*365.24163,0)),"n/f")</f>
        <v>#ERROR!</v>
      </c>
      <c r="Z27" s="27" t="s">
        <v>28</v>
      </c>
    </row>
    <row r="28">
      <c r="A28" s="22" t="str">
        <f>$A$10</f>
        <v>#ERROR!</v>
      </c>
      <c r="B28" s="23" t="str">
        <f>$B$10</f>
        <v>#ERROR!</v>
      </c>
      <c r="C28" s="23" t="str">
        <f>$C$10</f>
        <v>#ERROR!</v>
      </c>
      <c r="D28" s="23" t="str">
        <f>$D$10</f>
        <v>#ERROR!</v>
      </c>
      <c r="E28" s="23" t="str">
        <f>$E$10</f>
        <v>#ERROR!</v>
      </c>
      <c r="F28" s="23" t="str">
        <f>$F$10</f>
        <v>#ERROR!</v>
      </c>
      <c r="G28" s="24" t="str">
        <f>$G$10</f>
        <v>#ERROR!</v>
      </c>
      <c r="H28" s="25"/>
      <c r="I28" s="23" t="str">
        <f>$A$10</f>
        <v>#ERROR!</v>
      </c>
      <c r="J28" s="23" t="str">
        <f>$B$10</f>
        <v>#ERROR!</v>
      </c>
      <c r="K28" s="23" t="str">
        <f>$C$10</f>
        <v>#ERROR!</v>
      </c>
      <c r="L28" s="23" t="str">
        <f>$D$10</f>
        <v>#ERROR!</v>
      </c>
      <c r="M28" s="23" t="str">
        <f>$E$10</f>
        <v>#ERROR!</v>
      </c>
      <c r="N28" s="23" t="str">
        <f>$F$10</f>
        <v>#ERROR!</v>
      </c>
      <c r="O28" s="24" t="str">
        <f>$G$10</f>
        <v>#ERROR!</v>
      </c>
      <c r="P28" s="25"/>
      <c r="Q28" s="23" t="str">
        <f>$A$10</f>
        <v>#ERROR!</v>
      </c>
      <c r="R28" s="23" t="str">
        <f>$B$10</f>
        <v>#ERROR!</v>
      </c>
      <c r="S28" s="23" t="str">
        <f>$C$10</f>
        <v>#ERROR!</v>
      </c>
      <c r="T28" s="23" t="str">
        <f>$D$10</f>
        <v>#ERROR!</v>
      </c>
      <c r="U28" s="23" t="str">
        <f>$E$10</f>
        <v>#ERROR!</v>
      </c>
      <c r="V28" s="23" t="str">
        <f>$F$10</f>
        <v>#ERROR!</v>
      </c>
      <c r="W28" s="24" t="str">
        <f>$G$10</f>
        <v>#ERROR!</v>
      </c>
      <c r="X28" s="17"/>
      <c r="Y28" s="26" t="str">
        <f>IF(AND(R4C1&gt;=2013,R4C1&lt;=2021),DATEVALUE(INDEX({"2013-07-09";"2014-06-28";"2015-06-18";"2016-06-06";"2017-05-27";"2018-05-16";"2019-05-06";"2020-04-24";"2021-04-13"},R4C1-2012+IF(MONTH(DATEVALUE(INDEX({"2013-07-09";"2014-06-28";"2015-06-18";"2016-06-06";"2017-05-27";"2018-05-16";"2019-05-06";"2020-04-24";"2021-04-13"},R4C1-2012)))&lt;R4C5,1,0),1)),"---")</f>
        <v>#ERROR!</v>
      </c>
      <c r="Z28" s="27" t="s">
        <v>29</v>
      </c>
    </row>
    <row r="29">
      <c r="A29" s="33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B29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C29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D29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E29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F29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G29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H29" s="25"/>
      <c r="I29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J29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K29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L29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M29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N29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O29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P29" s="25"/>
      <c r="Q29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R29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S29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T29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U29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V29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W29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X29" s="17"/>
      <c r="Y29" s="26" t="str">
        <f>DATE(R4C1+IF(R4C5&gt;7,1,0),7,4)</f>
        <v>#ERROR!</v>
      </c>
      <c r="Z29" s="27" t="s">
        <v>30</v>
      </c>
    </row>
    <row r="30">
      <c r="A30" s="32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B30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C30" s="31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D30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E30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F30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G30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H30" s="25"/>
      <c r="I30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J30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K30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L30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M30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N30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O30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P30" s="25"/>
      <c r="Q30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R30" s="31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S30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T30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U30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V30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W30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X30" s="17"/>
      <c r="Y30" s="26" t="str">
        <f>(DATE(R4C1+IF(R4C5&gt;9,1,0),9,1)+(1-1)*7)+2-WEEKDAY(DATE(R4C1+IF(R4C5&gt;9,1,0),9,1),1)+IF(2&lt;WEEKDAY(DATE(R4C1+IF(R4C5&gt;9,1,0),9,1),1),7,0)</f>
        <v>#ERROR!</v>
      </c>
      <c r="Z30" s="27" t="s">
        <v>31</v>
      </c>
    </row>
    <row r="31">
      <c r="A31" s="32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B31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C31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D31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E31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F31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G31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H31" s="25"/>
      <c r="I31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J31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K31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L31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M31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N31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O31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P31" s="25"/>
      <c r="Q31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R31" s="31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S31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T31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U31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V31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W31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X31" s="17"/>
      <c r="Y31" s="26" t="str">
        <f>DATE(R4C1+IF(R4C5&gt;9,1,0),9,11)</f>
        <v>#ERROR!</v>
      </c>
      <c r="Z31" s="27" t="s">
        <v>32</v>
      </c>
    </row>
    <row r="32">
      <c r="A32" s="32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B32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C32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D32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E32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F32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G32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H32" s="25"/>
      <c r="I32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J32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K32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L32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M32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N32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O32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P32" s="25"/>
      <c r="Q32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R32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S32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T32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U32" s="31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V32" s="31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W32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X32" s="17"/>
      <c r="Y32" s="26" t="str">
        <f>IF(AND(R4C1&gt;1900,R4C1&lt;2099),IF(MONTH(ROUNDDOWN((DATE(2000,9,22)+TIME(17,17,0))+(R4C1-2000)*365.24205,0))&lt;R4C5,ROUNDDOWN((DATE(2000,9,22)+TIME(17,17,0))+(R4C1+1-2000)*365.24205,0),ROUNDDOWN((DATE(2000,9,22)+TIME(17,17,0))+(R4C1-2000)*365.24205,0)),"n/f")</f>
        <v>#ERROR!</v>
      </c>
      <c r="Z32" s="27" t="s">
        <v>33</v>
      </c>
    </row>
    <row r="33">
      <c r="A33" s="32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B33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C33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D33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E33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F33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G33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H33" s="25"/>
      <c r="I33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J33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K33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L33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M33" s="29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N33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O33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P33" s="25"/>
      <c r="Q33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R33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S33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T33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U33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V33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W33" s="29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X33" s="17"/>
      <c r="Y33" s="26" t="str">
        <f>IF(AND(R4C1&gt;=2013,R4C1&lt;=2020),DATEVALUE(INDEX({"2013-09-05";"2014-09-25";"2015-09-14";"2016-10-03";"2017-09-21";"2018-09-10";"2019-09-30";"2020-09-19"},R4C1-2012+IF(MONTH(DATEVALUE(INDEX({"2013-09-05";"2014-09-25";"2015-09-14";"2016-10-03";"2017-09-21";"2018-09-10";"2019-09-30";"2020-09-19"},R4C1-2012)))&lt;R4C5,1,0),1)),"---")</f>
        <v>#ERROR!</v>
      </c>
      <c r="Z33" s="27" t="s">
        <v>34</v>
      </c>
    </row>
    <row r="34">
      <c r="A34" s="32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B34" s="29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C34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D34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E34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F34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G34" s="30" t="str">
        <f>IF(MONTH(R27C1)&lt;&gt;MONTH(R27C1-(WEEKDAY(R27C1,1)-(R4C9-1))-IF((WEEKDAY(R27C1,1)-(R4C9-1))&lt;=0,7,0)+(ROW(R[0]C[0])-ROW(R29C1))*7+(COLUMN(R[0]C[0])-COLUMN(R29C1)+1)),"",R27C1-(WEEKDAY(R27C1,1)-(R4C9-1))-IF((WEEKDAY(R27C1,1)-(R4C9-1))&lt;=0,7,0)+(ROW(R[0]C[0])-ROW(R29C1))*7+(COLUMN(R[0]C[0])-COLUMN(R29C1)+1))</f>
        <v>#ERROR!</v>
      </c>
      <c r="H34" s="25"/>
      <c r="I34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J34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K34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L34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M34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N34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O34" s="30" t="str">
        <f>IF(MONTH(R27C9)&lt;&gt;MONTH(R27C9-(WEEKDAY(R27C9,1)-(R4C9-1))-IF((WEEKDAY(R27C9,1)-(R4C9-1))&lt;=0,7,0)+(ROW(R[0]C[0])-ROW(R29C9))*7+(COLUMN(R[0]C[0])-COLUMN(R29C9)+1)),"",R27C9-(WEEKDAY(R27C9,1)-(R4C9-1))-IF((WEEKDAY(R27C9,1)-(R4C9-1))&lt;=0,7,0)+(ROW(R[0]C[0])-ROW(R29C9))*7+(COLUMN(R[0]C[0])-COLUMN(R29C9)+1))</f>
        <v>#ERROR!</v>
      </c>
      <c r="P34" s="25"/>
      <c r="Q34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R34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S34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T34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U34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V34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W34" s="30" t="str">
        <f>IF(MONTH(R27C17)&lt;&gt;MONTH(R27C17-(WEEKDAY(R27C17,1)-(R4C9-1))-IF((WEEKDAY(R27C17,1)-(R4C9-1))&lt;=0,7,0)+(ROW(R[0]C[0])-ROW(R29C17))*7+(COLUMN(R[0]C[0])-COLUMN(R29C17)+1)),"",R27C17-(WEEKDAY(R27C17,1)-(R4C9-1))-IF((WEEKDAY(R27C17,1)-(R4C9-1))&lt;=0,7,0)+(ROW(R[0]C[0])-ROW(R29C17))*7+(COLUMN(R[0]C[0])-COLUMN(R29C17)+1))</f>
        <v>#ERROR!</v>
      </c>
      <c r="X34" s="17"/>
      <c r="Y34" s="26" t="str">
        <f>(DATE(R4C1+IF(R4C5&gt;10,1,0),10,1)+(2-1)*7)+2-WEEKDAY(DATE(R4C1+IF(R4C5&gt;10,1,0),10,1),1)+IF(2&lt;WEEKDAY(DATE(R4C1+IF(R4C5&gt;10,1,0),10,1),1),7,0)</f>
        <v>#ERROR!</v>
      </c>
      <c r="Z34" s="27" t="s">
        <v>35</v>
      </c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26" t="str">
        <f>DATE(R4C1+IF(R4C5&gt;10,1,0),10,16)</f>
        <v>#ERROR!</v>
      </c>
      <c r="Z35" s="27" t="s">
        <v>36</v>
      </c>
    </row>
    <row r="36">
      <c r="A36" s="19" t="str">
        <f>DATE(YEAR(R[-9]C[16]),MONTH(R[-9]C[16])+1,1)</f>
        <v>#ERROR!</v>
      </c>
      <c r="H36" s="17"/>
      <c r="I36" s="19" t="str">
        <f>DATE(YEAR(R[0]C[-8]),MONTH(R[0]C[-8])+1,1)</f>
        <v>#ERROR!</v>
      </c>
      <c r="P36" s="17"/>
      <c r="Q36" s="19" t="str">
        <f>DATE(YEAR(R[0]C[-8]),MONTH(R[0]C[-8])+1,1)</f>
        <v>#ERROR!</v>
      </c>
      <c r="X36" s="17" t="s">
        <v>37</v>
      </c>
      <c r="Y36" s="26" t="str">
        <f>DATE(R4C1+IF(R4C5&gt;10,1,0),10,31)</f>
        <v>#ERROR!</v>
      </c>
      <c r="Z36" s="27" t="s">
        <v>38</v>
      </c>
    </row>
    <row r="37">
      <c r="A37" s="22" t="str">
        <f>$A$10</f>
        <v>#ERROR!</v>
      </c>
      <c r="B37" s="23" t="str">
        <f>$B$10</f>
        <v>#ERROR!</v>
      </c>
      <c r="C37" s="23" t="str">
        <f>$C$10</f>
        <v>#ERROR!</v>
      </c>
      <c r="D37" s="23" t="str">
        <f>$D$10</f>
        <v>#ERROR!</v>
      </c>
      <c r="E37" s="23" t="str">
        <f>$E$10</f>
        <v>#ERROR!</v>
      </c>
      <c r="F37" s="23" t="str">
        <f>$F$10</f>
        <v>#ERROR!</v>
      </c>
      <c r="G37" s="24" t="str">
        <f>$G$10</f>
        <v>#ERROR!</v>
      </c>
      <c r="H37" s="25"/>
      <c r="I37" s="23" t="str">
        <f>$A$10</f>
        <v>#ERROR!</v>
      </c>
      <c r="J37" s="23" t="str">
        <f>$B$10</f>
        <v>#ERROR!</v>
      </c>
      <c r="K37" s="23" t="str">
        <f>$C$10</f>
        <v>#ERROR!</v>
      </c>
      <c r="L37" s="23" t="str">
        <f>$D$10</f>
        <v>#ERROR!</v>
      </c>
      <c r="M37" s="23" t="str">
        <f>$E$10</f>
        <v>#ERROR!</v>
      </c>
      <c r="N37" s="23" t="str">
        <f>$F$10</f>
        <v>#ERROR!</v>
      </c>
      <c r="O37" s="24" t="str">
        <f>$G$10</f>
        <v>#ERROR!</v>
      </c>
      <c r="P37" s="25"/>
      <c r="Q37" s="23" t="str">
        <f>$A$10</f>
        <v>#ERROR!</v>
      </c>
      <c r="R37" s="23" t="str">
        <f>$B$10</f>
        <v>#ERROR!</v>
      </c>
      <c r="S37" s="23" t="str">
        <f>$C$10</f>
        <v>#ERROR!</v>
      </c>
      <c r="T37" s="23" t="str">
        <f>$D$10</f>
        <v>#ERROR!</v>
      </c>
      <c r="U37" s="23" t="str">
        <f>$E$10</f>
        <v>#ERROR!</v>
      </c>
      <c r="V37" s="23" t="str">
        <f>$F$10</f>
        <v>#ERROR!</v>
      </c>
      <c r="W37" s="24" t="str">
        <f>$G$10</f>
        <v>#ERROR!</v>
      </c>
      <c r="X37" s="17"/>
      <c r="Y37" s="26" t="str">
        <f>IF(R4C1+IF(R4C5&gt;11,1,0)&lt;2007,(DATE(R4C1+IF(R4C5&gt;11,1,0),11,1)+(-1)*7)+IF(1&lt;WEEKDAY(DATE(R4C1+IF(R4C5&gt;11,1,0),11,1),1),1+7-WEEKDAY(DATE(R4C1+IF(R4C5&gt;11,1,0),11,1),1),1-WEEKDAY(DATE(R4C1+IF(R4C5&gt;11,1,0),11,1),1)),(DATE(R4C1+IF(R4C5&gt;11,1,0),11,1)+(1-1)*7)+IF(1&lt;WEEKDAY(DATE(R4C1+IF(R4C5&gt;11,1,0),11,1),1),1+7-WEEKDAY(DATE(R4C1+IF(R4C5&gt;11,1,0),11,1),1),1-WEEKDAY(DATE(R4C1+IF(R4C5&gt;11,1,0),11,1),1)))</f>
        <v>#ERROR!</v>
      </c>
      <c r="Z37" s="27" t="s">
        <v>39</v>
      </c>
    </row>
    <row r="38">
      <c r="A38" s="32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B38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C38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D38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E38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F38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G38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H38" s="25"/>
      <c r="I38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J38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K38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L38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M38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N38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O38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P38" s="25"/>
      <c r="Q38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R38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S38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T38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U38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V38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W38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X38" s="17"/>
      <c r="Y38" s="26" t="str">
        <f>DATE(R4C1+IF(R4C5&gt;11,1,0),11,11)</f>
        <v>#ERROR!</v>
      </c>
      <c r="Z38" s="27" t="s">
        <v>40</v>
      </c>
    </row>
    <row r="39">
      <c r="A39" s="32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B39" s="31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C39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D39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E39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F39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G39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H39" s="25"/>
      <c r="I39" s="31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J39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K39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L39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M39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N39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O39" s="31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P39" s="25"/>
      <c r="Q39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R39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S39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T39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U39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V39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W39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X39" s="17"/>
      <c r="Y39" s="26" t="str">
        <f>(DATE(R4C1+IF(R4C5&gt;11,1,0),11,1)+(4-1)*7)+5-WEEKDAY(DATE(R4C1+IF(R4C5&gt;11,1,0),11,1),1)+IF(5&lt;WEEKDAY(DATE(R4C1+IF(R4C5&gt;11,1,0),11,1),1),7,0)</f>
        <v>#ERROR!</v>
      </c>
      <c r="Z39" s="27" t="s">
        <v>41</v>
      </c>
    </row>
    <row r="40">
      <c r="A40" s="32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B40" s="31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C40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D40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E40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F40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G40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H40" s="25"/>
      <c r="I40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J40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K40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L40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M40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N40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O40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P40" s="25"/>
      <c r="Q40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R40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S40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T40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U40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V40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W40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X40" s="17"/>
      <c r="Y40" s="26" t="str">
        <f>IF(AND(R4C1&gt;1900,R4C1&lt;2099),IF(MONTH(ROUNDDOWN((DATE(2000,12,21)+TIME(13,30,0))+(R4C1-2000)*365.242743,0))&lt;R4C5,ROUNDDOWN((DATE(2000,12,21)+TIME(13,30,0))+(R4C1+1-2000)*365.242743,0),ROUNDDOWN((DATE(2000,12,21)+TIME(13,30,0))+(R4C1-2000)*365.242743,0)),"n/f")</f>
        <v>#ERROR!</v>
      </c>
      <c r="Z40" s="27" t="s">
        <v>42</v>
      </c>
    </row>
    <row r="41">
      <c r="A41" s="32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B41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C41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D41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E41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F41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G41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H41" s="25"/>
      <c r="I41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J41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K41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L41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M41" s="31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N41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O41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P41" s="25"/>
      <c r="Q41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R41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S41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T41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U41" s="31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V41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W41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X41" s="17"/>
      <c r="Y41" s="26" t="str">
        <f>DATE(R4C1+IF(R4C5&gt;12,1,0),12,24)</f>
        <v>#ERROR!</v>
      </c>
      <c r="Z41" s="27" t="s">
        <v>43</v>
      </c>
    </row>
    <row r="42">
      <c r="A42" s="32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B42" s="29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C42" s="31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D42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E42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F42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G42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H42" s="25"/>
      <c r="I42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J42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K42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L42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M42" s="29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N42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O42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P42" s="25"/>
      <c r="Q42" s="31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R42" s="31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S42" s="31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T42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U42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V42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W42" s="29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X42" s="17"/>
      <c r="Y42" s="26" t="str">
        <f>DATE(R4C1+IF(R4C5&gt;12,1,0),12,25)</f>
        <v>#ERROR!</v>
      </c>
      <c r="Z42" s="27" t="s">
        <v>44</v>
      </c>
    </row>
    <row r="43">
      <c r="A43" s="33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B43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C43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D43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E43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F43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G43" s="30" t="str">
        <f>IF(MONTH(R36C1)&lt;&gt;MONTH(R36C1-(WEEKDAY(R36C1,1)-(R4C9-1))-IF((WEEKDAY(R36C1,1)-(R4C9-1))&lt;=0,7,0)+(ROW(R[0]C[0])-ROW(R38C1))*7+(COLUMN(R[0]C[0])-COLUMN(R38C1)+1)),"",R36C1-(WEEKDAY(R36C1,1)-(R4C9-1))-IF((WEEKDAY(R36C1,1)-(R4C9-1))&lt;=0,7,0)+(ROW(R[0]C[0])-ROW(R38C1))*7+(COLUMN(R[0]C[0])-COLUMN(R38C1)+1))</f>
        <v>#ERROR!</v>
      </c>
      <c r="H43" s="25"/>
      <c r="I43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J43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K43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L43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M43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N43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O43" s="30" t="str">
        <f>IF(MONTH(R36C9)&lt;&gt;MONTH(R36C9-(WEEKDAY(R36C9,1)-(R4C9-1))-IF((WEEKDAY(R36C9,1)-(R4C9-1))&lt;=0,7,0)+(ROW(R[0]C[0])-ROW(R38C9))*7+(COLUMN(R[0]C[0])-COLUMN(R38C9)+1)),"",R36C9-(WEEKDAY(R36C9,1)-(R4C9-1))-IF((WEEKDAY(R36C9,1)-(R4C9-1))&lt;=0,7,0)+(ROW(R[0]C[0])-ROW(R38C9))*7+(COLUMN(R[0]C[0])-COLUMN(R38C9)+1))</f>
        <v>#ERROR!</v>
      </c>
      <c r="P43" s="25"/>
      <c r="Q43" s="31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R43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S43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T43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U43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V43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W43" s="30" t="str">
        <f>IF(MONTH(R36C17)&lt;&gt;MONTH(R36C17-(WEEKDAY(R36C17,1)-(R4C9-1))-IF((WEEKDAY(R36C17,1)-(R4C9-1))&lt;=0,7,0)+(ROW(R[0]C[0])-ROW(R38C17))*7+(COLUMN(R[0]C[0])-COLUMN(R38C17)+1)),"",R36C17-(WEEKDAY(R36C17,1)-(R4C9-1))-IF((WEEKDAY(R36C17,1)-(R4C9-1))&lt;=0,7,0)+(ROW(R[0]C[0])-ROW(R38C17))*7+(COLUMN(R[0]C[0])-COLUMN(R38C17)+1))</f>
        <v>#ERROR!</v>
      </c>
      <c r="X43" s="17"/>
      <c r="Y43" s="26" t="str">
        <f>DATE(R4C1+IF(R4C5&gt;12,1,0),12,26)</f>
        <v>#ERROR!</v>
      </c>
      <c r="Z43" s="27" t="s">
        <v>45</v>
      </c>
    </row>
    <row r="44">
      <c r="A44" s="34" t="str">
        <f>HYPERLINK("https://www.vertex42.com/calendars/perpetual-calendar.html","Perpetual Calendar Template")</f>
        <v>#ERROR!</v>
      </c>
      <c r="P44" s="17"/>
      <c r="Q44" s="35" t="s">
        <v>46</v>
      </c>
      <c r="X44" s="17"/>
      <c r="Y44" s="26" t="str">
        <f>DATE(R4C1+IF(R4C5&gt;12,1,0),12,31)</f>
        <v>#ERROR!</v>
      </c>
      <c r="Z44" s="27" t="s">
        <v>47</v>
      </c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36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</sheetData>
  <mergeCells count="27">
    <mergeCell ref="A1:Z1"/>
    <mergeCell ref="A2:P2"/>
    <mergeCell ref="A3:C3"/>
    <mergeCell ref="E3:G3"/>
    <mergeCell ref="Q3:W3"/>
    <mergeCell ref="I3:K3"/>
    <mergeCell ref="L4:O4"/>
    <mergeCell ref="Q4:Z4"/>
    <mergeCell ref="A6:W6"/>
    <mergeCell ref="A7:W7"/>
    <mergeCell ref="A9:G9"/>
    <mergeCell ref="I9:O9"/>
    <mergeCell ref="Q9:W9"/>
    <mergeCell ref="E4:G4"/>
    <mergeCell ref="I4:K4"/>
    <mergeCell ref="A18:G18"/>
    <mergeCell ref="I18:O18"/>
    <mergeCell ref="A27:G27"/>
    <mergeCell ref="I27:O27"/>
    <mergeCell ref="A4:C4"/>
    <mergeCell ref="A36:G36"/>
    <mergeCell ref="I36:O36"/>
    <mergeCell ref="Q36:W36"/>
    <mergeCell ref="A44:O44"/>
    <mergeCell ref="Q44:W44"/>
    <mergeCell ref="Q18:W18"/>
    <mergeCell ref="Q27:W27"/>
  </mergeCells>
  <hyperlinks>
    <hyperlink r:id="rId1" ref="A2"/>
  </hyperlinks>
  <drawing r:id="rId2"/>
</worksheet>
</file>