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790" windowHeight="438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numFmts count="1">
    <numFmt formatCode="0.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4"/>
  <sheetViews>
    <sheetView topLeftCell="E1" workbookViewId="0" tabSelected="1">
      <pane ySplit="1" topLeftCell="A2" activePane="bottomLeft" state="frozen"/>
      <selection pane="bottomLeft" activeCell="Q10" sqref="Q10"/>
    </sheetView>
  </sheetViews>
  <sheetFormatPr defaultRowHeight="15.75"/>
  <cols>
    <col min="1" max="1" style="1" width="20.14165" bestFit="1" customWidth="1"/>
    <col min="2" max="2" style="1" width="12.57067" bestFit="1" customWidth="1"/>
    <col min="3" max="3" style="1" width="12.28498" bestFit="1" customWidth="1"/>
    <col min="4" max="4" style="1" width="12.57067" bestFit="1" customWidth="1"/>
    <col min="5" max="5" style="1" width="13.14207" bestFit="1" customWidth="1"/>
    <col min="6" max="6" style="1" width="15.2848" bestFit="1" customWidth="1"/>
    <col min="7" max="7" style="1" width="12.85637" bestFit="1" customWidth="1"/>
    <col min="8" max="8" style="1" width="28.28401" bestFit="1" customWidth="1"/>
    <col min="9" max="11" style="1" width="12.57067" bestFit="1" customWidth="1"/>
    <col min="12" max="12" style="1" width="14.7134" bestFit="1" customWidth="1"/>
    <col min="13" max="13" style="1" width="14.14201" bestFit="1" customWidth="1"/>
    <col min="14" max="17" style="1" width="12.57067" bestFit="1" customWidth="1"/>
    <col min="18" max="18" style="1" width="14.57055" bestFit="1" customWidth="1"/>
    <col min="19" max="19" style="1" width="12.57067" bestFit="1" customWidth="1"/>
    <col min="20" max="16381" style="1"/>
    <col min="16382" max="16384" style="0"/>
  </cols>
  <sheetData>
    <row r="1" spans="1:16384">
      <c r="B1" t="inlineStr">
        <is>
          <t>sola_adj</t>
        </is>
      </c>
      <c r="C1" t="inlineStr">
        <is>
          <t>sola_inst</t>
        </is>
      </c>
      <c r="D1" t="inlineStr">
        <is>
          <t>sola_vis</t>
        </is>
      </c>
      <c r="E1" t="inlineStr">
        <is>
          <t>sola_asst</t>
        </is>
      </c>
      <c r="F1" t="inlineStr">
        <is>
          <t>sola_assoc</t>
        </is>
      </c>
      <c r="G1" t="inlineStr">
        <is>
          <t>sola_prof</t>
        </is>
      </c>
      <c r="H1" t="inlineStr">
        <is>
          <t>sob_adj</t>
        </is>
      </c>
      <c r="I1" t="inlineStr">
        <is>
          <t>sob_inst</t>
        </is>
      </c>
      <c r="J1" t="inlineStr">
        <is>
          <t>sob_vis</t>
        </is>
      </c>
      <c r="K1" t="inlineStr">
        <is>
          <t>sob_asst</t>
        </is>
      </c>
      <c r="L1" t="inlineStr">
        <is>
          <t>sob_assoc</t>
        </is>
      </c>
      <c r="M1" t="inlineStr">
        <is>
          <t>sob_prof</t>
        </is>
      </c>
      <c r="N1" t="inlineStr">
        <is>
          <t>sos_adj</t>
        </is>
      </c>
      <c r="O1" t="inlineStr">
        <is>
          <t>sos_inst</t>
        </is>
      </c>
      <c r="P1" t="inlineStr">
        <is>
          <t>sos_vis</t>
        </is>
      </c>
      <c r="Q1" t="inlineStr">
        <is>
          <t>sos_asst</t>
        </is>
      </c>
      <c r="R1" t="inlineStr">
        <is>
          <t>sos_assoc</t>
        </is>
      </c>
      <c r="S1" t="inlineStr">
        <is>
          <t>sos_prof</t>
        </is>
      </c>
    </row>
    <row r="2" spans="1:16384">
      <c r="A2" t="inlineStr">
        <is>
          <t>fraction_of_fte</t>
        </is>
      </c>
      <c r="B2">
        <v>1</v>
      </c>
      <c r="C2">
        <v>1</v>
      </c>
      <c r="D2">
        <v>1</v>
      </c>
      <c r="E2">
        <v>0.56899999999999995</v>
      </c>
      <c r="F2">
        <v>0.56899999999999995</v>
      </c>
      <c r="G2">
        <v>0.56899999999999995</v>
      </c>
      <c r="H2">
        <v>1</v>
      </c>
      <c r="I2">
        <v>1</v>
      </c>
      <c r="J2">
        <v>1</v>
      </c>
      <c r="K2">
        <v>0.55400000000000005</v>
      </c>
      <c r="L2">
        <v>0.55400000000000005</v>
      </c>
      <c r="M2">
        <v>0.55400000000000005</v>
      </c>
      <c r="N2">
        <v>1</v>
      </c>
      <c r="O2">
        <v>1</v>
      </c>
      <c r="P2">
        <v>1</v>
      </c>
      <c r="Q2">
        <v>0.623</v>
      </c>
      <c r="R2">
        <v>0.623</v>
      </c>
      <c r="S2">
        <v>0.623</v>
      </c>
    </row>
    <row r="3" spans="1:16384">
      <c r="A3" s="2" t="inlineStr">
        <is>
          <t>fraction</t>
        </is>
      </c>
      <c r="B3" s="2">
        <f>B10/$B$11</f>
        <v>0.11591192355629414</v>
      </c>
      <c r="C3" s="2">
        <f>C10/$B$11</f>
        <v>0</v>
      </c>
      <c r="D3" s="2">
        <f>D10/$B$11</f>
        <v>0.027420024927295387</v>
      </c>
      <c r="E3" s="2">
        <f>E10/$B$11</f>
        <v>0.083090984628167844</v>
      </c>
      <c r="F3" s="2">
        <f>F10/$B$11</f>
        <v>0.10386373078520982</v>
      </c>
      <c r="G3" s="2">
        <f>G10/$B$11</f>
        <v>0.12463647694225177</v>
      </c>
      <c r="H3" s="2">
        <f>H10/$B$11</f>
        <v>0.060656418778562531</v>
      </c>
      <c r="I3" s="2">
        <f>I10/$B$11</f>
        <v>0.0099709181553801415</v>
      </c>
      <c r="J3" s="2">
        <f>J10/$B$11</f>
        <v>0.0049854590776900708</v>
      </c>
      <c r="K3" s="2">
        <f>K10/$B$11</f>
        <v>0.049854590776900708</v>
      </c>
      <c r="L3" s="2">
        <f>L10/$B$11</f>
        <v>0.083090984628167844</v>
      </c>
      <c r="M3" s="2">
        <f>M10/$B$11</f>
        <v>0.049854590776900708</v>
      </c>
      <c r="N3" s="2">
        <f>N10/$B$11</f>
        <v>0.059825508932280849</v>
      </c>
      <c r="O3" s="2">
        <f>O10/$B$11</f>
        <v>0.017449106771915249</v>
      </c>
      <c r="P3" s="2">
        <f>P10/$B$11</f>
        <v>0.022434565849605317</v>
      </c>
      <c r="Q3" s="2">
        <f>Q10/$B$11</f>
        <v>0.049854590776900708</v>
      </c>
      <c r="R3" s="2">
        <f>R10/$B$11</f>
        <v>0.070627336933942672</v>
      </c>
      <c r="S3" s="2">
        <f>S10/$B$11</f>
        <v>0.066472787702534272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</row>
    <row r="4" spans="1:16384">
      <c r="A4" s="3" t="inlineStr">
        <is>
          <t>salary</t>
        </is>
      </c>
      <c r="B4" s="3">
        <f>850*24</f>
        <v>20400</v>
      </c>
      <c r="C4" s="3">
        <v>0</v>
      </c>
      <c r="D4" s="3">
        <v>63100</v>
      </c>
      <c r="E4" s="3">
        <v>63100</v>
      </c>
      <c r="F4" s="3">
        <v>69917</v>
      </c>
      <c r="G4" s="3">
        <v>87796</v>
      </c>
      <c r="H4" s="3">
        <f>850*24</f>
        <v>20400</v>
      </c>
      <c r="I4" s="3">
        <v>35057</v>
      </c>
      <c r="J4" s="3">
        <v>63100</v>
      </c>
      <c r="K4" s="3">
        <v>80590</v>
      </c>
      <c r="L4" s="3">
        <v>92339</v>
      </c>
      <c r="M4" s="3">
        <v>101158</v>
      </c>
      <c r="N4" s="3">
        <f>850*24</f>
        <v>20400</v>
      </c>
      <c r="O4" s="3">
        <v>42741</v>
      </c>
      <c r="P4" s="3">
        <v>64566</v>
      </c>
      <c r="Q4" s="3">
        <v>64566</v>
      </c>
      <c r="R4" s="3">
        <v>72012</v>
      </c>
      <c r="S4" s="3">
        <v>97446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</row>
    <row r="5" spans="1:16384">
      <c r="A5" s="3" t="inlineStr">
        <is>
          <t>health</t>
        </is>
      </c>
      <c r="B5" s="3">
        <v>0</v>
      </c>
      <c r="C5" s="3">
        <f>C4*0.40000000000000002</f>
        <v>0</v>
      </c>
      <c r="D5" s="3">
        <f>D4*0.40000000000000002</f>
        <v>25240</v>
      </c>
      <c r="E5" s="3">
        <f>E4*0.40000000000000002</f>
        <v>25240</v>
      </c>
      <c r="F5" s="3">
        <f>F4*0.40000000000000002</f>
        <v>27966.800000000003</v>
      </c>
      <c r="G5" s="3">
        <f>G4*0.40000000000000002</f>
        <v>35118.400000000001</v>
      </c>
      <c r="H5" s="3">
        <v>0</v>
      </c>
      <c r="I5" s="3">
        <f>I4*0.40000000000000002</f>
        <v>14022.800000000001</v>
      </c>
      <c r="J5" s="3">
        <f>J4*0.40000000000000002</f>
        <v>25240</v>
      </c>
      <c r="K5" s="3">
        <f>K4*0.40000000000000002</f>
        <v>32236</v>
      </c>
      <c r="L5" s="3">
        <f>L4*0.40000000000000002</f>
        <v>36935.599999999999</v>
      </c>
      <c r="M5" s="3">
        <f>M4*0.40000000000000002</f>
        <v>40463.200000000004</v>
      </c>
      <c r="N5" s="3">
        <v>0</v>
      </c>
      <c r="O5" s="3">
        <f>O4*0.40000000000000002</f>
        <v>17096.400000000001</v>
      </c>
      <c r="P5" s="3">
        <f>P4*0.40000000000000002</f>
        <v>25826.400000000001</v>
      </c>
      <c r="Q5" s="3">
        <f>Q4*0.40000000000000002</f>
        <v>25826.400000000001</v>
      </c>
      <c r="R5" s="3">
        <f>R4*0.40000000000000002</f>
        <v>28804.800000000003</v>
      </c>
      <c r="S5" s="3">
        <f>S4*0.40000000000000002</f>
        <v>38978.400000000001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</row>
    <row r="6" spans="1:16384">
      <c r="A6" t="inlineStr">
        <is>
          <t>insurance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6384">
      <c r="A7" t="inlineStr">
        <is>
          <t>tuition_benefit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6384">
      <c r="A8" t="inlineStr">
        <is>
          <t>TIAA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10" spans="1:16384" ht="17.25">
      <c r="A10" s="3" t="inlineStr">
        <is>
          <t>N</t>
        </is>
      </c>
      <c r="B10" s="3">
        <f>23.5+(1-$B$14)*11</f>
        <v>27.899999999999999</v>
      </c>
      <c r="C10" s="3">
        <v>0</v>
      </c>
      <c r="D10" s="3">
        <f>$B$14*11</f>
        <v>6.5999999999999996</v>
      </c>
      <c r="E10" s="3">
        <v>20</v>
      </c>
      <c r="F10" s="3">
        <v>25</v>
      </c>
      <c r="G10" s="3">
        <v>30</v>
      </c>
      <c r="H10" s="3">
        <f>12.199999999999999+(1-$B$14)*(2+4)</f>
        <v>14.6</v>
      </c>
      <c r="I10" s="3">
        <f>$B$14*4</f>
        <v>2.3999999999999999</v>
      </c>
      <c r="J10" s="3">
        <f>$B$14*2</f>
        <v>1.2</v>
      </c>
      <c r="K10" s="3">
        <v>12</v>
      </c>
      <c r="L10" s="3">
        <v>20</v>
      </c>
      <c r="M10" s="3">
        <v>12</v>
      </c>
      <c r="N10" s="3">
        <f>8+(1-$B$14)*(9+7)</f>
        <v>14.4</v>
      </c>
      <c r="O10" s="3">
        <f>$B$14*7</f>
        <v>4.2000000000000002</v>
      </c>
      <c r="P10" s="3">
        <f>$B$14*9</f>
        <v>5.3999999999999995</v>
      </c>
      <c r="Q10" s="3">
        <v>12</v>
      </c>
      <c r="R10" s="3">
        <v>17</v>
      </c>
      <c r="S10" s="3">
        <v>16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4"/>
      <c r="XFC10" s="4"/>
      <c r="XFD10" s="4"/>
    </row>
    <row r="11" spans="1:16384">
      <c r="A11" t="inlineStr">
        <is>
          <t>N_tot</t>
        </is>
      </c>
      <c r="B11">
        <f>SUM(B10:S10)</f>
        <v>240.69999999999999</v>
      </c>
    </row>
    <row r="14" spans="1:16384" ht="17.25">
      <c r="B14">
        <v>0.59999999999999998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2017-11-13T23:57:52Z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