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C3F\BGMP\2019\MAGGIE'S DOCS - lecture slides, FA, sheets, etc (copied to db 9-16-19)\Lab #3 - Drosophila mRNA-seq\"/>
    </mc:Choice>
  </mc:AlternateContent>
  <bookViews>
    <workbookView xWindow="0" yWindow="0" windowWidth="24675" windowHeight="11805"/>
  </bookViews>
  <sheets>
    <sheet name="ALL CLAS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8" i="1" l="1"/>
  <c r="R46" i="1"/>
  <c r="R59" i="1"/>
  <c r="R58" i="1"/>
  <c r="AB46" i="1"/>
  <c r="AC46" i="1" s="1"/>
  <c r="X46" i="1"/>
  <c r="AB45" i="1"/>
  <c r="AC45" i="1" s="1"/>
  <c r="X45" i="1"/>
  <c r="R45" i="1"/>
  <c r="X44" i="1"/>
  <c r="AA44" i="1" s="1"/>
  <c r="AB44" i="1" s="1"/>
  <c r="R44" i="1"/>
  <c r="AB43" i="1"/>
  <c r="AC43" i="1" s="1"/>
  <c r="X43" i="1"/>
  <c r="R43" i="1"/>
  <c r="AB42" i="1"/>
  <c r="AC42" i="1" s="1"/>
  <c r="X42" i="1"/>
  <c r="R42" i="1"/>
  <c r="AB41" i="1"/>
  <c r="AC41" i="1" s="1"/>
  <c r="X41" i="1"/>
  <c r="R41" i="1"/>
  <c r="X40" i="1"/>
  <c r="AA40" i="1" s="1"/>
  <c r="AB40" i="1" s="1"/>
  <c r="R40" i="1"/>
  <c r="AB39" i="1"/>
  <c r="AC39" i="1" s="1"/>
  <c r="X39" i="1"/>
  <c r="R39" i="1"/>
  <c r="X38" i="1"/>
  <c r="AA38" i="1" s="1"/>
  <c r="AB38" i="1" s="1"/>
  <c r="R38" i="1"/>
  <c r="X37" i="1"/>
  <c r="AA37" i="1" s="1"/>
  <c r="AB37" i="1" s="1"/>
  <c r="R37" i="1"/>
  <c r="AB36" i="1"/>
  <c r="AC36" i="1" s="1"/>
  <c r="X36" i="1"/>
  <c r="R36" i="1"/>
  <c r="X35" i="1"/>
  <c r="AA35" i="1" s="1"/>
  <c r="AB35" i="1" s="1"/>
  <c r="R35" i="1"/>
  <c r="AB34" i="1"/>
  <c r="AC34" i="1" s="1"/>
  <c r="X34" i="1"/>
  <c r="R34" i="1"/>
  <c r="X33" i="1"/>
  <c r="AA33" i="1" s="1"/>
  <c r="AB33" i="1" s="1"/>
  <c r="R33" i="1"/>
  <c r="X32" i="1"/>
  <c r="AA32" i="1" s="1"/>
  <c r="AB32" i="1" s="1"/>
  <c r="R32" i="1"/>
  <c r="AB31" i="1"/>
  <c r="AC31" i="1" s="1"/>
  <c r="X31" i="1"/>
  <c r="R31" i="1"/>
  <c r="X30" i="1"/>
  <c r="Z30" i="1" s="1"/>
  <c r="R30" i="1"/>
  <c r="X29" i="1"/>
  <c r="AA29" i="1" s="1"/>
  <c r="AB29" i="1" s="1"/>
  <c r="R29" i="1"/>
  <c r="X28" i="1"/>
  <c r="AA28" i="1" s="1"/>
  <c r="AB28" i="1" s="1"/>
  <c r="R28" i="1"/>
  <c r="AB27" i="1"/>
  <c r="AC27" i="1" s="1"/>
  <c r="X27" i="1"/>
  <c r="R27" i="1"/>
  <c r="X26" i="1"/>
  <c r="AA26" i="1" s="1"/>
  <c r="AB26" i="1" s="1"/>
  <c r="R26" i="1"/>
  <c r="AB25" i="1"/>
  <c r="AC25" i="1" s="1"/>
  <c r="X25" i="1"/>
  <c r="R25" i="1"/>
  <c r="AB24" i="1"/>
  <c r="AC24" i="1" s="1"/>
  <c r="X24" i="1"/>
  <c r="R24" i="1"/>
  <c r="X23" i="1"/>
  <c r="AA23" i="1" s="1"/>
  <c r="AB23" i="1" s="1"/>
  <c r="R23" i="1"/>
  <c r="AB22" i="1"/>
  <c r="AC22" i="1" s="1"/>
  <c r="X22" i="1"/>
  <c r="R22" i="1"/>
  <c r="X21" i="1"/>
  <c r="AA21" i="1" s="1"/>
  <c r="AB21" i="1" s="1"/>
  <c r="R21" i="1"/>
  <c r="AB20" i="1"/>
  <c r="AC20" i="1" s="1"/>
  <c r="X20" i="1"/>
  <c r="R20" i="1"/>
  <c r="X19" i="1"/>
  <c r="AA19" i="1" s="1"/>
  <c r="AB19" i="1" s="1"/>
  <c r="R19" i="1"/>
  <c r="X18" i="1"/>
  <c r="AA18" i="1" s="1"/>
  <c r="AB18" i="1" s="1"/>
  <c r="R18" i="1"/>
  <c r="X17" i="1"/>
  <c r="AA17" i="1" s="1"/>
  <c r="AB17" i="1" s="1"/>
  <c r="R17" i="1"/>
  <c r="X16" i="1"/>
  <c r="AA16" i="1" s="1"/>
  <c r="AB16" i="1" s="1"/>
  <c r="R16" i="1"/>
  <c r="X15" i="1"/>
  <c r="AA15" i="1" s="1"/>
  <c r="AB15" i="1" s="1"/>
  <c r="R15" i="1"/>
  <c r="AB14" i="1"/>
  <c r="AC14" i="1" s="1"/>
  <c r="X14" i="1"/>
  <c r="R14" i="1"/>
  <c r="X13" i="1"/>
  <c r="AA13" i="1" s="1"/>
  <c r="AB13" i="1" s="1"/>
  <c r="R13" i="1"/>
  <c r="AB12" i="1"/>
  <c r="AC12" i="1" s="1"/>
  <c r="X12" i="1"/>
  <c r="R12" i="1"/>
  <c r="AB11" i="1"/>
  <c r="AC11" i="1" s="1"/>
  <c r="X11" i="1"/>
  <c r="R11" i="1"/>
  <c r="X10" i="1"/>
  <c r="AA10" i="1" s="1"/>
  <c r="AB10" i="1" s="1"/>
  <c r="R10" i="1"/>
  <c r="AB9" i="1"/>
  <c r="AC9" i="1" s="1"/>
  <c r="X9" i="1"/>
  <c r="R9" i="1"/>
  <c r="AB8" i="1"/>
  <c r="AC8" i="1" s="1"/>
  <c r="X8" i="1"/>
  <c r="R8" i="1"/>
  <c r="AB7" i="1"/>
  <c r="AC7" i="1" s="1"/>
  <c r="X7" i="1"/>
  <c r="R7" i="1"/>
  <c r="AB6" i="1"/>
  <c r="AC6" i="1" s="1"/>
  <c r="X6" i="1"/>
  <c r="R6" i="1"/>
  <c r="X5" i="1"/>
  <c r="AA5" i="1" s="1"/>
  <c r="AB5" i="1" s="1"/>
  <c r="R5" i="1"/>
  <c r="AB4" i="1"/>
  <c r="AC4" i="1" s="1"/>
  <c r="X4" i="1"/>
  <c r="R4" i="1"/>
  <c r="AB3" i="1"/>
  <c r="AC3" i="1" s="1"/>
  <c r="X3" i="1"/>
  <c r="R3" i="1"/>
  <c r="AB2" i="1"/>
  <c r="AC2" i="1" s="1"/>
  <c r="X2" i="1"/>
  <c r="R2" i="1"/>
  <c r="AA30" i="1" l="1"/>
  <c r="AB30" i="1" s="1"/>
  <c r="AC30" i="1" s="1"/>
  <c r="AB49" i="1"/>
  <c r="AA49" i="1" l="1"/>
  <c r="AA53" i="1" s="1"/>
  <c r="AA57" i="1" s="1"/>
  <c r="K58" i="1"/>
</calcChain>
</file>

<file path=xl/sharedStrings.xml><?xml version="1.0" encoding="utf-8"?>
<sst xmlns="http://schemas.openxmlformats.org/spreadsheetml/2006/main" count="584" uniqueCount="237">
  <si>
    <t>Prep #</t>
  </si>
  <si>
    <t>Biological replicate</t>
  </si>
  <si>
    <t>Technical replicate</t>
  </si>
  <si>
    <t>Sex</t>
  </si>
  <si>
    <t>260/280</t>
  </si>
  <si>
    <t>Fragment Analysis RQN</t>
  </si>
  <si>
    <r>
      <t xml:space="preserve">Class Group </t>
    </r>
    <r>
      <rPr>
        <b/>
        <i/>
        <sz val="12"/>
        <color theme="1"/>
        <rFont val="Calibri"/>
        <family val="2"/>
        <scheme val="minor"/>
      </rPr>
      <t>I = TuW               II = ThF</t>
    </r>
  </si>
  <si>
    <r>
      <t xml:space="preserve">Lab Team     </t>
    </r>
    <r>
      <rPr>
        <b/>
        <i/>
        <sz val="12"/>
        <color theme="1"/>
        <rFont val="Calibri"/>
        <family val="2"/>
        <scheme val="minor"/>
      </rPr>
      <t>1, 2, or 3</t>
    </r>
  </si>
  <si>
    <t>Student name</t>
  </si>
  <si>
    <t>Measured RNA Conc (ng/uL)</t>
  </si>
  <si>
    <t>Vol into prep (uL)</t>
  </si>
  <si>
    <t>Total RNA into prep (uL)</t>
  </si>
  <si>
    <t>Adapter conc used (uM)</t>
  </si>
  <si>
    <t xml:space="preserve"># PCR cycles used </t>
  </si>
  <si>
    <t>Avg size in 50-1000b range</t>
  </si>
  <si>
    <t>% adapter-dimer</t>
  </si>
  <si>
    <t>Conc (nM), avg of 3 reps</t>
  </si>
  <si>
    <r>
      <t xml:space="preserve">Conc (nM), </t>
    </r>
    <r>
      <rPr>
        <b/>
        <i/>
        <sz val="11"/>
        <color rgb="FFFF0000"/>
        <rFont val="Calibri"/>
        <family val="2"/>
        <scheme val="minor"/>
      </rPr>
      <t>size corrected</t>
    </r>
  </si>
  <si>
    <t>Max pull vol (uL)</t>
  </si>
  <si>
    <t>DNA in this vol (nmol)</t>
  </si>
  <si>
    <t>Pool vol (uL)</t>
  </si>
  <si>
    <t>Under-represented in pool by …</t>
  </si>
  <si>
    <t>Adapter used</t>
  </si>
  <si>
    <t>Index sequence (dual matched = i5 same as i7)</t>
  </si>
  <si>
    <t>1A</t>
  </si>
  <si>
    <t>A</t>
  </si>
  <si>
    <t>RAL306W+M1</t>
  </si>
  <si>
    <t>Infected</t>
  </si>
  <si>
    <t>Male</t>
  </si>
  <si>
    <t>Group I</t>
  </si>
  <si>
    <t>Team 2</t>
  </si>
  <si>
    <t>Ally</t>
  </si>
  <si>
    <t>???</t>
  </si>
  <si>
    <t>F05</t>
  </si>
  <si>
    <t>ATAGAGCG</t>
  </si>
  <si>
    <t>1B</t>
  </si>
  <si>
    <t>B</t>
  </si>
  <si>
    <t>Group II</t>
  </si>
  <si>
    <t>Team 3</t>
  </si>
  <si>
    <t>Wyatt</t>
  </si>
  <si>
    <t>E07</t>
  </si>
  <si>
    <t>GTGGTATG</t>
  </si>
  <si>
    <t>1C or 3A</t>
  </si>
  <si>
    <t>?</t>
  </si>
  <si>
    <t>Annie</t>
  </si>
  <si>
    <t>E06</t>
  </si>
  <si>
    <t>GTCAACAG</t>
  </si>
  <si>
    <t>2A</t>
  </si>
  <si>
    <t>RAL306W+M2</t>
  </si>
  <si>
    <t>Anastasiya</t>
  </si>
  <si>
    <t>G02</t>
  </si>
  <si>
    <t>TACACACG</t>
  </si>
  <si>
    <t>2C</t>
  </si>
  <si>
    <t>C</t>
  </si>
  <si>
    <t>F03</t>
  </si>
  <si>
    <t>CACACATC</t>
  </si>
  <si>
    <t>3A or 1C</t>
  </si>
  <si>
    <t>RAL306W+M3</t>
  </si>
  <si>
    <t>H06</t>
  </si>
  <si>
    <t>AAGCCTGA</t>
  </si>
  <si>
    <t>3B</t>
  </si>
  <si>
    <t>Jared</t>
  </si>
  <si>
    <t>F10</t>
  </si>
  <si>
    <t>GTCTGCAA</t>
  </si>
  <si>
    <t>3C</t>
  </si>
  <si>
    <t>David</t>
  </si>
  <si>
    <t>G10</t>
  </si>
  <si>
    <t>AAGGCGTA</t>
  </si>
  <si>
    <t>4A</t>
  </si>
  <si>
    <t>RAL306W+M4</t>
  </si>
  <si>
    <t>Team 1</t>
  </si>
  <si>
    <t>Hope</t>
  </si>
  <si>
    <t>G04</t>
  </si>
  <si>
    <t>AGCTAGTG</t>
  </si>
  <si>
    <t>4B</t>
  </si>
  <si>
    <t>Tony</t>
  </si>
  <si>
    <t>H11</t>
  </si>
  <si>
    <t>CTGTACCA</t>
  </si>
  <si>
    <t>4C</t>
  </si>
  <si>
    <t>Ryan</t>
  </si>
  <si>
    <t>F09</t>
  </si>
  <si>
    <t>TTGGACTG</t>
  </si>
  <si>
    <t>5A</t>
  </si>
  <si>
    <t>RAL306W+F1</t>
  </si>
  <si>
    <t>Female</t>
  </si>
  <si>
    <t>Brett</t>
  </si>
  <si>
    <t>F08</t>
  </si>
  <si>
    <t>CTGAACGT</t>
  </si>
  <si>
    <t>5B</t>
  </si>
  <si>
    <t>Paula</t>
  </si>
  <si>
    <t>E02</t>
  </si>
  <si>
    <t>GACGAACT</t>
  </si>
  <si>
    <t>5C</t>
  </si>
  <si>
    <t>Josh</t>
  </si>
  <si>
    <t>E03</t>
  </si>
  <si>
    <t>CTTCGCAA</t>
  </si>
  <si>
    <t>6A</t>
  </si>
  <si>
    <t>RAL306W+F2</t>
  </si>
  <si>
    <t>G08</t>
  </si>
  <si>
    <t>TCGTGCAT</t>
  </si>
  <si>
    <t>6B</t>
  </si>
  <si>
    <t>G07</t>
  </si>
  <si>
    <t>CAATCAGG</t>
  </si>
  <si>
    <t>6C</t>
  </si>
  <si>
    <t>Seve</t>
  </si>
  <si>
    <t>H03</t>
  </si>
  <si>
    <t>TGGAAGCA</t>
  </si>
  <si>
    <t>7A</t>
  </si>
  <si>
    <t>RAL306W+F3</t>
  </si>
  <si>
    <t>Gera</t>
  </si>
  <si>
    <t>G12</t>
  </si>
  <si>
    <t>CGTGTGAT</t>
  </si>
  <si>
    <t>7B</t>
  </si>
  <si>
    <t>Ben</t>
  </si>
  <si>
    <t>F02</t>
  </si>
  <si>
    <t>AGATTGCG</t>
  </si>
  <si>
    <t>7C</t>
  </si>
  <si>
    <t>Thomas</t>
  </si>
  <si>
    <t>AGTCGAAG</t>
  </si>
  <si>
    <t>ACGAGAAC</t>
  </si>
  <si>
    <t>TAACGTCG</t>
  </si>
  <si>
    <t>GAGCAATC</t>
  </si>
  <si>
    <t>8A</t>
  </si>
  <si>
    <t>RAL306W+F4</t>
  </si>
  <si>
    <t>E09</t>
  </si>
  <si>
    <t>GACGTCAT</t>
  </si>
  <si>
    <t>8B</t>
  </si>
  <si>
    <t>G11</t>
  </si>
  <si>
    <t>TCTTACGG</t>
  </si>
  <si>
    <t>8C</t>
  </si>
  <si>
    <t>Nicole</t>
  </si>
  <si>
    <t>G09</t>
  </si>
  <si>
    <t>9A</t>
  </si>
  <si>
    <t>RAL306W-M1</t>
  </si>
  <si>
    <t>Uninfected</t>
  </si>
  <si>
    <t>E08</t>
  </si>
  <si>
    <t>CCAACTTC</t>
  </si>
  <si>
    <t>9C</t>
  </si>
  <si>
    <t>Spencer</t>
  </si>
  <si>
    <t>E04</t>
  </si>
  <si>
    <t>ATGGCGAT</t>
  </si>
  <si>
    <t>10A</t>
  </si>
  <si>
    <t>RAL306W-M2</t>
  </si>
  <si>
    <t>F04</t>
  </si>
  <si>
    <t>10B</t>
  </si>
  <si>
    <t>Nick</t>
  </si>
  <si>
    <t>H01</t>
  </si>
  <si>
    <t>AACAGGTG</t>
  </si>
  <si>
    <t>10C</t>
  </si>
  <si>
    <t>E11</t>
  </si>
  <si>
    <t>GATCCACT</t>
  </si>
  <si>
    <t>11A</t>
  </si>
  <si>
    <t>RAL306W-M3</t>
  </si>
  <si>
    <t>Matt</t>
  </si>
  <si>
    <t>E01</t>
  </si>
  <si>
    <t>TACTGCTC</t>
  </si>
  <si>
    <t>11B</t>
  </si>
  <si>
    <t>H10</t>
  </si>
  <si>
    <t>GAACGGTT</t>
  </si>
  <si>
    <t>11C</t>
  </si>
  <si>
    <t>E05</t>
  </si>
  <si>
    <t>ACATGCCA</t>
  </si>
  <si>
    <t>12A</t>
  </si>
  <si>
    <t>RAL306W-M4</t>
  </si>
  <si>
    <t>12B</t>
  </si>
  <si>
    <t>H04</t>
  </si>
  <si>
    <t>CTCGTTCT</t>
  </si>
  <si>
    <t>12C</t>
  </si>
  <si>
    <t>F06</t>
  </si>
  <si>
    <t>GACCGATA</t>
  </si>
  <si>
    <t>13B</t>
  </si>
  <si>
    <t>RAL306W-F1</t>
  </si>
  <si>
    <t>E10</t>
  </si>
  <si>
    <t>ACGTCCAA</t>
  </si>
  <si>
    <t>13C</t>
  </si>
  <si>
    <t>Abbie</t>
  </si>
  <si>
    <t>F12</t>
  </si>
  <si>
    <t>GATGGAGT</t>
  </si>
  <si>
    <t>14A</t>
  </si>
  <si>
    <t>RAL306W-F2</t>
  </si>
  <si>
    <t>G01</t>
  </si>
  <si>
    <t>AGGTCAAC</t>
  </si>
  <si>
    <t>14B</t>
  </si>
  <si>
    <t>E12</t>
  </si>
  <si>
    <t>AGCCTATC</t>
  </si>
  <si>
    <t>14C</t>
  </si>
  <si>
    <t>H07</t>
  </si>
  <si>
    <t>CTACAAGG</t>
  </si>
  <si>
    <t>15A</t>
  </si>
  <si>
    <t>RAL306W-F3</t>
  </si>
  <si>
    <t>G06</t>
  </si>
  <si>
    <t>ACTCCTAC</t>
  </si>
  <si>
    <t>15B</t>
  </si>
  <si>
    <t>Pranav</t>
  </si>
  <si>
    <t>F11</t>
  </si>
  <si>
    <t>CCACATTG</t>
  </si>
  <si>
    <t>16A</t>
  </si>
  <si>
    <t>RAL306W-F4</t>
  </si>
  <si>
    <t>G03</t>
  </si>
  <si>
    <t>CAAGTCGT</t>
  </si>
  <si>
    <t>16B</t>
  </si>
  <si>
    <t>H08</t>
  </si>
  <si>
    <t>CGATGTTC</t>
  </si>
  <si>
    <t>16C</t>
  </si>
  <si>
    <t>F01</t>
  </si>
  <si>
    <t>AGCTACCA</t>
  </si>
  <si>
    <t>13A + 15C</t>
  </si>
  <si>
    <r>
      <t xml:space="preserve">Sam </t>
    </r>
    <r>
      <rPr>
        <i/>
        <sz val="12"/>
        <color theme="1"/>
        <rFont val="Calibri"/>
        <family val="2"/>
        <scheme val="minor"/>
      </rPr>
      <t>(2 mixed libraries)</t>
    </r>
  </si>
  <si>
    <t>mixed</t>
  </si>
  <si>
    <t>--</t>
  </si>
  <si>
    <t>ACCGGTTA</t>
  </si>
  <si>
    <t>GCGCATAT</t>
  </si>
  <si>
    <t>AVERAGE SIZE</t>
  </si>
  <si>
    <t>TOTAL VOL (uL)</t>
  </si>
  <si>
    <t>TOTAL DNA (nmol)</t>
  </si>
  <si>
    <r>
      <rPr>
        <b/>
        <u/>
        <sz val="14"/>
        <color rgb="FFFF0000"/>
        <rFont val="Calibri"/>
        <family val="2"/>
        <scheme val="minor"/>
      </rPr>
      <t xml:space="preserve">FINAL POOL </t>
    </r>
    <r>
      <rPr>
        <b/>
        <sz val="14"/>
        <color rgb="FFFF0000"/>
        <rFont val="Calibri"/>
        <family val="2"/>
        <scheme val="minor"/>
      </rPr>
      <t xml:space="preserve">= </t>
    </r>
  </si>
  <si>
    <t>nM</t>
  </si>
  <si>
    <r>
      <rPr>
        <b/>
        <u/>
        <sz val="14"/>
        <color rgb="FFFF0000"/>
        <rFont val="Calibri"/>
        <family val="2"/>
        <scheme val="minor"/>
      </rPr>
      <t xml:space="preserve">FINAL POOL @ 20x conc </t>
    </r>
    <r>
      <rPr>
        <b/>
        <sz val="14"/>
        <color rgb="FFFF0000"/>
        <rFont val="Calibri"/>
        <family val="2"/>
        <scheme val="minor"/>
      </rPr>
      <t xml:space="preserve">= </t>
    </r>
  </si>
  <si>
    <t>13A</t>
  </si>
  <si>
    <t>Sam</t>
  </si>
  <si>
    <t>= ALL of pool + 520 uL beads --&gt; Elute in 14.4 uL EB</t>
  </si>
  <si>
    <t>15C</t>
  </si>
  <si>
    <t>2B</t>
  </si>
  <si>
    <t>Not prepped</t>
  </si>
  <si>
    <t>NOT PREPPED</t>
  </si>
  <si>
    <r>
      <rPr>
        <b/>
        <u/>
        <sz val="14"/>
        <color rgb="FFFF0000"/>
        <rFont val="Calibri"/>
        <family val="2"/>
        <scheme val="minor"/>
      </rPr>
      <t xml:space="preserve">ACTUAL qPCR RESULT </t>
    </r>
    <r>
      <rPr>
        <b/>
        <sz val="14"/>
        <color rgb="FFFF0000"/>
        <rFont val="Calibri"/>
        <family val="2"/>
        <scheme val="minor"/>
      </rPr>
      <t xml:space="preserve">= </t>
    </r>
  </si>
  <si>
    <t>9B</t>
  </si>
  <si>
    <t>@ 421 bp average</t>
  </si>
  <si>
    <t>Conc provided to student (ng/uL)</t>
  </si>
  <si>
    <t>Vol provided to student (uL)</t>
  </si>
  <si>
    <t>Nadia's Sample Name</t>
  </si>
  <si>
    <t>Nadia's sample #</t>
  </si>
  <si>
    <r>
      <t xml:space="preserve">Overall # </t>
    </r>
    <r>
      <rPr>
        <i/>
        <sz val="10"/>
        <color theme="1"/>
        <rFont val="Calibri"/>
        <family val="2"/>
        <scheme val="minor"/>
      </rPr>
      <t>(for sorting)</t>
    </r>
  </si>
  <si>
    <t>Treatment</t>
  </si>
  <si>
    <t>EXTRAS:</t>
  </si>
  <si>
    <t xml:space="preserve">H09 + H12 mixed </t>
  </si>
  <si>
    <t>H02 or H05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</si>
</sst>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"/>
    <numFmt numFmtId="166" formatCode="0.0"/>
    <numFmt numFmtId="167" formatCode="0.0000"/>
    <numFmt numFmtId="168" formatCode="0.000000000"/>
    <numFmt numFmtId="169" formatCode="0.00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F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" fillId="0" borderId="0"/>
  </cellStyleXfs>
  <cellXfs count="260">
    <xf numFmtId="0" fontId="0" fillId="0" borderId="0" xfId="0"/>
    <xf numFmtId="0" fontId="4" fillId="2" borderId="1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wrapText="1"/>
    </xf>
    <xf numFmtId="164" fontId="2" fillId="2" borderId="11" xfId="1" applyNumberFormat="1" applyFont="1" applyFill="1" applyBorder="1" applyAlignment="1">
      <alignment horizontal="left" wrapText="1"/>
    </xf>
    <xf numFmtId="165" fontId="2" fillId="2" borderId="12" xfId="0" applyNumberFormat="1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9" fillId="4" borderId="15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4" fillId="2" borderId="17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 wrapText="1"/>
    </xf>
    <xf numFmtId="0" fontId="5" fillId="0" borderId="19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2" fontId="0" fillId="0" borderId="20" xfId="0" applyNumberFormat="1" applyBorder="1" applyAlignment="1">
      <alignment horizontal="left"/>
    </xf>
    <xf numFmtId="166" fontId="0" fillId="0" borderId="19" xfId="0" applyNumberFormat="1" applyBorder="1" applyAlignment="1">
      <alignment horizontal="left"/>
    </xf>
    <xf numFmtId="1" fontId="0" fillId="0" borderId="20" xfId="0" applyNumberFormat="1" applyBorder="1" applyAlignment="1">
      <alignment horizontal="left"/>
    </xf>
    <xf numFmtId="1" fontId="0" fillId="0" borderId="23" xfId="0" applyNumberFormat="1" applyBorder="1" applyAlignment="1">
      <alignment horizontal="left"/>
    </xf>
    <xf numFmtId="2" fontId="0" fillId="0" borderId="23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1" fontId="4" fillId="0" borderId="19" xfId="0" applyNumberFormat="1" applyFont="1" applyBorder="1" applyAlignment="1">
      <alignment horizontal="left"/>
    </xf>
    <xf numFmtId="1" fontId="4" fillId="0" borderId="24" xfId="0" applyNumberFormat="1" applyFont="1" applyBorder="1" applyAlignment="1">
      <alignment horizontal="left"/>
    </xf>
    <xf numFmtId="1" fontId="0" fillId="0" borderId="26" xfId="0" applyNumberFormat="1" applyBorder="1" applyAlignment="1">
      <alignment horizontal="left"/>
    </xf>
    <xf numFmtId="165" fontId="7" fillId="0" borderId="18" xfId="0" applyNumberFormat="1" applyFont="1" applyFill="1" applyBorder="1"/>
    <xf numFmtId="168" fontId="0" fillId="0" borderId="24" xfId="0" applyNumberFormat="1" applyBorder="1" applyAlignment="1">
      <alignment horizontal="left"/>
    </xf>
    <xf numFmtId="9" fontId="13" fillId="0" borderId="28" xfId="1" applyFont="1" applyBorder="1" applyAlignment="1">
      <alignment horizontal="left"/>
    </xf>
    <xf numFmtId="49" fontId="0" fillId="0" borderId="28" xfId="0" applyNumberForma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0" xfId="0" applyFont="1" applyFill="1" applyBorder="1" applyAlignment="1">
      <alignment horizontal="left" wrapText="1"/>
    </xf>
    <xf numFmtId="0" fontId="5" fillId="0" borderId="31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31" xfId="0" applyBorder="1" applyAlignment="1">
      <alignment horizontal="left"/>
    </xf>
    <xf numFmtId="166" fontId="0" fillId="0" borderId="31" xfId="0" applyNumberFormat="1" applyBorder="1" applyAlignment="1">
      <alignment horizontal="left"/>
    </xf>
    <xf numFmtId="1" fontId="0" fillId="0" borderId="32" xfId="0" applyNumberFormat="1" applyBorder="1" applyAlignment="1">
      <alignment horizontal="left"/>
    </xf>
    <xf numFmtId="1" fontId="0" fillId="0" borderId="35" xfId="0" applyNumberFormat="1" applyBorder="1" applyAlignment="1">
      <alignment horizontal="left"/>
    </xf>
    <xf numFmtId="2" fontId="0" fillId="0" borderId="35" xfId="0" applyNumberFormat="1" applyBorder="1" applyAlignment="1">
      <alignment horizontal="left"/>
    </xf>
    <xf numFmtId="0" fontId="0" fillId="0" borderId="33" xfId="0" applyBorder="1" applyAlignment="1">
      <alignment horizontal="left"/>
    </xf>
    <xf numFmtId="2" fontId="4" fillId="0" borderId="37" xfId="0" applyNumberFormat="1" applyFont="1" applyBorder="1" applyAlignment="1">
      <alignment horizontal="left"/>
    </xf>
    <xf numFmtId="1" fontId="4" fillId="0" borderId="31" xfId="0" applyNumberFormat="1" applyFont="1" applyBorder="1" applyAlignment="1">
      <alignment horizontal="left"/>
    </xf>
    <xf numFmtId="1" fontId="4" fillId="0" borderId="36" xfId="0" applyNumberFormat="1" applyFont="1" applyBorder="1" applyAlignment="1">
      <alignment horizontal="left"/>
    </xf>
    <xf numFmtId="1" fontId="0" fillId="0" borderId="38" xfId="0" applyNumberFormat="1" applyBorder="1" applyAlignment="1">
      <alignment horizontal="left"/>
    </xf>
    <xf numFmtId="0" fontId="0" fillId="7" borderId="39" xfId="0" applyFill="1" applyBorder="1" applyAlignment="1">
      <alignment horizontal="left"/>
    </xf>
    <xf numFmtId="164" fontId="0" fillId="0" borderId="31" xfId="1" applyNumberFormat="1" applyFont="1" applyFill="1" applyBorder="1" applyAlignment="1">
      <alignment horizontal="left"/>
    </xf>
    <xf numFmtId="167" fontId="1" fillId="0" borderId="40" xfId="0" applyNumberFormat="1" applyFont="1" applyBorder="1" applyAlignment="1">
      <alignment horizontal="right"/>
    </xf>
    <xf numFmtId="165" fontId="7" fillId="0" borderId="30" xfId="0" applyNumberFormat="1" applyFont="1" applyFill="1" applyBorder="1"/>
    <xf numFmtId="0" fontId="0" fillId="0" borderId="32" xfId="0" applyBorder="1" applyAlignment="1">
      <alignment horizontal="left"/>
    </xf>
    <xf numFmtId="2" fontId="0" fillId="8" borderId="41" xfId="0" applyNumberFormat="1" applyFont="1" applyFill="1" applyBorder="1" applyAlignment="1">
      <alignment horizontal="right"/>
    </xf>
    <xf numFmtId="168" fontId="0" fillId="0" borderId="36" xfId="0" applyNumberFormat="1" applyBorder="1" applyAlignment="1">
      <alignment horizontal="left"/>
    </xf>
    <xf numFmtId="9" fontId="13" fillId="0" borderId="40" xfId="1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3" xfId="0" applyFont="1" applyFill="1" applyBorder="1" applyAlignment="1">
      <alignment horizontal="left" wrapText="1"/>
    </xf>
    <xf numFmtId="0" fontId="5" fillId="0" borderId="11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1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1" fontId="0" fillId="0" borderId="14" xfId="0" applyNumberFormat="1" applyBorder="1" applyAlignment="1">
      <alignment horizontal="left"/>
    </xf>
    <xf numFmtId="1" fontId="0" fillId="0" borderId="44" xfId="0" applyNumberFormat="1" applyBorder="1" applyAlignment="1">
      <alignment horizontal="left"/>
    </xf>
    <xf numFmtId="2" fontId="0" fillId="0" borderId="44" xfId="0" applyNumberFormat="1" applyBorder="1" applyAlignment="1">
      <alignment horizontal="left"/>
    </xf>
    <xf numFmtId="0" fontId="0" fillId="0" borderId="42" xfId="0" applyBorder="1" applyAlignment="1">
      <alignment horizontal="left"/>
    </xf>
    <xf numFmtId="2" fontId="4" fillId="0" borderId="45" xfId="0" applyNumberFormat="1" applyFont="1" applyBorder="1" applyAlignment="1">
      <alignment horizontal="left"/>
    </xf>
    <xf numFmtId="1" fontId="4" fillId="0" borderId="11" xfId="0" applyNumberFormat="1" applyFont="1" applyBorder="1" applyAlignment="1">
      <alignment horizontal="left"/>
    </xf>
    <xf numFmtId="1" fontId="4" fillId="0" borderId="16" xfId="0" applyNumberFormat="1" applyFont="1" applyBorder="1" applyAlignment="1">
      <alignment horizontal="left"/>
    </xf>
    <xf numFmtId="1" fontId="0" fillId="0" borderId="46" xfId="0" applyNumberFormat="1" applyBorder="1" applyAlignment="1">
      <alignment horizontal="left"/>
    </xf>
    <xf numFmtId="0" fontId="0" fillId="7" borderId="10" xfId="0" applyFill="1" applyBorder="1" applyAlignment="1">
      <alignment horizontal="left"/>
    </xf>
    <xf numFmtId="164" fontId="0" fillId="0" borderId="11" xfId="1" applyNumberFormat="1" applyFont="1" applyFill="1" applyBorder="1" applyAlignment="1">
      <alignment horizontal="left"/>
    </xf>
    <xf numFmtId="167" fontId="1" fillId="0" borderId="12" xfId="0" applyNumberFormat="1" applyFont="1" applyBorder="1" applyAlignment="1">
      <alignment horizontal="right"/>
    </xf>
    <xf numFmtId="165" fontId="7" fillId="0" borderId="13" xfId="0" applyNumberFormat="1" applyFont="1" applyFill="1" applyBorder="1"/>
    <xf numFmtId="0" fontId="0" fillId="0" borderId="14" xfId="0" applyBorder="1" applyAlignment="1">
      <alignment horizontal="left"/>
    </xf>
    <xf numFmtId="2" fontId="0" fillId="8" borderId="47" xfId="0" applyNumberFormat="1" applyFont="1" applyFill="1" applyBorder="1" applyAlignment="1">
      <alignment horizontal="right"/>
    </xf>
    <xf numFmtId="168" fontId="0" fillId="0" borderId="16" xfId="0" applyNumberFormat="1" applyBorder="1" applyAlignment="1">
      <alignment horizontal="left"/>
    </xf>
    <xf numFmtId="9" fontId="13" fillId="0" borderId="12" xfId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7" borderId="27" xfId="0" applyFont="1" applyFill="1" applyBorder="1" applyAlignment="1">
      <alignment horizontal="left"/>
    </xf>
    <xf numFmtId="164" fontId="4" fillId="0" borderId="19" xfId="1" applyNumberFormat="1" applyFont="1" applyFill="1" applyBorder="1" applyAlignment="1">
      <alignment horizontal="left"/>
    </xf>
    <xf numFmtId="167" fontId="2" fillId="0" borderId="28" xfId="0" applyNumberFormat="1" applyFont="1" applyBorder="1" applyAlignment="1">
      <alignment horizontal="right"/>
    </xf>
    <xf numFmtId="0" fontId="0" fillId="0" borderId="20" xfId="0" applyBorder="1" applyAlignment="1">
      <alignment horizontal="left"/>
    </xf>
    <xf numFmtId="2" fontId="0" fillId="8" borderId="29" xfId="0" applyNumberFormat="1" applyFont="1" applyFill="1" applyBorder="1" applyAlignment="1">
      <alignment horizontal="right"/>
    </xf>
    <xf numFmtId="0" fontId="13" fillId="0" borderId="28" xfId="0" applyFon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7" borderId="27" xfId="0" applyFill="1" applyBorder="1" applyAlignment="1">
      <alignment horizontal="left"/>
    </xf>
    <xf numFmtId="164" fontId="0" fillId="0" borderId="19" xfId="1" applyNumberFormat="1" applyFont="1" applyFill="1" applyBorder="1" applyAlignment="1">
      <alignment horizontal="left"/>
    </xf>
    <xf numFmtId="167" fontId="1" fillId="0" borderId="28" xfId="0" applyNumberFormat="1" applyFont="1" applyBorder="1" applyAlignment="1">
      <alignment horizontal="right"/>
    </xf>
    <xf numFmtId="169" fontId="0" fillId="0" borderId="20" xfId="0" applyNumberFormat="1" applyBorder="1" applyAlignment="1">
      <alignment horizontal="left"/>
    </xf>
    <xf numFmtId="0" fontId="0" fillId="9" borderId="19" xfId="0" applyFill="1" applyBorder="1" applyAlignment="1">
      <alignment horizontal="left"/>
    </xf>
    <xf numFmtId="0" fontId="4" fillId="7" borderId="10" xfId="0" applyFont="1" applyFill="1" applyBorder="1" applyAlignment="1">
      <alignment horizontal="left"/>
    </xf>
    <xf numFmtId="164" fontId="4" fillId="0" borderId="11" xfId="1" applyNumberFormat="1" applyFont="1" applyFill="1" applyBorder="1" applyAlignment="1">
      <alignment horizontal="left"/>
    </xf>
    <xf numFmtId="167" fontId="2" fillId="0" borderId="12" xfId="0" applyNumberFormat="1" applyFont="1" applyBorder="1" applyAlignment="1">
      <alignment horizontal="right"/>
    </xf>
    <xf numFmtId="0" fontId="13" fillId="0" borderId="12" xfId="0" applyFont="1" applyBorder="1" applyAlignment="1">
      <alignment horizontal="left"/>
    </xf>
    <xf numFmtId="0" fontId="4" fillId="7" borderId="39" xfId="0" applyFont="1" applyFill="1" applyBorder="1" applyAlignment="1">
      <alignment horizontal="left"/>
    </xf>
    <xf numFmtId="164" fontId="4" fillId="0" borderId="31" xfId="1" applyNumberFormat="1" applyFont="1" applyFill="1" applyBorder="1" applyAlignment="1">
      <alignment horizontal="left"/>
    </xf>
    <xf numFmtId="167" fontId="2" fillId="0" borderId="40" xfId="0" applyNumberFormat="1" applyFont="1" applyBorder="1" applyAlignment="1">
      <alignment horizontal="right"/>
    </xf>
    <xf numFmtId="0" fontId="13" fillId="0" borderId="40" xfId="0" applyFont="1" applyBorder="1" applyAlignment="1">
      <alignment horizontal="left"/>
    </xf>
    <xf numFmtId="49" fontId="0" fillId="0" borderId="40" xfId="0" applyNumberFormat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2" fontId="4" fillId="0" borderId="14" xfId="0" applyNumberFormat="1" applyFont="1" applyBorder="1" applyAlignment="1">
      <alignment horizontal="left"/>
    </xf>
    <xf numFmtId="165" fontId="2" fillId="0" borderId="12" xfId="0" applyNumberFormat="1" applyFont="1" applyBorder="1" applyAlignment="1">
      <alignment horizontal="right"/>
    </xf>
    <xf numFmtId="165" fontId="2" fillId="0" borderId="28" xfId="0" applyNumberFormat="1" applyFont="1" applyBorder="1" applyAlignment="1">
      <alignment horizontal="right"/>
    </xf>
    <xf numFmtId="168" fontId="0" fillId="0" borderId="18" xfId="0" applyNumberFormat="1" applyBorder="1" applyAlignment="1">
      <alignment horizontal="left"/>
    </xf>
    <xf numFmtId="165" fontId="1" fillId="0" borderId="40" xfId="0" applyNumberFormat="1" applyFont="1" applyBorder="1" applyAlignment="1">
      <alignment horizontal="right"/>
    </xf>
    <xf numFmtId="0" fontId="0" fillId="0" borderId="26" xfId="0" applyBorder="1" applyAlignment="1">
      <alignment horizontal="left"/>
    </xf>
    <xf numFmtId="2" fontId="4" fillId="0" borderId="32" xfId="0" applyNumberFormat="1" applyFont="1" applyBorder="1" applyAlignment="1">
      <alignment horizontal="left"/>
    </xf>
    <xf numFmtId="0" fontId="0" fillId="0" borderId="46" xfId="0" applyBorder="1" applyAlignment="1">
      <alignment horizontal="left"/>
    </xf>
    <xf numFmtId="2" fontId="4" fillId="0" borderId="20" xfId="0" applyNumberFormat="1" applyFont="1" applyBorder="1" applyAlignment="1">
      <alignment horizontal="left"/>
    </xf>
    <xf numFmtId="0" fontId="0" fillId="7" borderId="10" xfId="0" quotePrefix="1" applyFill="1" applyBorder="1" applyAlignment="1"/>
    <xf numFmtId="164" fontId="0" fillId="0" borderId="11" xfId="1" quotePrefix="1" applyNumberFormat="1" applyFont="1" applyFill="1" applyBorder="1" applyAlignment="1">
      <alignment horizontal="left"/>
    </xf>
    <xf numFmtId="167" fontId="1" fillId="0" borderId="12" xfId="0" quotePrefix="1" applyNumberFormat="1" applyFont="1" applyBorder="1" applyAlignment="1"/>
    <xf numFmtId="0" fontId="0" fillId="0" borderId="14" xfId="0" quotePrefix="1" applyBorder="1" applyAlignment="1"/>
    <xf numFmtId="0" fontId="0" fillId="0" borderId="13" xfId="0" quotePrefix="1" applyBorder="1" applyAlignment="1"/>
    <xf numFmtId="2" fontId="0" fillId="8" borderId="47" xfId="0" quotePrefix="1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9" xfId="0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right"/>
    </xf>
    <xf numFmtId="1" fontId="14" fillId="0" borderId="0" xfId="0" applyNumberFormat="1" applyFont="1" applyBorder="1" applyAlignment="1">
      <alignment horizontal="left"/>
    </xf>
    <xf numFmtId="0" fontId="0" fillId="0" borderId="0" xfId="2" applyFont="1" applyBorder="1"/>
    <xf numFmtId="0" fontId="7" fillId="0" borderId="0" xfId="2" applyNumberFormat="1" applyFont="1" applyBorder="1" applyAlignment="1">
      <alignment horizontal="right" vertical="top" wrapText="1"/>
    </xf>
    <xf numFmtId="0" fontId="7" fillId="0" borderId="0" xfId="2" applyNumberFormat="1" applyFont="1" applyBorder="1" applyAlignment="1">
      <alignment vertical="top" wrapText="1"/>
    </xf>
    <xf numFmtId="0" fontId="8" fillId="0" borderId="0" xfId="2" applyNumberFormat="1" applyFont="1" applyBorder="1" applyAlignment="1">
      <alignment vertical="top" wrapText="1"/>
    </xf>
    <xf numFmtId="0" fontId="3" fillId="0" borderId="0" xfId="2" applyFont="1" applyBorder="1"/>
    <xf numFmtId="2" fontId="15" fillId="0" borderId="0" xfId="2" applyNumberFormat="1" applyFont="1" applyBorder="1" applyAlignment="1">
      <alignment horizontal="right" vertical="top" wrapText="1"/>
    </xf>
    <xf numFmtId="168" fontId="15" fillId="0" borderId="0" xfId="2" applyNumberFormat="1" applyFont="1" applyBorder="1" applyAlignment="1">
      <alignment vertical="top" wrapText="1"/>
    </xf>
    <xf numFmtId="168" fontId="16" fillId="0" borderId="0" xfId="2" applyNumberFormat="1" applyFont="1" applyBorder="1" applyAlignment="1">
      <alignment vertical="top" wrapText="1"/>
    </xf>
    <xf numFmtId="0" fontId="3" fillId="0" borderId="0" xfId="2" applyFont="1" applyBorder="1" applyAlignment="1">
      <alignment horizontal="right"/>
    </xf>
    <xf numFmtId="0" fontId="13" fillId="0" borderId="0" xfId="2" applyFont="1" applyBorder="1"/>
    <xf numFmtId="0" fontId="17" fillId="0" borderId="50" xfId="2" applyFont="1" applyFill="1" applyBorder="1"/>
    <xf numFmtId="0" fontId="17" fillId="10" borderId="51" xfId="2" applyFont="1" applyFill="1" applyBorder="1"/>
    <xf numFmtId="0" fontId="18" fillId="10" borderId="51" xfId="2" applyNumberFormat="1" applyFont="1" applyFill="1" applyBorder="1" applyAlignment="1">
      <alignment horizontal="right" vertical="top"/>
    </xf>
    <xf numFmtId="0" fontId="20" fillId="0" borderId="52" xfId="2" applyFont="1" applyFill="1" applyBorder="1" applyAlignment="1">
      <alignment horizontal="right" wrapText="1"/>
    </xf>
    <xf numFmtId="0" fontId="20" fillId="0" borderId="0" xfId="2" applyFont="1" applyFill="1" applyBorder="1" applyAlignment="1">
      <alignment horizontal="right" wrapText="1"/>
    </xf>
    <xf numFmtId="0" fontId="3" fillId="0" borderId="53" xfId="2" applyFont="1" applyFill="1" applyBorder="1"/>
    <xf numFmtId="0" fontId="3" fillId="0" borderId="0" xfId="2" applyFont="1" applyFill="1" applyBorder="1"/>
    <xf numFmtId="0" fontId="3" fillId="0" borderId="0" xfId="2" quotePrefix="1" applyFont="1" applyFill="1" applyBorder="1" applyAlignment="1">
      <alignment horizontal="right"/>
    </xf>
    <xf numFmtId="0" fontId="3" fillId="0" borderId="54" xfId="2" applyFont="1" applyFill="1" applyBorder="1"/>
    <xf numFmtId="0" fontId="13" fillId="0" borderId="0" xfId="2" applyFont="1" applyFill="1" applyBorder="1"/>
    <xf numFmtId="0" fontId="3" fillId="0" borderId="18" xfId="2" applyFont="1" applyFill="1" applyBorder="1"/>
    <xf numFmtId="0" fontId="3" fillId="0" borderId="28" xfId="2" applyFont="1" applyFill="1" applyBorder="1"/>
    <xf numFmtId="165" fontId="21" fillId="10" borderId="28" xfId="2" applyNumberFormat="1" applyFont="1" applyFill="1" applyBorder="1" applyAlignment="1">
      <alignment horizontal="right" vertical="top" wrapText="1"/>
    </xf>
    <xf numFmtId="0" fontId="21" fillId="0" borderId="23" xfId="2" applyNumberFormat="1" applyFont="1" applyFill="1" applyBorder="1" applyAlignment="1">
      <alignment vertical="top" wrapText="1"/>
    </xf>
    <xf numFmtId="0" fontId="21" fillId="0" borderId="0" xfId="2" applyNumberFormat="1" applyFont="1" applyFill="1" applyBorder="1" applyAlignment="1">
      <alignment vertical="top" wrapText="1"/>
    </xf>
    <xf numFmtId="0" fontId="0" fillId="0" borderId="0" xfId="0" applyBorder="1"/>
    <xf numFmtId="0" fontId="22" fillId="0" borderId="0" xfId="0" applyFont="1" applyBorder="1" applyAlignment="1">
      <alignment horizontal="right"/>
    </xf>
    <xf numFmtId="0" fontId="13" fillId="0" borderId="0" xfId="0" applyFont="1" applyBorder="1"/>
    <xf numFmtId="0" fontId="0" fillId="0" borderId="0" xfId="0" quotePrefix="1" applyFill="1" applyBorder="1" applyAlignment="1"/>
    <xf numFmtId="164" fontId="0" fillId="0" borderId="0" xfId="1" quotePrefix="1" applyNumberFormat="1" applyFont="1" applyFill="1" applyBorder="1" applyAlignment="1">
      <alignment horizontal="left"/>
    </xf>
    <xf numFmtId="165" fontId="1" fillId="0" borderId="0" xfId="0" quotePrefix="1" applyNumberFormat="1" applyFont="1" applyFill="1" applyBorder="1" applyAlignment="1"/>
    <xf numFmtId="165" fontId="7" fillId="0" borderId="0" xfId="0" applyNumberFormat="1" applyFont="1" applyFill="1" applyBorder="1"/>
    <xf numFmtId="0" fontId="13" fillId="0" borderId="0" xfId="0" quotePrefix="1" applyFont="1" applyFill="1" applyBorder="1" applyAlignment="1"/>
    <xf numFmtId="2" fontId="4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56" xfId="0" applyFont="1" applyBorder="1" applyAlignment="1">
      <alignment horizontal="left"/>
    </xf>
    <xf numFmtId="0" fontId="0" fillId="9" borderId="57" xfId="0" applyFill="1" applyBorder="1" applyAlignment="1">
      <alignment horizontal="left"/>
    </xf>
    <xf numFmtId="0" fontId="0" fillId="0" borderId="58" xfId="0" quotePrefix="1" applyFont="1" applyFill="1" applyBorder="1" applyAlignment="1">
      <alignment horizontal="left" wrapText="1"/>
    </xf>
    <xf numFmtId="0" fontId="5" fillId="0" borderId="59" xfId="0" applyFont="1" applyBorder="1" applyAlignment="1">
      <alignment horizontal="left"/>
    </xf>
    <xf numFmtId="0" fontId="0" fillId="0" borderId="59" xfId="0" applyFont="1" applyBorder="1" applyAlignment="1">
      <alignment horizontal="left"/>
    </xf>
    <xf numFmtId="0" fontId="0" fillId="0" borderId="60" xfId="0" applyBorder="1" applyAlignment="1">
      <alignment horizontal="left"/>
    </xf>
    <xf numFmtId="0" fontId="0" fillId="0" borderId="60" xfId="0" applyFont="1" applyBorder="1" applyAlignment="1">
      <alignment horizontal="left"/>
    </xf>
    <xf numFmtId="0" fontId="0" fillId="0" borderId="59" xfId="0" applyBorder="1" applyAlignment="1">
      <alignment horizontal="left"/>
    </xf>
    <xf numFmtId="0" fontId="0" fillId="5" borderId="59" xfId="0" applyFill="1" applyBorder="1" applyAlignment="1">
      <alignment horizontal="left"/>
    </xf>
    <xf numFmtId="0" fontId="0" fillId="6" borderId="61" xfId="0" applyFill="1" applyBorder="1" applyAlignment="1">
      <alignment horizontal="left"/>
    </xf>
    <xf numFmtId="2" fontId="0" fillId="0" borderId="62" xfId="0" applyNumberFormat="1" applyBorder="1" applyAlignment="1">
      <alignment horizontal="left"/>
    </xf>
    <xf numFmtId="166" fontId="0" fillId="0" borderId="59" xfId="0" applyNumberFormat="1" applyBorder="1" applyAlignment="1">
      <alignment horizontal="left"/>
    </xf>
    <xf numFmtId="1" fontId="0" fillId="0" borderId="63" xfId="0" applyNumberFormat="1" applyBorder="1" applyAlignment="1">
      <alignment horizontal="left"/>
    </xf>
    <xf numFmtId="2" fontId="0" fillId="0" borderId="63" xfId="0" applyNumberFormat="1" applyBorder="1" applyAlignment="1">
      <alignment horizontal="left"/>
    </xf>
    <xf numFmtId="0" fontId="0" fillId="0" borderId="62" xfId="0" quotePrefix="1" applyBorder="1" applyAlignment="1">
      <alignment horizontal="left"/>
    </xf>
    <xf numFmtId="0" fontId="0" fillId="0" borderId="59" xfId="0" quotePrefix="1" applyBorder="1" applyAlignment="1">
      <alignment horizontal="left"/>
    </xf>
    <xf numFmtId="0" fontId="13" fillId="0" borderId="65" xfId="0" quotePrefix="1" applyFont="1" applyBorder="1" applyAlignment="1">
      <alignment horizontal="left"/>
    </xf>
    <xf numFmtId="2" fontId="4" fillId="0" borderId="66" xfId="0" quotePrefix="1" applyNumberFormat="1" applyFont="1" applyBorder="1" applyAlignment="1">
      <alignment horizontal="left"/>
    </xf>
    <xf numFmtId="1" fontId="4" fillId="0" borderId="59" xfId="0" applyNumberFormat="1" applyFont="1" applyBorder="1" applyAlignment="1">
      <alignment horizontal="left"/>
    </xf>
    <xf numFmtId="1" fontId="4" fillId="0" borderId="64" xfId="0" applyNumberFormat="1" applyFont="1" applyBorder="1" applyAlignment="1">
      <alignment horizontal="left"/>
    </xf>
    <xf numFmtId="1" fontId="0" fillId="0" borderId="65" xfId="0" applyNumberFormat="1" applyBorder="1" applyAlignment="1">
      <alignment horizontal="left"/>
    </xf>
    <xf numFmtId="164" fontId="0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7" fillId="11" borderId="50" xfId="2" applyFont="1" applyFill="1" applyBorder="1"/>
    <xf numFmtId="0" fontId="17" fillId="11" borderId="51" xfId="2" applyFont="1" applyFill="1" applyBorder="1"/>
    <xf numFmtId="0" fontId="18" fillId="11" borderId="51" xfId="2" applyNumberFormat="1" applyFont="1" applyFill="1" applyBorder="1" applyAlignment="1">
      <alignment horizontal="right" vertical="top"/>
    </xf>
    <xf numFmtId="0" fontId="20" fillId="11" borderId="52" xfId="2" applyFont="1" applyFill="1" applyBorder="1" applyAlignment="1">
      <alignment horizontal="right" wrapText="1"/>
    </xf>
    <xf numFmtId="0" fontId="20" fillId="11" borderId="54" xfId="2" applyFont="1" applyFill="1" applyBorder="1" applyAlignment="1">
      <alignment horizontal="right" wrapText="1"/>
    </xf>
    <xf numFmtId="0" fontId="0" fillId="0" borderId="67" xfId="0" applyBorder="1" applyAlignment="1">
      <alignment horizontal="left"/>
    </xf>
    <xf numFmtId="0" fontId="0" fillId="0" borderId="64" xfId="0" applyBorder="1" applyAlignment="1">
      <alignment horizontal="left"/>
    </xf>
    <xf numFmtId="0" fontId="0" fillId="8" borderId="59" xfId="0" applyFill="1" applyBorder="1" applyAlignment="1">
      <alignment horizontal="left"/>
    </xf>
    <xf numFmtId="0" fontId="17" fillId="11" borderId="18" xfId="2" applyFont="1" applyFill="1" applyBorder="1"/>
    <xf numFmtId="0" fontId="17" fillId="11" borderId="28" xfId="2" applyFont="1" applyFill="1" applyBorder="1"/>
    <xf numFmtId="165" fontId="23" fillId="11" borderId="28" xfId="2" applyNumberFormat="1" applyFont="1" applyFill="1" applyBorder="1" applyAlignment="1">
      <alignment horizontal="right" vertical="top" wrapText="1"/>
    </xf>
    <xf numFmtId="0" fontId="23" fillId="11" borderId="23" xfId="2" applyNumberFormat="1" applyFont="1" applyFill="1" applyBorder="1" applyAlignment="1">
      <alignment vertical="top" wrapText="1"/>
    </xf>
    <xf numFmtId="0" fontId="23" fillId="11" borderId="54" xfId="2" applyNumberFormat="1" applyFont="1" applyFill="1" applyBorder="1" applyAlignment="1">
      <alignment vertical="top" wrapText="1"/>
    </xf>
    <xf numFmtId="0" fontId="0" fillId="0" borderId="68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69" xfId="0" applyBorder="1" applyAlignment="1">
      <alignment horizontal="left"/>
    </xf>
    <xf numFmtId="0" fontId="0" fillId="0" borderId="70" xfId="0" applyBorder="1" applyAlignment="1">
      <alignment horizontal="left"/>
    </xf>
    <xf numFmtId="164" fontId="0" fillId="0" borderId="68" xfId="1" applyNumberFormat="1" applyFont="1" applyBorder="1" applyAlignment="1">
      <alignment horizontal="left"/>
    </xf>
    <xf numFmtId="0" fontId="13" fillId="0" borderId="68" xfId="0" quotePrefix="1" applyFont="1" applyBorder="1" applyAlignment="1">
      <alignment horizontal="left"/>
    </xf>
    <xf numFmtId="0" fontId="0" fillId="0" borderId="68" xfId="0" applyBorder="1" applyAlignment="1">
      <alignment horizontal="right"/>
    </xf>
    <xf numFmtId="0" fontId="4" fillId="2" borderId="5" xfId="0" applyFont="1" applyFill="1" applyBorder="1" applyAlignment="1">
      <alignment horizontal="left" wrapText="1"/>
    </xf>
    <xf numFmtId="0" fontId="0" fillId="5" borderId="21" xfId="0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6" borderId="34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6" borderId="43" xfId="0" applyFill="1" applyBorder="1" applyAlignment="1">
      <alignment horizontal="left"/>
    </xf>
    <xf numFmtId="0" fontId="0" fillId="9" borderId="22" xfId="0" applyFill="1" applyBorder="1" applyAlignment="1">
      <alignment horizontal="left"/>
    </xf>
    <xf numFmtId="0" fontId="0" fillId="9" borderId="34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8" borderId="21" xfId="0" applyFill="1" applyBorder="1" applyAlignment="1">
      <alignment horizontal="left"/>
    </xf>
    <xf numFmtId="0" fontId="0" fillId="8" borderId="42" xfId="0" applyFill="1" applyBorder="1" applyAlignment="1">
      <alignment horizontal="left"/>
    </xf>
    <xf numFmtId="0" fontId="0" fillId="8" borderId="33" xfId="0" applyFill="1" applyBorder="1" applyAlignment="1">
      <alignment horizontal="left"/>
    </xf>
    <xf numFmtId="0" fontId="25" fillId="0" borderId="0" xfId="0" applyFont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11" fillId="7" borderId="27" xfId="0" applyFont="1" applyFill="1" applyBorder="1"/>
    <xf numFmtId="164" fontId="11" fillId="0" borderId="19" xfId="1" applyNumberFormat="1" applyFont="1" applyFill="1" applyBorder="1" applyAlignment="1">
      <alignment horizontal="left"/>
    </xf>
    <xf numFmtId="167" fontId="11" fillId="0" borderId="28" xfId="0" applyNumberFormat="1" applyFont="1" applyFill="1" applyBorder="1" applyAlignment="1">
      <alignment horizontal="right"/>
    </xf>
    <xf numFmtId="165" fontId="1" fillId="0" borderId="28" xfId="0" applyNumberFormat="1" applyFont="1" applyBorder="1" applyAlignment="1">
      <alignment horizontal="right"/>
    </xf>
    <xf numFmtId="165" fontId="2" fillId="0" borderId="40" xfId="0" applyNumberFormat="1" applyFont="1" applyBorder="1" applyAlignment="1">
      <alignment horizontal="right"/>
    </xf>
    <xf numFmtId="165" fontId="11" fillId="0" borderId="20" xfId="0" applyNumberFormat="1" applyFont="1" applyFill="1" applyBorder="1"/>
    <xf numFmtId="10" fontId="0" fillId="0" borderId="32" xfId="1" applyNumberFormat="1" applyFont="1" applyBorder="1" applyAlignment="1">
      <alignment horizontal="left"/>
    </xf>
    <xf numFmtId="169" fontId="0" fillId="0" borderId="14" xfId="0" applyNumberFormat="1" applyBorder="1" applyAlignment="1">
      <alignment horizontal="left"/>
    </xf>
    <xf numFmtId="165" fontId="11" fillId="0" borderId="18" xfId="0" applyNumberFormat="1" applyFont="1" applyFill="1" applyBorder="1"/>
    <xf numFmtId="2" fontId="12" fillId="8" borderId="29" xfId="0" applyNumberFormat="1" applyFont="1" applyFill="1" applyBorder="1" applyAlignment="1">
      <alignment horizontal="right"/>
    </xf>
    <xf numFmtId="1" fontId="0" fillId="0" borderId="45" xfId="0" applyNumberFormat="1" applyFont="1" applyBorder="1" applyAlignment="1">
      <alignment horizontal="left"/>
    </xf>
    <xf numFmtId="1" fontId="0" fillId="0" borderId="20" xfId="0" applyNumberFormat="1" applyFont="1" applyBorder="1" applyAlignment="1">
      <alignment horizontal="left"/>
    </xf>
    <xf numFmtId="49" fontId="0" fillId="0" borderId="28" xfId="0" applyNumberFormat="1" applyFont="1" applyBorder="1" applyAlignment="1">
      <alignment horizontal="left"/>
    </xf>
  </cellXfs>
  <cellStyles count="3">
    <cellStyle name="Normal" xfId="0" builtinId="0"/>
    <cellStyle name="Normal 2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2"/>
  <sheetViews>
    <sheetView tabSelected="1" zoomScaleNormal="100" workbookViewId="0">
      <pane ySplit="1" topLeftCell="A2" activePane="bottomLeft" state="frozen"/>
      <selection pane="bottomLeft" activeCell="F52" sqref="F52"/>
    </sheetView>
  </sheetViews>
  <sheetFormatPr defaultColWidth="11" defaultRowHeight="18.75" x14ac:dyDescent="0.3"/>
  <cols>
    <col min="1" max="1" width="9.125" style="133" customWidth="1"/>
    <col min="2" max="2" width="11.5" style="134" customWidth="1"/>
    <col min="3" max="3" width="7.25" style="133" customWidth="1"/>
    <col min="4" max="4" width="15.125" style="135" customWidth="1"/>
    <col min="5" max="5" width="9.375" style="135" customWidth="1"/>
    <col min="6" max="6" width="9.25" style="133" customWidth="1"/>
    <col min="7" max="7" width="13.125" style="135" customWidth="1"/>
    <col min="8" max="8" width="9.375" style="135" customWidth="1"/>
    <col min="9" max="9" width="8.375" style="136" customWidth="1"/>
    <col min="10" max="10" width="11" style="135" customWidth="1"/>
    <col min="11" max="11" width="12" style="135" customWidth="1"/>
    <col min="12" max="12" width="12.25" style="135" customWidth="1"/>
    <col min="13" max="13" width="11" style="181" customWidth="1"/>
    <col min="14" max="14" width="12.125" style="219" customWidth="1"/>
    <col min="15" max="15" width="20.125" style="220" customWidth="1"/>
    <col min="16" max="16" width="10.125" style="136" customWidth="1"/>
    <col min="17" max="17" width="6.625" style="219" customWidth="1"/>
    <col min="18" max="18" width="8.375" style="138" customWidth="1"/>
    <col min="19" max="19" width="8.375" style="219" customWidth="1"/>
    <col min="20" max="20" width="6.125" style="221" customWidth="1"/>
    <col min="21" max="21" width="11" style="222" customWidth="1"/>
    <col min="22" max="22" width="7.625" style="223" customWidth="1"/>
    <col min="23" max="23" width="11" style="140" customWidth="1"/>
    <col min="24" max="24" width="11" style="220" customWidth="1"/>
    <col min="25" max="25" width="11" style="181"/>
    <col min="26" max="26" width="12.125" style="219" bestFit="1" customWidth="1"/>
    <col min="27" max="27" width="9.25" style="225" customWidth="1"/>
    <col min="28" max="28" width="12.125" style="221" bestFit="1" customWidth="1"/>
    <col min="29" max="29" width="10.625" style="142" customWidth="1"/>
    <col min="30" max="30" width="18.625" style="181" customWidth="1"/>
    <col min="31" max="33" width="10.75" style="135" customWidth="1"/>
    <col min="34" max="34" width="10.75" style="138" customWidth="1"/>
    <col min="35" max="16384" width="11" style="135"/>
  </cols>
  <sheetData>
    <row r="1" spans="1:34" s="20" customFormat="1" ht="66" customHeight="1" thickTop="1" thickBot="1" x14ac:dyDescent="0.35">
      <c r="A1" s="1" t="s">
        <v>232</v>
      </c>
      <c r="B1" s="2" t="s">
        <v>0</v>
      </c>
      <c r="C1" s="3" t="s">
        <v>231</v>
      </c>
      <c r="D1" s="1" t="s">
        <v>230</v>
      </c>
      <c r="E1" s="1" t="s">
        <v>1</v>
      </c>
      <c r="F1" s="1" t="s">
        <v>2</v>
      </c>
      <c r="G1" s="7" t="s">
        <v>233</v>
      </c>
      <c r="H1" s="226" t="s">
        <v>3</v>
      </c>
      <c r="I1" s="5" t="s">
        <v>4</v>
      </c>
      <c r="J1" s="3" t="s">
        <v>5</v>
      </c>
      <c r="K1" s="5" t="s">
        <v>228</v>
      </c>
      <c r="L1" s="5" t="s">
        <v>229</v>
      </c>
      <c r="M1" s="7" t="s">
        <v>6</v>
      </c>
      <c r="N1" s="3" t="s">
        <v>7</v>
      </c>
      <c r="O1" s="8" t="s">
        <v>8</v>
      </c>
      <c r="P1" s="9" t="s">
        <v>9</v>
      </c>
      <c r="Q1" s="3" t="s">
        <v>10</v>
      </c>
      <c r="R1" s="6" t="s">
        <v>11</v>
      </c>
      <c r="S1" s="3" t="s">
        <v>12</v>
      </c>
      <c r="T1" s="10" t="s">
        <v>13</v>
      </c>
      <c r="U1" s="11" t="s">
        <v>14</v>
      </c>
      <c r="V1" s="12" t="s">
        <v>15</v>
      </c>
      <c r="W1" s="13" t="s">
        <v>16</v>
      </c>
      <c r="X1" s="14" t="s">
        <v>17</v>
      </c>
      <c r="Y1" s="15" t="s">
        <v>18</v>
      </c>
      <c r="Z1" s="16" t="s">
        <v>19</v>
      </c>
      <c r="AA1" s="17" t="s">
        <v>20</v>
      </c>
      <c r="AB1" s="18" t="s">
        <v>19</v>
      </c>
      <c r="AC1" s="19" t="s">
        <v>21</v>
      </c>
      <c r="AD1" s="4" t="s">
        <v>22</v>
      </c>
      <c r="AE1" s="20" t="s">
        <v>23</v>
      </c>
      <c r="AH1" s="21"/>
    </row>
    <row r="2" spans="1:34" s="42" customFormat="1" ht="19.5" thickTop="1" x14ac:dyDescent="0.3">
      <c r="A2" s="22">
        <v>1</v>
      </c>
      <c r="B2" s="23" t="s">
        <v>24</v>
      </c>
      <c r="C2" s="24">
        <v>1</v>
      </c>
      <c r="D2" s="25" t="s">
        <v>26</v>
      </c>
      <c r="E2" s="25">
        <v>1</v>
      </c>
      <c r="F2" s="26" t="s">
        <v>25</v>
      </c>
      <c r="G2" s="227" t="s">
        <v>27</v>
      </c>
      <c r="H2" s="228" t="s">
        <v>28</v>
      </c>
      <c r="I2" s="32">
        <v>2.02</v>
      </c>
      <c r="J2" s="29">
        <v>9</v>
      </c>
      <c r="K2" s="32">
        <v>5.77</v>
      </c>
      <c r="L2" s="31">
        <v>52</v>
      </c>
      <c r="M2" s="33" t="s">
        <v>29</v>
      </c>
      <c r="N2" s="27" t="s">
        <v>30</v>
      </c>
      <c r="O2" s="25" t="s">
        <v>31</v>
      </c>
      <c r="P2" s="34">
        <v>5.49</v>
      </c>
      <c r="Q2" s="35">
        <v>50</v>
      </c>
      <c r="R2" s="36">
        <f>P2*Q2</f>
        <v>274.5</v>
      </c>
      <c r="S2" s="29">
        <v>1.5</v>
      </c>
      <c r="T2" s="37">
        <v>11</v>
      </c>
      <c r="U2" s="247" t="s">
        <v>32</v>
      </c>
      <c r="V2" s="248" t="s">
        <v>32</v>
      </c>
      <c r="W2" s="249">
        <v>1.0958302766084671E-2</v>
      </c>
      <c r="X2" s="38" t="e">
        <f>W2*(452/U2)</f>
        <v>#VALUE!</v>
      </c>
      <c r="Y2" s="252"/>
      <c r="Z2" s="255"/>
      <c r="AA2" s="256">
        <v>10</v>
      </c>
      <c r="AB2" s="39">
        <f>AA2*W2/1000000</f>
        <v>1.0958302766084672E-7</v>
      </c>
      <c r="AC2" s="40">
        <f>(0.000002056-AB2)/0.000002056</f>
        <v>0.94670086203266213</v>
      </c>
      <c r="AD2" s="30" t="s">
        <v>33</v>
      </c>
      <c r="AE2" s="41" t="s">
        <v>34</v>
      </c>
      <c r="AH2" s="43"/>
    </row>
    <row r="3" spans="1:34" s="67" customFormat="1" x14ac:dyDescent="0.3">
      <c r="A3" s="44">
        <v>2</v>
      </c>
      <c r="B3" s="45" t="s">
        <v>35</v>
      </c>
      <c r="C3" s="46">
        <v>1</v>
      </c>
      <c r="D3" s="47" t="s">
        <v>26</v>
      </c>
      <c r="E3" s="47">
        <v>1</v>
      </c>
      <c r="F3" s="48" t="s">
        <v>36</v>
      </c>
      <c r="G3" s="229" t="s">
        <v>27</v>
      </c>
      <c r="H3" s="230" t="s">
        <v>28</v>
      </c>
      <c r="I3" s="53">
        <v>2.02</v>
      </c>
      <c r="J3" s="50">
        <v>9</v>
      </c>
      <c r="K3" s="53">
        <v>5.77</v>
      </c>
      <c r="L3" s="52">
        <v>52</v>
      </c>
      <c r="M3" s="54" t="s">
        <v>37</v>
      </c>
      <c r="N3" s="49" t="s">
        <v>38</v>
      </c>
      <c r="O3" s="47" t="s">
        <v>39</v>
      </c>
      <c r="P3" s="55">
        <v>5.62</v>
      </c>
      <c r="Q3" s="56">
        <v>50</v>
      </c>
      <c r="R3" s="57">
        <f>P3*Q3</f>
        <v>281</v>
      </c>
      <c r="S3" s="50">
        <v>1.5</v>
      </c>
      <c r="T3" s="58">
        <v>11</v>
      </c>
      <c r="U3" s="59" t="s">
        <v>32</v>
      </c>
      <c r="V3" s="60" t="s">
        <v>32</v>
      </c>
      <c r="W3" s="61">
        <v>7.8016086481511593E-3</v>
      </c>
      <c r="X3" s="62" t="e">
        <f>W3*(452/U3)</f>
        <v>#VALUE!</v>
      </c>
      <c r="Y3" s="63"/>
      <c r="Z3" s="47"/>
      <c r="AA3" s="64">
        <v>10</v>
      </c>
      <c r="AB3" s="65">
        <f>AA3*W3/1000000</f>
        <v>7.8016086481511598E-8</v>
      </c>
      <c r="AC3" s="66">
        <f>(0.000002056-AB3)/0.000002056</f>
        <v>0.9620544326451792</v>
      </c>
      <c r="AD3" s="51" t="s">
        <v>40</v>
      </c>
      <c r="AE3" s="67" t="s">
        <v>41</v>
      </c>
      <c r="AH3" s="68"/>
    </row>
    <row r="4" spans="1:34" s="93" customFormat="1" ht="19.5" thickBot="1" x14ac:dyDescent="0.35">
      <c r="A4" s="69">
        <v>3</v>
      </c>
      <c r="B4" s="70" t="s">
        <v>42</v>
      </c>
      <c r="C4" s="71" t="s">
        <v>43</v>
      </c>
      <c r="D4" s="72" t="s">
        <v>26</v>
      </c>
      <c r="E4" s="72" t="s">
        <v>43</v>
      </c>
      <c r="F4" s="73" t="s">
        <v>43</v>
      </c>
      <c r="G4" s="231" t="s">
        <v>27</v>
      </c>
      <c r="H4" s="232" t="s">
        <v>28</v>
      </c>
      <c r="I4" s="79">
        <v>2.02</v>
      </c>
      <c r="J4" s="76">
        <v>9</v>
      </c>
      <c r="K4" s="79">
        <v>5.77</v>
      </c>
      <c r="L4" s="78">
        <v>52</v>
      </c>
      <c r="M4" s="80" t="s">
        <v>37</v>
      </c>
      <c r="N4" s="74" t="s">
        <v>38</v>
      </c>
      <c r="O4" s="72" t="s">
        <v>44</v>
      </c>
      <c r="P4" s="81">
        <v>6.02</v>
      </c>
      <c r="Q4" s="82">
        <v>50</v>
      </c>
      <c r="R4" s="83">
        <f>P4*Q4</f>
        <v>301</v>
      </c>
      <c r="S4" s="76">
        <v>1.5</v>
      </c>
      <c r="T4" s="84">
        <v>11</v>
      </c>
      <c r="U4" s="85" t="s">
        <v>32</v>
      </c>
      <c r="V4" s="86" t="s">
        <v>32</v>
      </c>
      <c r="W4" s="87">
        <v>1.1228725634282455E-4</v>
      </c>
      <c r="X4" s="88" t="e">
        <f>W4*(452/U4)</f>
        <v>#VALUE!</v>
      </c>
      <c r="Y4" s="89"/>
      <c r="Z4" s="72"/>
      <c r="AA4" s="90">
        <v>10</v>
      </c>
      <c r="AB4" s="91">
        <f>AA4*W4/1000000</f>
        <v>1.1228725634282454E-9</v>
      </c>
      <c r="AC4" s="92">
        <f>(0.000002056-AB4)/0.000002056</f>
        <v>0.99945385575708734</v>
      </c>
      <c r="AD4" s="77" t="s">
        <v>45</v>
      </c>
      <c r="AE4" s="93" t="s">
        <v>46</v>
      </c>
      <c r="AH4" s="94"/>
    </row>
    <row r="5" spans="1:34" s="42" customFormat="1" x14ac:dyDescent="0.3">
      <c r="A5" s="22">
        <v>4</v>
      </c>
      <c r="B5" s="23" t="s">
        <v>47</v>
      </c>
      <c r="C5" s="24">
        <v>2</v>
      </c>
      <c r="D5" s="25" t="s">
        <v>48</v>
      </c>
      <c r="E5" s="25">
        <v>2</v>
      </c>
      <c r="F5" s="26" t="s">
        <v>25</v>
      </c>
      <c r="G5" s="227" t="s">
        <v>27</v>
      </c>
      <c r="H5" s="228" t="s">
        <v>28</v>
      </c>
      <c r="I5" s="32">
        <v>1.95</v>
      </c>
      <c r="J5" s="29">
        <v>9.4</v>
      </c>
      <c r="K5" s="32">
        <v>5.77</v>
      </c>
      <c r="L5" s="31">
        <v>52</v>
      </c>
      <c r="M5" s="33" t="s">
        <v>29</v>
      </c>
      <c r="N5" s="27" t="s">
        <v>30</v>
      </c>
      <c r="O5" s="25" t="s">
        <v>49</v>
      </c>
      <c r="P5" s="34">
        <v>4.25</v>
      </c>
      <c r="Q5" s="35">
        <v>50</v>
      </c>
      <c r="R5" s="36">
        <f>P5*Q5</f>
        <v>212.5</v>
      </c>
      <c r="S5" s="29">
        <v>1.5</v>
      </c>
      <c r="T5" s="37">
        <v>11</v>
      </c>
      <c r="U5" s="95">
        <v>481</v>
      </c>
      <c r="V5" s="96">
        <v>3.0000000000000001E-3</v>
      </c>
      <c r="W5" s="97">
        <v>4.814816951751709</v>
      </c>
      <c r="X5" s="38">
        <f>W5*(452/U5)</f>
        <v>4.524526532623228</v>
      </c>
      <c r="Y5" s="98"/>
      <c r="Z5" s="25"/>
      <c r="AA5" s="99">
        <f>2.056/X5</f>
        <v>0.45441218770088043</v>
      </c>
      <c r="AB5" s="43">
        <f>AA5*X5/1000000</f>
        <v>2.0559999999999999E-6</v>
      </c>
      <c r="AC5" s="100"/>
      <c r="AD5" s="30" t="s">
        <v>50</v>
      </c>
      <c r="AE5" s="42" t="s">
        <v>51</v>
      </c>
      <c r="AH5" s="43"/>
    </row>
    <row r="6" spans="1:34" s="93" customFormat="1" ht="19.5" thickBot="1" x14ac:dyDescent="0.35">
      <c r="A6" s="69">
        <v>6</v>
      </c>
      <c r="B6" s="70" t="s">
        <v>52</v>
      </c>
      <c r="C6" s="71">
        <v>2</v>
      </c>
      <c r="D6" s="72" t="s">
        <v>48</v>
      </c>
      <c r="E6" s="72">
        <v>2</v>
      </c>
      <c r="F6" s="73" t="s">
        <v>53</v>
      </c>
      <c r="G6" s="231" t="s">
        <v>27</v>
      </c>
      <c r="H6" s="232" t="s">
        <v>28</v>
      </c>
      <c r="I6" s="79">
        <v>1.95</v>
      </c>
      <c r="J6" s="76">
        <v>9.4</v>
      </c>
      <c r="K6" s="79">
        <v>5.77</v>
      </c>
      <c r="L6" s="78">
        <v>52</v>
      </c>
      <c r="M6" s="80" t="s">
        <v>37</v>
      </c>
      <c r="N6" s="74" t="s">
        <v>38</v>
      </c>
      <c r="O6" s="72" t="s">
        <v>39</v>
      </c>
      <c r="P6" s="81">
        <v>5.56</v>
      </c>
      <c r="Q6" s="82">
        <v>50</v>
      </c>
      <c r="R6" s="83">
        <f>P6*Q6</f>
        <v>278</v>
      </c>
      <c r="S6" s="76">
        <v>1.5</v>
      </c>
      <c r="T6" s="84">
        <v>11</v>
      </c>
      <c r="U6" s="85" t="s">
        <v>32</v>
      </c>
      <c r="V6" s="86" t="s">
        <v>32</v>
      </c>
      <c r="W6" s="87">
        <v>3.4356657415628433E-3</v>
      </c>
      <c r="X6" s="88" t="e">
        <f>W6*(452/U6)</f>
        <v>#VALUE!</v>
      </c>
      <c r="Y6" s="89"/>
      <c r="Z6" s="72"/>
      <c r="AA6" s="90">
        <v>10</v>
      </c>
      <c r="AB6" s="91">
        <f>AA6*W6/1000000</f>
        <v>3.4356657415628434E-8</v>
      </c>
      <c r="AC6" s="92">
        <f>(0.000002056-AB6)/0.000002056</f>
        <v>0.98328956351379948</v>
      </c>
      <c r="AD6" s="77" t="s">
        <v>54</v>
      </c>
      <c r="AE6" s="101" t="s">
        <v>55</v>
      </c>
      <c r="AH6" s="94"/>
    </row>
    <row r="7" spans="1:34" s="42" customFormat="1" x14ac:dyDescent="0.3">
      <c r="A7" s="22">
        <v>7</v>
      </c>
      <c r="B7" s="23" t="s">
        <v>56</v>
      </c>
      <c r="C7" s="24" t="s">
        <v>43</v>
      </c>
      <c r="D7" s="25" t="s">
        <v>57</v>
      </c>
      <c r="E7" s="25" t="s">
        <v>43</v>
      </c>
      <c r="F7" s="26" t="s">
        <v>43</v>
      </c>
      <c r="G7" s="227" t="s">
        <v>27</v>
      </c>
      <c r="H7" s="228" t="s">
        <v>28</v>
      </c>
      <c r="I7" s="32">
        <v>1.95</v>
      </c>
      <c r="J7" s="29">
        <v>9.8000000000000007</v>
      </c>
      <c r="K7" s="32">
        <v>5.77</v>
      </c>
      <c r="L7" s="31">
        <v>52</v>
      </c>
      <c r="M7" s="33" t="s">
        <v>37</v>
      </c>
      <c r="N7" s="27" t="s">
        <v>38</v>
      </c>
      <c r="O7" s="25" t="s">
        <v>44</v>
      </c>
      <c r="P7" s="34">
        <v>6.73</v>
      </c>
      <c r="Q7" s="35">
        <v>50</v>
      </c>
      <c r="R7" s="36">
        <f>P7*Q7</f>
        <v>336.5</v>
      </c>
      <c r="S7" s="29">
        <v>1.5</v>
      </c>
      <c r="T7" s="37">
        <v>11</v>
      </c>
      <c r="U7" s="102" t="s">
        <v>32</v>
      </c>
      <c r="V7" s="103" t="s">
        <v>32</v>
      </c>
      <c r="W7" s="104">
        <v>4.3040810851380229E-5</v>
      </c>
      <c r="X7" s="38" t="e">
        <f>W7*(452/U7)</f>
        <v>#VALUE!</v>
      </c>
      <c r="Y7" s="98"/>
      <c r="Z7" s="25"/>
      <c r="AA7" s="99">
        <v>10</v>
      </c>
      <c r="AB7" s="39">
        <f>AA7*W7/1000000</f>
        <v>4.3040810851380229E-10</v>
      </c>
      <c r="AC7" s="40">
        <f>(0.000002056-AB7)/0.000002056</f>
        <v>0.99979065753476959</v>
      </c>
      <c r="AD7" s="30" t="s">
        <v>58</v>
      </c>
      <c r="AE7" s="42" t="s">
        <v>59</v>
      </c>
      <c r="AH7" s="43"/>
    </row>
    <row r="8" spans="1:34" s="67" customFormat="1" x14ac:dyDescent="0.3">
      <c r="A8" s="44">
        <v>8</v>
      </c>
      <c r="B8" s="45" t="s">
        <v>60</v>
      </c>
      <c r="C8" s="46">
        <v>3</v>
      </c>
      <c r="D8" s="47" t="s">
        <v>57</v>
      </c>
      <c r="E8" s="47">
        <v>3</v>
      </c>
      <c r="F8" s="48" t="s">
        <v>36</v>
      </c>
      <c r="G8" s="229" t="s">
        <v>27</v>
      </c>
      <c r="H8" s="230" t="s">
        <v>28</v>
      </c>
      <c r="I8" s="53">
        <v>1.95</v>
      </c>
      <c r="J8" s="50">
        <v>9.8000000000000007</v>
      </c>
      <c r="K8" s="53">
        <v>5.77</v>
      </c>
      <c r="L8" s="52">
        <v>52</v>
      </c>
      <c r="M8" s="54" t="s">
        <v>37</v>
      </c>
      <c r="N8" s="49" t="s">
        <v>30</v>
      </c>
      <c r="O8" s="47" t="s">
        <v>61</v>
      </c>
      <c r="P8" s="55">
        <v>5.77</v>
      </c>
      <c r="Q8" s="56">
        <v>50</v>
      </c>
      <c r="R8" s="57">
        <f>P8*Q8</f>
        <v>288.5</v>
      </c>
      <c r="S8" s="50">
        <v>1.5</v>
      </c>
      <c r="T8" s="58">
        <v>11</v>
      </c>
      <c r="U8" s="59" t="s">
        <v>32</v>
      </c>
      <c r="V8" s="60" t="s">
        <v>32</v>
      </c>
      <c r="W8" s="61">
        <v>0.15773403644561768</v>
      </c>
      <c r="X8" s="62" t="e">
        <f>W8*(452/U8)</f>
        <v>#VALUE!</v>
      </c>
      <c r="Y8" s="63"/>
      <c r="Z8" s="47"/>
      <c r="AA8" s="64">
        <v>10</v>
      </c>
      <c r="AB8" s="65">
        <f>AA8*W8/1000000</f>
        <v>1.5773403644561768E-6</v>
      </c>
      <c r="AC8" s="66">
        <f>(0.000002056-AB8)/0.000002056</f>
        <v>0.23281110678201514</v>
      </c>
      <c r="AD8" s="51" t="s">
        <v>62</v>
      </c>
      <c r="AE8" s="67" t="s">
        <v>63</v>
      </c>
      <c r="AH8" s="68"/>
    </row>
    <row r="9" spans="1:34" s="93" customFormat="1" ht="19.5" thickBot="1" x14ac:dyDescent="0.35">
      <c r="A9" s="69">
        <v>9</v>
      </c>
      <c r="B9" s="70" t="s">
        <v>64</v>
      </c>
      <c r="C9" s="71">
        <v>3</v>
      </c>
      <c r="D9" s="72" t="s">
        <v>57</v>
      </c>
      <c r="E9" s="72">
        <v>3</v>
      </c>
      <c r="F9" s="73" t="s">
        <v>53</v>
      </c>
      <c r="G9" s="231" t="s">
        <v>27</v>
      </c>
      <c r="H9" s="232" t="s">
        <v>28</v>
      </c>
      <c r="I9" s="79">
        <v>1.95</v>
      </c>
      <c r="J9" s="76">
        <v>9.8000000000000007</v>
      </c>
      <c r="K9" s="79">
        <v>5.77</v>
      </c>
      <c r="L9" s="78">
        <v>52</v>
      </c>
      <c r="M9" s="80" t="s">
        <v>29</v>
      </c>
      <c r="N9" s="74" t="s">
        <v>38</v>
      </c>
      <c r="O9" s="72" t="s">
        <v>65</v>
      </c>
      <c r="P9" s="81">
        <v>4.5199999999999996</v>
      </c>
      <c r="Q9" s="82">
        <v>50</v>
      </c>
      <c r="R9" s="83">
        <f>P9*Q9</f>
        <v>225.99999999999997</v>
      </c>
      <c r="S9" s="76">
        <v>1.5</v>
      </c>
      <c r="T9" s="84">
        <v>11</v>
      </c>
      <c r="U9" s="85" t="s">
        <v>32</v>
      </c>
      <c r="V9" s="86" t="s">
        <v>32</v>
      </c>
      <c r="W9" s="87">
        <v>7.1387141942977905E-2</v>
      </c>
      <c r="X9" s="88" t="e">
        <f>W9*(452/U9)</f>
        <v>#VALUE!</v>
      </c>
      <c r="Y9" s="254"/>
      <c r="Z9" s="72"/>
      <c r="AA9" s="90">
        <v>10</v>
      </c>
      <c r="AB9" s="91">
        <f>AA9*W9/1000000</f>
        <v>7.1387141942977905E-7</v>
      </c>
      <c r="AC9" s="92">
        <f>(0.000002056-AB9)/0.000002056</f>
        <v>0.65278627459641092</v>
      </c>
      <c r="AD9" s="77" t="s">
        <v>66</v>
      </c>
      <c r="AE9" s="93" t="s">
        <v>67</v>
      </c>
      <c r="AH9" s="94"/>
    </row>
    <row r="10" spans="1:34" s="42" customFormat="1" x14ac:dyDescent="0.3">
      <c r="A10" s="22">
        <v>10</v>
      </c>
      <c r="B10" s="23" t="s">
        <v>68</v>
      </c>
      <c r="C10" s="24">
        <v>4</v>
      </c>
      <c r="D10" s="25" t="s">
        <v>69</v>
      </c>
      <c r="E10" s="25">
        <v>4</v>
      </c>
      <c r="F10" s="26" t="s">
        <v>25</v>
      </c>
      <c r="G10" s="227" t="s">
        <v>27</v>
      </c>
      <c r="H10" s="228" t="s">
        <v>28</v>
      </c>
      <c r="I10" s="32">
        <v>2.04</v>
      </c>
      <c r="J10" s="29">
        <v>8.6999999999999993</v>
      </c>
      <c r="K10" s="32">
        <v>5.77</v>
      </c>
      <c r="L10" s="31">
        <v>52</v>
      </c>
      <c r="M10" s="33" t="s">
        <v>29</v>
      </c>
      <c r="N10" s="27" t="s">
        <v>70</v>
      </c>
      <c r="O10" s="25" t="s">
        <v>71</v>
      </c>
      <c r="P10" s="34">
        <v>5.67</v>
      </c>
      <c r="Q10" s="35">
        <v>50</v>
      </c>
      <c r="R10" s="36">
        <f>P10*Q10</f>
        <v>283.5</v>
      </c>
      <c r="S10" s="29">
        <v>1.5</v>
      </c>
      <c r="T10" s="37">
        <v>11</v>
      </c>
      <c r="U10" s="95">
        <v>429</v>
      </c>
      <c r="V10" s="96">
        <v>0.03</v>
      </c>
      <c r="W10" s="97">
        <v>0.6719965934753418</v>
      </c>
      <c r="X10" s="38">
        <f>W10*(452/U10)</f>
        <v>0.70802438286912472</v>
      </c>
      <c r="Y10" s="105"/>
      <c r="Z10" s="25"/>
      <c r="AA10" s="99">
        <f>2.056/X10</f>
        <v>2.9038547961702652</v>
      </c>
      <c r="AB10" s="43">
        <f>AA10*X10/1000000</f>
        <v>2.0559999999999999E-6</v>
      </c>
      <c r="AC10" s="100"/>
      <c r="AD10" s="30" t="s">
        <v>72</v>
      </c>
      <c r="AE10" s="42" t="s">
        <v>73</v>
      </c>
      <c r="AH10" s="43"/>
    </row>
    <row r="11" spans="1:34" s="67" customFormat="1" x14ac:dyDescent="0.3">
      <c r="A11" s="44">
        <v>11</v>
      </c>
      <c r="B11" s="45" t="s">
        <v>74</v>
      </c>
      <c r="C11" s="46">
        <v>4</v>
      </c>
      <c r="D11" s="47" t="s">
        <v>69</v>
      </c>
      <c r="E11" s="47">
        <v>4</v>
      </c>
      <c r="F11" s="48" t="s">
        <v>36</v>
      </c>
      <c r="G11" s="229" t="s">
        <v>27</v>
      </c>
      <c r="H11" s="230" t="s">
        <v>28</v>
      </c>
      <c r="I11" s="53">
        <v>2.04</v>
      </c>
      <c r="J11" s="50">
        <v>8.6999999999999993</v>
      </c>
      <c r="K11" s="53">
        <v>5.77</v>
      </c>
      <c r="L11" s="52">
        <v>52</v>
      </c>
      <c r="M11" s="54" t="s">
        <v>29</v>
      </c>
      <c r="N11" s="49" t="s">
        <v>70</v>
      </c>
      <c r="O11" s="47" t="s">
        <v>75</v>
      </c>
      <c r="P11" s="55">
        <v>4.5599999999999996</v>
      </c>
      <c r="Q11" s="56">
        <v>50</v>
      </c>
      <c r="R11" s="57">
        <f>P11*Q11</f>
        <v>227.99999999999997</v>
      </c>
      <c r="S11" s="50">
        <v>1.5</v>
      </c>
      <c r="T11" s="58">
        <v>11</v>
      </c>
      <c r="U11" s="59" t="s">
        <v>32</v>
      </c>
      <c r="V11" s="60" t="s">
        <v>32</v>
      </c>
      <c r="W11" s="61">
        <v>8.5837624967098236E-2</v>
      </c>
      <c r="X11" s="62" t="e">
        <f>W11*(452/U11)</f>
        <v>#VALUE!</v>
      </c>
      <c r="Y11" s="253"/>
      <c r="Z11" s="47"/>
      <c r="AA11" s="64">
        <v>10</v>
      </c>
      <c r="AB11" s="65">
        <f>AA11*W11/1000000</f>
        <v>8.5837624967098238E-7</v>
      </c>
      <c r="AC11" s="66">
        <f>(0.000002056-AB11)/0.000002056</f>
        <v>0.58250182408998907</v>
      </c>
      <c r="AD11" s="51" t="s">
        <v>76</v>
      </c>
      <c r="AE11" s="67" t="s">
        <v>77</v>
      </c>
      <c r="AH11" s="68"/>
    </row>
    <row r="12" spans="1:34" s="93" customFormat="1" ht="19.5" thickBot="1" x14ac:dyDescent="0.35">
      <c r="A12" s="69">
        <v>12</v>
      </c>
      <c r="B12" s="70" t="s">
        <v>78</v>
      </c>
      <c r="C12" s="71">
        <v>4</v>
      </c>
      <c r="D12" s="72" t="s">
        <v>69</v>
      </c>
      <c r="E12" s="72">
        <v>4</v>
      </c>
      <c r="F12" s="73" t="s">
        <v>53</v>
      </c>
      <c r="G12" s="231" t="s">
        <v>27</v>
      </c>
      <c r="H12" s="232" t="s">
        <v>28</v>
      </c>
      <c r="I12" s="79">
        <v>2.04</v>
      </c>
      <c r="J12" s="76">
        <v>8.6999999999999993</v>
      </c>
      <c r="K12" s="79">
        <v>5.77</v>
      </c>
      <c r="L12" s="78">
        <v>52</v>
      </c>
      <c r="M12" s="80" t="s">
        <v>37</v>
      </c>
      <c r="N12" s="74" t="s">
        <v>70</v>
      </c>
      <c r="O12" s="72" t="s">
        <v>79</v>
      </c>
      <c r="P12" s="81">
        <v>3.31</v>
      </c>
      <c r="Q12" s="82">
        <v>50</v>
      </c>
      <c r="R12" s="83">
        <f>P12*Q12</f>
        <v>165.5</v>
      </c>
      <c r="S12" s="76">
        <v>1.5</v>
      </c>
      <c r="T12" s="84">
        <v>11</v>
      </c>
      <c r="U12" s="85" t="s">
        <v>32</v>
      </c>
      <c r="V12" s="86" t="s">
        <v>32</v>
      </c>
      <c r="W12" s="87">
        <v>1.2629592791199684E-2</v>
      </c>
      <c r="X12" s="88" t="e">
        <f>W12*(452/U12)</f>
        <v>#VALUE!</v>
      </c>
      <c r="Y12" s="89"/>
      <c r="Z12" s="72"/>
      <c r="AA12" s="90">
        <v>10</v>
      </c>
      <c r="AB12" s="91">
        <f>AA12*W12/1000000</f>
        <v>1.2629592791199684E-7</v>
      </c>
      <c r="AC12" s="92">
        <f>(0.000002056-AB12)/0.000002056</f>
        <v>0.93857201949805613</v>
      </c>
      <c r="AD12" s="77" t="s">
        <v>80</v>
      </c>
      <c r="AE12" s="93" t="s">
        <v>81</v>
      </c>
      <c r="AH12" s="94"/>
    </row>
    <row r="13" spans="1:34" s="42" customFormat="1" x14ac:dyDescent="0.3">
      <c r="A13" s="22">
        <v>13</v>
      </c>
      <c r="B13" s="23" t="s">
        <v>82</v>
      </c>
      <c r="C13" s="24">
        <v>5</v>
      </c>
      <c r="D13" s="25" t="s">
        <v>83</v>
      </c>
      <c r="E13" s="25">
        <v>1</v>
      </c>
      <c r="F13" s="26" t="s">
        <v>25</v>
      </c>
      <c r="G13" s="227" t="s">
        <v>27</v>
      </c>
      <c r="H13" s="233" t="s">
        <v>84</v>
      </c>
      <c r="I13" s="32">
        <v>2.13</v>
      </c>
      <c r="J13" s="29">
        <v>9.8000000000000007</v>
      </c>
      <c r="K13" s="32">
        <v>5.77</v>
      </c>
      <c r="L13" s="31">
        <v>52</v>
      </c>
      <c r="M13" s="33" t="s">
        <v>29</v>
      </c>
      <c r="N13" s="27" t="s">
        <v>38</v>
      </c>
      <c r="O13" s="25" t="s">
        <v>85</v>
      </c>
      <c r="P13" s="34">
        <v>5.83</v>
      </c>
      <c r="Q13" s="35">
        <v>50</v>
      </c>
      <c r="R13" s="36">
        <f>P13*Q13</f>
        <v>291.5</v>
      </c>
      <c r="S13" s="29">
        <v>1.5</v>
      </c>
      <c r="T13" s="37">
        <v>11</v>
      </c>
      <c r="U13" s="95">
        <v>393</v>
      </c>
      <c r="V13" s="96">
        <v>5.0000000000000001E-3</v>
      </c>
      <c r="W13" s="97">
        <v>0.43322539329528809</v>
      </c>
      <c r="X13" s="38">
        <f>W13*(452/U13)</f>
        <v>0.49826432002409726</v>
      </c>
      <c r="Y13" s="98"/>
      <c r="Z13" s="25"/>
      <c r="AA13" s="99">
        <f>2.056/X13</f>
        <v>4.1263239557280897</v>
      </c>
      <c r="AB13" s="43">
        <f>AA13*X13/1000000</f>
        <v>2.0559999999999999E-6</v>
      </c>
      <c r="AC13" s="100"/>
      <c r="AD13" s="30" t="s">
        <v>86</v>
      </c>
      <c r="AE13" s="42" t="s">
        <v>87</v>
      </c>
      <c r="AH13" s="43"/>
    </row>
    <row r="14" spans="1:34" s="67" customFormat="1" x14ac:dyDescent="0.3">
      <c r="A14" s="44">
        <v>14</v>
      </c>
      <c r="B14" s="45" t="s">
        <v>88</v>
      </c>
      <c r="C14" s="46">
        <v>5</v>
      </c>
      <c r="D14" s="47" t="s">
        <v>83</v>
      </c>
      <c r="E14" s="47">
        <v>1</v>
      </c>
      <c r="F14" s="48" t="s">
        <v>36</v>
      </c>
      <c r="G14" s="229" t="s">
        <v>27</v>
      </c>
      <c r="H14" s="234" t="s">
        <v>84</v>
      </c>
      <c r="I14" s="53">
        <v>2.13</v>
      </c>
      <c r="J14" s="50">
        <v>9.8000000000000007</v>
      </c>
      <c r="K14" s="53">
        <v>5.77</v>
      </c>
      <c r="L14" s="52">
        <v>52</v>
      </c>
      <c r="M14" s="54" t="s">
        <v>29</v>
      </c>
      <c r="N14" s="49" t="s">
        <v>30</v>
      </c>
      <c r="O14" s="47" t="s">
        <v>89</v>
      </c>
      <c r="P14" s="55">
        <v>6.03</v>
      </c>
      <c r="Q14" s="56">
        <v>50</v>
      </c>
      <c r="R14" s="57">
        <f>P14*Q14</f>
        <v>301.5</v>
      </c>
      <c r="S14" s="50">
        <v>1.5</v>
      </c>
      <c r="T14" s="58">
        <v>11</v>
      </c>
      <c r="U14" s="59" t="s">
        <v>32</v>
      </c>
      <c r="V14" s="60" t="s">
        <v>32</v>
      </c>
      <c r="W14" s="61">
        <v>0.12450409680604935</v>
      </c>
      <c r="X14" s="62" t="e">
        <f>W14*(452/U14)</f>
        <v>#VALUE!</v>
      </c>
      <c r="Y14" s="63"/>
      <c r="Z14" s="47"/>
      <c r="AA14" s="64">
        <v>10</v>
      </c>
      <c r="AB14" s="65">
        <f>AA14*W14/1000000</f>
        <v>1.2450409680604935E-6</v>
      </c>
      <c r="AC14" s="66">
        <f>(0.000002056-AB14)/0.000002056</f>
        <v>0.39443532681882609</v>
      </c>
      <c r="AD14" s="51" t="s">
        <v>90</v>
      </c>
      <c r="AE14" s="67" t="s">
        <v>91</v>
      </c>
      <c r="AH14" s="68"/>
    </row>
    <row r="15" spans="1:34" s="93" customFormat="1" ht="19.5" thickBot="1" x14ac:dyDescent="0.35">
      <c r="A15" s="69">
        <v>15</v>
      </c>
      <c r="B15" s="70" t="s">
        <v>92</v>
      </c>
      <c r="C15" s="71">
        <v>5</v>
      </c>
      <c r="D15" s="72" t="s">
        <v>83</v>
      </c>
      <c r="E15" s="72">
        <v>1</v>
      </c>
      <c r="F15" s="73" t="s">
        <v>53</v>
      </c>
      <c r="G15" s="231" t="s">
        <v>27</v>
      </c>
      <c r="H15" s="235" t="s">
        <v>84</v>
      </c>
      <c r="I15" s="79">
        <v>2.13</v>
      </c>
      <c r="J15" s="76">
        <v>9.8000000000000007</v>
      </c>
      <c r="K15" s="79">
        <v>5.77</v>
      </c>
      <c r="L15" s="78">
        <v>52</v>
      </c>
      <c r="M15" s="80" t="s">
        <v>29</v>
      </c>
      <c r="N15" s="74" t="s">
        <v>70</v>
      </c>
      <c r="O15" s="72" t="s">
        <v>93</v>
      </c>
      <c r="P15" s="81">
        <v>5.83</v>
      </c>
      <c r="Q15" s="82">
        <v>50</v>
      </c>
      <c r="R15" s="83">
        <f>P15*Q15</f>
        <v>291.5</v>
      </c>
      <c r="S15" s="76">
        <v>1.5</v>
      </c>
      <c r="T15" s="84">
        <v>11</v>
      </c>
      <c r="U15" s="107">
        <v>419</v>
      </c>
      <c r="V15" s="108">
        <v>7.2999999999999995E-2</v>
      </c>
      <c r="W15" s="109">
        <v>0.28916046023368835</v>
      </c>
      <c r="X15" s="88">
        <f>W15*(452/U15)</f>
        <v>0.31193443442870439</v>
      </c>
      <c r="Y15" s="89"/>
      <c r="Z15" s="72"/>
      <c r="AA15" s="90">
        <f>2.056/X15</f>
        <v>6.5911286894807972</v>
      </c>
      <c r="AB15" s="94">
        <f>AA15*X15/1000000</f>
        <v>2.0559999999999999E-6</v>
      </c>
      <c r="AC15" s="110"/>
      <c r="AD15" s="77" t="s">
        <v>94</v>
      </c>
      <c r="AE15" s="93" t="s">
        <v>95</v>
      </c>
      <c r="AH15" s="94"/>
    </row>
    <row r="16" spans="1:34" s="42" customFormat="1" x14ac:dyDescent="0.3">
      <c r="A16" s="22">
        <v>16</v>
      </c>
      <c r="B16" s="23" t="s">
        <v>96</v>
      </c>
      <c r="C16" s="24">
        <v>6</v>
      </c>
      <c r="D16" s="25" t="s">
        <v>97</v>
      </c>
      <c r="E16" s="25">
        <v>2</v>
      </c>
      <c r="F16" s="26" t="s">
        <v>25</v>
      </c>
      <c r="G16" s="227" t="s">
        <v>27</v>
      </c>
      <c r="H16" s="233" t="s">
        <v>84</v>
      </c>
      <c r="I16" s="32">
        <v>2.19</v>
      </c>
      <c r="J16" s="29">
        <v>9.6999999999999993</v>
      </c>
      <c r="K16" s="32">
        <v>5.77</v>
      </c>
      <c r="L16" s="31">
        <v>52</v>
      </c>
      <c r="M16" s="33" t="s">
        <v>29</v>
      </c>
      <c r="N16" s="27" t="s">
        <v>30</v>
      </c>
      <c r="O16" s="25" t="s">
        <v>31</v>
      </c>
      <c r="P16" s="34">
        <v>6.48</v>
      </c>
      <c r="Q16" s="35">
        <v>50</v>
      </c>
      <c r="R16" s="36">
        <f>P16*Q16</f>
        <v>324</v>
      </c>
      <c r="S16" s="29">
        <v>1.5</v>
      </c>
      <c r="T16" s="37">
        <v>11</v>
      </c>
      <c r="U16" s="95">
        <v>487</v>
      </c>
      <c r="V16" s="96">
        <v>6.0000000000000001E-3</v>
      </c>
      <c r="W16" s="97">
        <v>8.8684110641479492</v>
      </c>
      <c r="X16" s="38">
        <f>W16*(452/U16)</f>
        <v>8.2310509260675015</v>
      </c>
      <c r="Y16" s="98"/>
      <c r="Z16" s="25"/>
      <c r="AA16" s="99">
        <f>2.056/X16</f>
        <v>0.24978584368719031</v>
      </c>
      <c r="AB16" s="43">
        <f>AA16*X16/1000000</f>
        <v>2.0559999999999999E-6</v>
      </c>
      <c r="AC16" s="100"/>
      <c r="AD16" s="30" t="s">
        <v>98</v>
      </c>
      <c r="AE16" s="42" t="s">
        <v>99</v>
      </c>
      <c r="AH16" s="43"/>
    </row>
    <row r="17" spans="1:34" s="67" customFormat="1" x14ac:dyDescent="0.3">
      <c r="A17" s="44">
        <v>17</v>
      </c>
      <c r="B17" s="45" t="s">
        <v>100</v>
      </c>
      <c r="C17" s="46">
        <v>6</v>
      </c>
      <c r="D17" s="47" t="s">
        <v>97</v>
      </c>
      <c r="E17" s="47">
        <v>2</v>
      </c>
      <c r="F17" s="48" t="s">
        <v>36</v>
      </c>
      <c r="G17" s="229" t="s">
        <v>27</v>
      </c>
      <c r="H17" s="234" t="s">
        <v>84</v>
      </c>
      <c r="I17" s="53">
        <v>2.19</v>
      </c>
      <c r="J17" s="50">
        <v>9.6999999999999993</v>
      </c>
      <c r="K17" s="53">
        <v>5.77</v>
      </c>
      <c r="L17" s="52">
        <v>52</v>
      </c>
      <c r="M17" s="54" t="s">
        <v>29</v>
      </c>
      <c r="N17" s="49" t="s">
        <v>30</v>
      </c>
      <c r="O17" s="47" t="s">
        <v>49</v>
      </c>
      <c r="P17" s="55">
        <v>7.72</v>
      </c>
      <c r="Q17" s="56">
        <v>50</v>
      </c>
      <c r="R17" s="57">
        <f>P17*Q17</f>
        <v>386</v>
      </c>
      <c r="S17" s="50">
        <v>1.5</v>
      </c>
      <c r="T17" s="58">
        <v>11</v>
      </c>
      <c r="U17" s="111">
        <v>428</v>
      </c>
      <c r="V17" s="112">
        <v>6.0000000000000001E-3</v>
      </c>
      <c r="W17" s="113">
        <v>9.3420953750610352</v>
      </c>
      <c r="X17" s="62">
        <f>W17*(452/U17)</f>
        <v>9.8659511904850188</v>
      </c>
      <c r="Y17" s="63"/>
      <c r="Z17" s="47"/>
      <c r="AA17" s="64">
        <f>2.056/X17</f>
        <v>0.20839348992349163</v>
      </c>
      <c r="AB17" s="68">
        <f>AA17*X17/1000000</f>
        <v>2.0559999999999999E-6</v>
      </c>
      <c r="AC17" s="114"/>
      <c r="AD17" s="51" t="s">
        <v>101</v>
      </c>
      <c r="AE17" s="67" t="s">
        <v>102</v>
      </c>
      <c r="AH17" s="68"/>
    </row>
    <row r="18" spans="1:34" s="93" customFormat="1" ht="19.5" thickBot="1" x14ac:dyDescent="0.35">
      <c r="A18" s="69">
        <v>18</v>
      </c>
      <c r="B18" s="70" t="s">
        <v>103</v>
      </c>
      <c r="C18" s="71">
        <v>6</v>
      </c>
      <c r="D18" s="72" t="s">
        <v>97</v>
      </c>
      <c r="E18" s="72">
        <v>2</v>
      </c>
      <c r="F18" s="73" t="s">
        <v>53</v>
      </c>
      <c r="G18" s="231" t="s">
        <v>27</v>
      </c>
      <c r="H18" s="235" t="s">
        <v>84</v>
      </c>
      <c r="I18" s="79">
        <v>2.19</v>
      </c>
      <c r="J18" s="76">
        <v>9.6999999999999993</v>
      </c>
      <c r="K18" s="79">
        <v>5.77</v>
      </c>
      <c r="L18" s="78">
        <v>52</v>
      </c>
      <c r="M18" s="80" t="s">
        <v>37</v>
      </c>
      <c r="N18" s="74" t="s">
        <v>38</v>
      </c>
      <c r="O18" s="72" t="s">
        <v>104</v>
      </c>
      <c r="P18" s="81">
        <v>7.11</v>
      </c>
      <c r="Q18" s="82">
        <v>50</v>
      </c>
      <c r="R18" s="83">
        <f>P18*Q18</f>
        <v>355.5</v>
      </c>
      <c r="S18" s="76">
        <v>1.5</v>
      </c>
      <c r="T18" s="84">
        <v>11</v>
      </c>
      <c r="U18" s="107">
        <v>414</v>
      </c>
      <c r="V18" s="108">
        <v>7.1999999999999995E-2</v>
      </c>
      <c r="W18" s="109">
        <v>1.6129852533340454</v>
      </c>
      <c r="X18" s="88">
        <f>W18*(452/U18)</f>
        <v>1.7610370398719528</v>
      </c>
      <c r="Y18" s="89"/>
      <c r="Z18" s="72"/>
      <c r="AA18" s="90">
        <f>2.056/X18</f>
        <v>1.1674938990207124</v>
      </c>
      <c r="AB18" s="94">
        <f>AA18*X18/1000000</f>
        <v>2.0559999999999999E-6</v>
      </c>
      <c r="AC18" s="110"/>
      <c r="AD18" s="77" t="s">
        <v>105</v>
      </c>
      <c r="AE18" s="93" t="s">
        <v>106</v>
      </c>
      <c r="AH18" s="94"/>
    </row>
    <row r="19" spans="1:34" s="42" customFormat="1" x14ac:dyDescent="0.3">
      <c r="A19" s="22">
        <v>19</v>
      </c>
      <c r="B19" s="23" t="s">
        <v>107</v>
      </c>
      <c r="C19" s="24">
        <v>7</v>
      </c>
      <c r="D19" s="25" t="s">
        <v>108</v>
      </c>
      <c r="E19" s="25">
        <v>3</v>
      </c>
      <c r="F19" s="26" t="s">
        <v>25</v>
      </c>
      <c r="G19" s="227" t="s">
        <v>27</v>
      </c>
      <c r="H19" s="233" t="s">
        <v>84</v>
      </c>
      <c r="I19" s="32">
        <v>2.12</v>
      </c>
      <c r="J19" s="29">
        <v>9.9</v>
      </c>
      <c r="K19" s="32">
        <v>5.77</v>
      </c>
      <c r="L19" s="31">
        <v>52</v>
      </c>
      <c r="M19" s="33" t="s">
        <v>29</v>
      </c>
      <c r="N19" s="27" t="s">
        <v>38</v>
      </c>
      <c r="O19" s="25" t="s">
        <v>109</v>
      </c>
      <c r="P19" s="34">
        <v>6.43</v>
      </c>
      <c r="Q19" s="35">
        <v>50</v>
      </c>
      <c r="R19" s="36">
        <f>P19*Q19</f>
        <v>321.5</v>
      </c>
      <c r="S19" s="29">
        <v>1.5</v>
      </c>
      <c r="T19" s="37">
        <v>11</v>
      </c>
      <c r="U19" s="95">
        <v>459</v>
      </c>
      <c r="V19" s="96">
        <v>1E-3</v>
      </c>
      <c r="W19" s="97">
        <v>19.168516159057617</v>
      </c>
      <c r="X19" s="38">
        <f>W19*(452/U19)</f>
        <v>18.876185847263709</v>
      </c>
      <c r="Y19" s="98"/>
      <c r="Z19" s="25"/>
      <c r="AA19" s="99">
        <f>2.056/X19</f>
        <v>0.10892030925294358</v>
      </c>
      <c r="AB19" s="43">
        <f>AA19*X19/1000000</f>
        <v>2.0559999999999999E-6</v>
      </c>
      <c r="AC19" s="100"/>
      <c r="AD19" s="30" t="s">
        <v>110</v>
      </c>
      <c r="AE19" s="42" t="s">
        <v>111</v>
      </c>
      <c r="AH19" s="43"/>
    </row>
    <row r="20" spans="1:34" s="67" customFormat="1" x14ac:dyDescent="0.3">
      <c r="A20" s="44">
        <v>20</v>
      </c>
      <c r="B20" s="45" t="s">
        <v>112</v>
      </c>
      <c r="C20" s="46">
        <v>7</v>
      </c>
      <c r="D20" s="47" t="s">
        <v>108</v>
      </c>
      <c r="E20" s="47">
        <v>3</v>
      </c>
      <c r="F20" s="48" t="s">
        <v>36</v>
      </c>
      <c r="G20" s="229" t="s">
        <v>27</v>
      </c>
      <c r="H20" s="234" t="s">
        <v>84</v>
      </c>
      <c r="I20" s="53">
        <v>2.12</v>
      </c>
      <c r="J20" s="50">
        <v>9.9</v>
      </c>
      <c r="K20" s="53">
        <v>5.77</v>
      </c>
      <c r="L20" s="52">
        <v>52</v>
      </c>
      <c r="M20" s="54" t="s">
        <v>29</v>
      </c>
      <c r="N20" s="49" t="s">
        <v>70</v>
      </c>
      <c r="O20" s="47" t="s">
        <v>113</v>
      </c>
      <c r="P20" s="55">
        <v>7.1</v>
      </c>
      <c r="Q20" s="56">
        <v>50</v>
      </c>
      <c r="R20" s="57">
        <f>P20*Q20</f>
        <v>355</v>
      </c>
      <c r="S20" s="50">
        <v>1.5</v>
      </c>
      <c r="T20" s="58">
        <v>11</v>
      </c>
      <c r="U20" s="59" t="s">
        <v>32</v>
      </c>
      <c r="V20" s="60" t="s">
        <v>32</v>
      </c>
      <c r="W20" s="61">
        <v>4.8709138354752213E-5</v>
      </c>
      <c r="X20" s="62" t="e">
        <f>W20*(452/U20)</f>
        <v>#VALUE!</v>
      </c>
      <c r="Y20" s="63"/>
      <c r="Z20" s="47"/>
      <c r="AA20" s="64">
        <v>10</v>
      </c>
      <c r="AB20" s="65">
        <f>AA20*W20/1000000</f>
        <v>4.8709138354752212E-10</v>
      </c>
      <c r="AC20" s="66">
        <f>(0.000002056-AB20)/0.000002056</f>
        <v>0.99976308784846901</v>
      </c>
      <c r="AD20" s="51" t="s">
        <v>114</v>
      </c>
      <c r="AE20" s="115" t="s">
        <v>115</v>
      </c>
      <c r="AH20" s="68"/>
    </row>
    <row r="21" spans="1:34" s="93" customFormat="1" ht="19.5" thickBot="1" x14ac:dyDescent="0.35">
      <c r="A21" s="69">
        <v>21</v>
      </c>
      <c r="B21" s="70" t="s">
        <v>116</v>
      </c>
      <c r="C21" s="71">
        <v>7</v>
      </c>
      <c r="D21" s="72" t="s">
        <v>108</v>
      </c>
      <c r="E21" s="72">
        <v>3</v>
      </c>
      <c r="F21" s="73" t="s">
        <v>53</v>
      </c>
      <c r="G21" s="231" t="s">
        <v>27</v>
      </c>
      <c r="H21" s="235" t="s">
        <v>84</v>
      </c>
      <c r="I21" s="79">
        <v>2.12</v>
      </c>
      <c r="J21" s="76">
        <v>9.9</v>
      </c>
      <c r="K21" s="79">
        <v>5.77</v>
      </c>
      <c r="L21" s="78">
        <v>52</v>
      </c>
      <c r="M21" s="80" t="s">
        <v>37</v>
      </c>
      <c r="N21" s="74" t="s">
        <v>30</v>
      </c>
      <c r="O21" s="72" t="s">
        <v>117</v>
      </c>
      <c r="P21" s="81">
        <v>7.11</v>
      </c>
      <c r="Q21" s="82">
        <v>50</v>
      </c>
      <c r="R21" s="83">
        <f>P21*Q21</f>
        <v>355.5</v>
      </c>
      <c r="S21" s="76">
        <v>1.5</v>
      </c>
      <c r="T21" s="84">
        <v>11</v>
      </c>
      <c r="U21" s="107">
        <v>449</v>
      </c>
      <c r="V21" s="108">
        <v>1E-3</v>
      </c>
      <c r="W21" s="109">
        <v>4.0640015602111816</v>
      </c>
      <c r="X21" s="88">
        <f>W21*(452/U21)</f>
        <v>4.0911552454687179</v>
      </c>
      <c r="Y21" s="89"/>
      <c r="Z21" s="72"/>
      <c r="AA21" s="90">
        <f>2.056/X21</f>
        <v>0.50254753893223303</v>
      </c>
      <c r="AB21" s="94">
        <f>AA21*X21/1000000</f>
        <v>2.0559999999999999E-6</v>
      </c>
      <c r="AC21" s="110"/>
      <c r="AD21" s="77" t="s">
        <v>236</v>
      </c>
      <c r="AE21" s="93" t="s">
        <v>118</v>
      </c>
      <c r="AF21" s="93" t="s">
        <v>119</v>
      </c>
      <c r="AG21" s="240"/>
      <c r="AH21" s="241"/>
    </row>
    <row r="22" spans="1:34" s="42" customFormat="1" x14ac:dyDescent="0.3">
      <c r="A22" s="22">
        <v>22</v>
      </c>
      <c r="B22" s="23" t="s">
        <v>122</v>
      </c>
      <c r="C22" s="24">
        <v>8</v>
      </c>
      <c r="D22" s="25" t="s">
        <v>123</v>
      </c>
      <c r="E22" s="25">
        <v>4</v>
      </c>
      <c r="F22" s="26" t="s">
        <v>25</v>
      </c>
      <c r="G22" s="227" t="s">
        <v>27</v>
      </c>
      <c r="H22" s="233" t="s">
        <v>84</v>
      </c>
      <c r="I22" s="32">
        <v>2.08</v>
      </c>
      <c r="J22" s="29">
        <v>9.3000000000000007</v>
      </c>
      <c r="K22" s="32">
        <v>5.77</v>
      </c>
      <c r="L22" s="31">
        <v>52</v>
      </c>
      <c r="M22" s="33" t="s">
        <v>29</v>
      </c>
      <c r="N22" s="27" t="s">
        <v>38</v>
      </c>
      <c r="O22" s="25" t="s">
        <v>85</v>
      </c>
      <c r="P22" s="34">
        <v>7.04</v>
      </c>
      <c r="Q22" s="35">
        <v>50</v>
      </c>
      <c r="R22" s="36">
        <f>P22*Q22</f>
        <v>352</v>
      </c>
      <c r="S22" s="29">
        <v>1.5</v>
      </c>
      <c r="T22" s="37">
        <v>11</v>
      </c>
      <c r="U22" s="102" t="s">
        <v>32</v>
      </c>
      <c r="V22" s="103" t="s">
        <v>32</v>
      </c>
      <c r="W22" s="104">
        <v>3.7862859666347504E-2</v>
      </c>
      <c r="X22" s="38" t="e">
        <f>W22*(452/U22)</f>
        <v>#VALUE!</v>
      </c>
      <c r="Y22" s="98"/>
      <c r="Z22" s="25"/>
      <c r="AA22" s="99">
        <v>10</v>
      </c>
      <c r="AB22" s="39">
        <f>AA22*W22/1000000</f>
        <v>3.7862859666347502E-7</v>
      </c>
      <c r="AC22" s="40">
        <f>(0.000002056-AB22)/0.000002056</f>
        <v>0.81584212224539154</v>
      </c>
      <c r="AD22" s="30" t="s">
        <v>124</v>
      </c>
      <c r="AE22" s="42" t="s">
        <v>125</v>
      </c>
      <c r="AH22" s="43"/>
    </row>
    <row r="23" spans="1:34" s="67" customFormat="1" x14ac:dyDescent="0.3">
      <c r="A23" s="44">
        <v>23</v>
      </c>
      <c r="B23" s="45" t="s">
        <v>126</v>
      </c>
      <c r="C23" s="46">
        <v>8</v>
      </c>
      <c r="D23" s="47" t="s">
        <v>123</v>
      </c>
      <c r="E23" s="47">
        <v>4</v>
      </c>
      <c r="F23" s="48" t="s">
        <v>36</v>
      </c>
      <c r="G23" s="229" t="s">
        <v>27</v>
      </c>
      <c r="H23" s="234" t="s">
        <v>84</v>
      </c>
      <c r="I23" s="53">
        <v>2.08</v>
      </c>
      <c r="J23" s="50">
        <v>9.3000000000000007</v>
      </c>
      <c r="K23" s="53">
        <v>5.77</v>
      </c>
      <c r="L23" s="52">
        <v>52</v>
      </c>
      <c r="M23" s="54" t="s">
        <v>29</v>
      </c>
      <c r="N23" s="49" t="s">
        <v>70</v>
      </c>
      <c r="O23" s="47" t="s">
        <v>75</v>
      </c>
      <c r="P23" s="55">
        <v>5.54</v>
      </c>
      <c r="Q23" s="56">
        <v>50</v>
      </c>
      <c r="R23" s="57">
        <f>P23*Q23</f>
        <v>277</v>
      </c>
      <c r="S23" s="50">
        <v>1.5</v>
      </c>
      <c r="T23" s="58">
        <v>11</v>
      </c>
      <c r="U23" s="111">
        <v>448</v>
      </c>
      <c r="V23" s="112">
        <v>0</v>
      </c>
      <c r="W23" s="113">
        <v>0.55269944667816162</v>
      </c>
      <c r="X23" s="62">
        <f>W23*(452/U23)</f>
        <v>0.55763426316635945</v>
      </c>
      <c r="Y23" s="63"/>
      <c r="Z23" s="47"/>
      <c r="AA23" s="64">
        <f>2.056/X23</f>
        <v>3.6870044324852258</v>
      </c>
      <c r="AB23" s="68">
        <f>AA23*X23/1000000</f>
        <v>2.0559999999999999E-6</v>
      </c>
      <c r="AC23" s="114"/>
      <c r="AD23" s="63" t="s">
        <v>127</v>
      </c>
      <c r="AE23" s="67" t="s">
        <v>128</v>
      </c>
      <c r="AH23" s="68"/>
    </row>
    <row r="24" spans="1:34" s="93" customFormat="1" ht="19.5" thickBot="1" x14ac:dyDescent="0.35">
      <c r="A24" s="69">
        <v>24</v>
      </c>
      <c r="B24" s="70" t="s">
        <v>129</v>
      </c>
      <c r="C24" s="71">
        <v>8</v>
      </c>
      <c r="D24" s="72" t="s">
        <v>123</v>
      </c>
      <c r="E24" s="72">
        <v>4</v>
      </c>
      <c r="F24" s="73" t="s">
        <v>53</v>
      </c>
      <c r="G24" s="231" t="s">
        <v>27</v>
      </c>
      <c r="H24" s="235" t="s">
        <v>84</v>
      </c>
      <c r="I24" s="79">
        <v>2.08</v>
      </c>
      <c r="J24" s="76">
        <v>9.3000000000000007</v>
      </c>
      <c r="K24" s="79">
        <v>5.77</v>
      </c>
      <c r="L24" s="78">
        <v>52</v>
      </c>
      <c r="M24" s="80" t="s">
        <v>37</v>
      </c>
      <c r="N24" s="74" t="s">
        <v>70</v>
      </c>
      <c r="O24" s="72" t="s">
        <v>130</v>
      </c>
      <c r="P24" s="81">
        <v>6.42</v>
      </c>
      <c r="Q24" s="82">
        <v>50</v>
      </c>
      <c r="R24" s="83">
        <f>P24*Q24</f>
        <v>321</v>
      </c>
      <c r="S24" s="76">
        <v>1.5</v>
      </c>
      <c r="T24" s="84">
        <v>11</v>
      </c>
      <c r="U24" s="85" t="s">
        <v>32</v>
      </c>
      <c r="V24" s="86">
        <v>1.2E-2</v>
      </c>
      <c r="W24" s="87">
        <v>0.12450789660215378</v>
      </c>
      <c r="X24" s="88" t="e">
        <f>W24*(452/U24)</f>
        <v>#VALUE!</v>
      </c>
      <c r="Y24" s="89"/>
      <c r="Z24" s="72"/>
      <c r="AA24" s="90">
        <v>10</v>
      </c>
      <c r="AB24" s="91">
        <f>AA24*W24/1000000</f>
        <v>1.2450789660215378E-6</v>
      </c>
      <c r="AC24" s="92">
        <f>(0.000002056-AB24)/0.000002056</f>
        <v>0.39441684532026366</v>
      </c>
      <c r="AD24" s="257" t="s">
        <v>131</v>
      </c>
      <c r="AE24" s="244" t="s">
        <v>120</v>
      </c>
      <c r="AH24" s="94"/>
    </row>
    <row r="25" spans="1:34" s="42" customFormat="1" x14ac:dyDescent="0.3">
      <c r="A25" s="22">
        <v>25</v>
      </c>
      <c r="B25" s="23" t="s">
        <v>132</v>
      </c>
      <c r="C25" s="24">
        <v>9</v>
      </c>
      <c r="D25" s="25" t="s">
        <v>133</v>
      </c>
      <c r="E25" s="25">
        <v>1</v>
      </c>
      <c r="F25" s="26" t="s">
        <v>25</v>
      </c>
      <c r="G25" s="236" t="s">
        <v>134</v>
      </c>
      <c r="H25" s="228" t="s">
        <v>28</v>
      </c>
      <c r="I25" s="32">
        <v>2.15</v>
      </c>
      <c r="J25" s="29">
        <v>8</v>
      </c>
      <c r="K25" s="32">
        <v>5.77</v>
      </c>
      <c r="L25" s="31">
        <v>52</v>
      </c>
      <c r="M25" s="33" t="s">
        <v>29</v>
      </c>
      <c r="N25" s="27" t="s">
        <v>38</v>
      </c>
      <c r="O25" s="25" t="s">
        <v>65</v>
      </c>
      <c r="P25" s="34">
        <v>9.2200000000000006</v>
      </c>
      <c r="Q25" s="35">
        <v>50</v>
      </c>
      <c r="R25" s="36">
        <f>P25*Q25</f>
        <v>461.00000000000006</v>
      </c>
      <c r="S25" s="29">
        <v>1.5</v>
      </c>
      <c r="T25" s="37">
        <v>11</v>
      </c>
      <c r="U25" s="102" t="s">
        <v>32</v>
      </c>
      <c r="V25" s="103" t="s">
        <v>32</v>
      </c>
      <c r="W25" s="104">
        <v>2.1432047709822655E-2</v>
      </c>
      <c r="X25" s="38" t="e">
        <f>W25*(452/U25)</f>
        <v>#VALUE!</v>
      </c>
      <c r="Y25" s="98"/>
      <c r="Z25" s="25"/>
      <c r="AA25" s="99">
        <v>10</v>
      </c>
      <c r="AB25" s="39">
        <f>AA25*W25/1000000</f>
        <v>2.1432047709822656E-7</v>
      </c>
      <c r="AC25" s="40">
        <f>(0.000002056-AB25)/0.000002056</f>
        <v>0.89575852281214663</v>
      </c>
      <c r="AD25" s="30" t="s">
        <v>135</v>
      </c>
      <c r="AE25" s="42" t="s">
        <v>136</v>
      </c>
      <c r="AH25" s="43"/>
    </row>
    <row r="26" spans="1:34" s="93" customFormat="1" ht="19.5" thickBot="1" x14ac:dyDescent="0.35">
      <c r="A26" s="69">
        <v>27</v>
      </c>
      <c r="B26" s="70" t="s">
        <v>137</v>
      </c>
      <c r="C26" s="71">
        <v>9</v>
      </c>
      <c r="D26" s="72" t="s">
        <v>133</v>
      </c>
      <c r="E26" s="72">
        <v>1</v>
      </c>
      <c r="F26" s="73" t="s">
        <v>53</v>
      </c>
      <c r="G26" s="237" t="s">
        <v>134</v>
      </c>
      <c r="H26" s="232" t="s">
        <v>28</v>
      </c>
      <c r="I26" s="79">
        <v>2.15</v>
      </c>
      <c r="J26" s="76">
        <v>8</v>
      </c>
      <c r="K26" s="79">
        <v>5.77</v>
      </c>
      <c r="L26" s="78">
        <v>52</v>
      </c>
      <c r="M26" s="80" t="s">
        <v>37</v>
      </c>
      <c r="N26" s="74" t="s">
        <v>38</v>
      </c>
      <c r="O26" s="72" t="s">
        <v>138</v>
      </c>
      <c r="P26" s="118">
        <v>6.21</v>
      </c>
      <c r="Q26" s="82">
        <v>50</v>
      </c>
      <c r="R26" s="83">
        <f>P26*Q26</f>
        <v>310.5</v>
      </c>
      <c r="S26" s="76">
        <v>1.5</v>
      </c>
      <c r="T26" s="84">
        <v>11</v>
      </c>
      <c r="U26" s="107">
        <v>445</v>
      </c>
      <c r="V26" s="108">
        <v>8.0000000000000002E-3</v>
      </c>
      <c r="W26" s="119">
        <v>7.9778313636779785</v>
      </c>
      <c r="X26" s="88">
        <f>W26*(452/U26)</f>
        <v>8.1033253401852718</v>
      </c>
      <c r="Y26" s="89"/>
      <c r="Z26" s="72"/>
      <c r="AA26" s="90">
        <f>2.056/X26</f>
        <v>0.25372299811338839</v>
      </c>
      <c r="AB26" s="94">
        <f>AA26*X26/1000000</f>
        <v>2.0559999999999999E-6</v>
      </c>
      <c r="AC26" s="110"/>
      <c r="AD26" s="77" t="s">
        <v>139</v>
      </c>
      <c r="AE26" s="93" t="s">
        <v>140</v>
      </c>
      <c r="AH26" s="94"/>
    </row>
    <row r="27" spans="1:34" s="42" customFormat="1" x14ac:dyDescent="0.3">
      <c r="A27" s="22">
        <v>28</v>
      </c>
      <c r="B27" s="23" t="s">
        <v>141</v>
      </c>
      <c r="C27" s="24">
        <v>10</v>
      </c>
      <c r="D27" s="25" t="s">
        <v>142</v>
      </c>
      <c r="E27" s="25">
        <v>2</v>
      </c>
      <c r="F27" s="26" t="s">
        <v>25</v>
      </c>
      <c r="G27" s="236" t="s">
        <v>134</v>
      </c>
      <c r="H27" s="228" t="s">
        <v>28</v>
      </c>
      <c r="I27" s="32">
        <v>2.16</v>
      </c>
      <c r="J27" s="29">
        <v>4.4000000000000004</v>
      </c>
      <c r="K27" s="32">
        <v>5.77</v>
      </c>
      <c r="L27" s="31">
        <v>52</v>
      </c>
      <c r="M27" s="33" t="s">
        <v>37</v>
      </c>
      <c r="N27" s="27" t="s">
        <v>70</v>
      </c>
      <c r="O27" s="25" t="s">
        <v>130</v>
      </c>
      <c r="P27" s="34">
        <v>5.0199999999999996</v>
      </c>
      <c r="Q27" s="35">
        <v>50</v>
      </c>
      <c r="R27" s="36">
        <f>P27*Q27</f>
        <v>250.99999999999997</v>
      </c>
      <c r="S27" s="29">
        <v>1.5</v>
      </c>
      <c r="T27" s="37">
        <v>11</v>
      </c>
      <c r="U27" s="102" t="s">
        <v>32</v>
      </c>
      <c r="V27" s="103" t="s">
        <v>32</v>
      </c>
      <c r="W27" s="250">
        <v>1.335747167468071E-2</v>
      </c>
      <c r="X27" s="38" t="e">
        <f>W27*(452/U27)</f>
        <v>#VALUE!</v>
      </c>
      <c r="Y27" s="98"/>
      <c r="Z27" s="25"/>
      <c r="AA27" s="99">
        <v>10</v>
      </c>
      <c r="AB27" s="39">
        <f>AA27*W27/1000000</f>
        <v>1.3357471674680709E-7</v>
      </c>
      <c r="AC27" s="40">
        <f>(0.000002056-AB27)/0.000002056</f>
        <v>0.935031752555055</v>
      </c>
      <c r="AD27" s="258" t="s">
        <v>143</v>
      </c>
      <c r="AE27" s="259" t="s">
        <v>121</v>
      </c>
      <c r="AH27" s="43"/>
    </row>
    <row r="28" spans="1:34" s="67" customFormat="1" x14ac:dyDescent="0.3">
      <c r="A28" s="44">
        <v>29</v>
      </c>
      <c r="B28" s="45" t="s">
        <v>144</v>
      </c>
      <c r="C28" s="46">
        <v>10</v>
      </c>
      <c r="D28" s="47" t="s">
        <v>142</v>
      </c>
      <c r="E28" s="47">
        <v>2</v>
      </c>
      <c r="F28" s="48" t="s">
        <v>36</v>
      </c>
      <c r="G28" s="238" t="s">
        <v>134</v>
      </c>
      <c r="H28" s="230" t="s">
        <v>28</v>
      </c>
      <c r="I28" s="53">
        <v>2.16</v>
      </c>
      <c r="J28" s="50">
        <v>4.4000000000000004</v>
      </c>
      <c r="K28" s="53">
        <v>5.77</v>
      </c>
      <c r="L28" s="52">
        <v>52</v>
      </c>
      <c r="M28" s="54" t="s">
        <v>37</v>
      </c>
      <c r="N28" s="49" t="s">
        <v>30</v>
      </c>
      <c r="O28" s="47" t="s">
        <v>145</v>
      </c>
      <c r="P28" s="55">
        <v>5.22</v>
      </c>
      <c r="Q28" s="56">
        <v>50</v>
      </c>
      <c r="R28" s="57">
        <f>P28*Q28</f>
        <v>261</v>
      </c>
      <c r="S28" s="50">
        <v>1.5</v>
      </c>
      <c r="T28" s="58">
        <v>11</v>
      </c>
      <c r="U28" s="111">
        <v>460</v>
      </c>
      <c r="V28" s="112">
        <v>4.0000000000000001E-3</v>
      </c>
      <c r="W28" s="251">
        <v>7.3695144653320313</v>
      </c>
      <c r="X28" s="62">
        <f>W28*(452/U28)</f>
        <v>7.2413489963697346</v>
      </c>
      <c r="Y28" s="63"/>
      <c r="Z28" s="47"/>
      <c r="AA28" s="64">
        <f>2.056/X28</f>
        <v>0.2839249980950681</v>
      </c>
      <c r="AB28" s="68">
        <f>AA28*X28/1000000</f>
        <v>2.0559999999999999E-6</v>
      </c>
      <c r="AC28" s="114"/>
      <c r="AD28" s="51" t="s">
        <v>146</v>
      </c>
      <c r="AE28" s="67" t="s">
        <v>147</v>
      </c>
      <c r="AH28" s="68"/>
    </row>
    <row r="29" spans="1:34" s="93" customFormat="1" ht="19.5" thickBot="1" x14ac:dyDescent="0.35">
      <c r="A29" s="69">
        <v>30</v>
      </c>
      <c r="B29" s="70" t="s">
        <v>148</v>
      </c>
      <c r="C29" s="71">
        <v>10</v>
      </c>
      <c r="D29" s="72" t="s">
        <v>142</v>
      </c>
      <c r="E29" s="72">
        <v>2</v>
      </c>
      <c r="F29" s="73" t="s">
        <v>53</v>
      </c>
      <c r="G29" s="237" t="s">
        <v>134</v>
      </c>
      <c r="H29" s="232" t="s">
        <v>28</v>
      </c>
      <c r="I29" s="79">
        <v>2.16</v>
      </c>
      <c r="J29" s="76">
        <v>4.4000000000000004</v>
      </c>
      <c r="K29" s="79">
        <v>5.77</v>
      </c>
      <c r="L29" s="78">
        <v>52</v>
      </c>
      <c r="M29" s="80" t="s">
        <v>37</v>
      </c>
      <c r="N29" s="74" t="s">
        <v>38</v>
      </c>
      <c r="O29" s="72" t="s">
        <v>138</v>
      </c>
      <c r="P29" s="81">
        <v>5.98</v>
      </c>
      <c r="Q29" s="82">
        <v>50</v>
      </c>
      <c r="R29" s="83">
        <f>P29*Q29</f>
        <v>299</v>
      </c>
      <c r="S29" s="76">
        <v>1.5</v>
      </c>
      <c r="T29" s="84">
        <v>11</v>
      </c>
      <c r="U29" s="107">
        <v>456</v>
      </c>
      <c r="V29" s="108">
        <v>1E-3</v>
      </c>
      <c r="W29" s="119">
        <v>12.914298057556152</v>
      </c>
      <c r="X29" s="88">
        <f>W29*(452/U29)</f>
        <v>12.801014741261799</v>
      </c>
      <c r="Y29" s="89"/>
      <c r="Z29" s="72"/>
      <c r="AA29" s="90">
        <f>2.056/X29</f>
        <v>0.16061226719572855</v>
      </c>
      <c r="AB29" s="94">
        <f>AA29*X29/1000000</f>
        <v>2.0559999999999999E-6</v>
      </c>
      <c r="AC29" s="110"/>
      <c r="AD29" s="77" t="s">
        <v>149</v>
      </c>
      <c r="AE29" s="93" t="s">
        <v>150</v>
      </c>
      <c r="AH29" s="94"/>
    </row>
    <row r="30" spans="1:34" s="42" customFormat="1" x14ac:dyDescent="0.3">
      <c r="A30" s="22">
        <v>31</v>
      </c>
      <c r="B30" s="23" t="s">
        <v>151</v>
      </c>
      <c r="C30" s="24">
        <v>11</v>
      </c>
      <c r="D30" s="25" t="s">
        <v>152</v>
      </c>
      <c r="E30" s="25">
        <v>3</v>
      </c>
      <c r="F30" s="26" t="s">
        <v>25</v>
      </c>
      <c r="G30" s="236" t="s">
        <v>134</v>
      </c>
      <c r="H30" s="228" t="s">
        <v>28</v>
      </c>
      <c r="I30" s="32">
        <v>2.04</v>
      </c>
      <c r="J30" s="29">
        <v>8.4</v>
      </c>
      <c r="K30" s="32">
        <v>5.77</v>
      </c>
      <c r="L30" s="31">
        <v>52</v>
      </c>
      <c r="M30" s="33" t="s">
        <v>37</v>
      </c>
      <c r="N30" s="27" t="s">
        <v>70</v>
      </c>
      <c r="O30" s="25" t="s">
        <v>153</v>
      </c>
      <c r="P30" s="34">
        <v>4.84</v>
      </c>
      <c r="Q30" s="35">
        <v>50</v>
      </c>
      <c r="R30" s="36">
        <f>P30*Q30</f>
        <v>242</v>
      </c>
      <c r="S30" s="29">
        <v>1.5</v>
      </c>
      <c r="T30" s="37">
        <v>11</v>
      </c>
      <c r="U30" s="95">
        <v>334</v>
      </c>
      <c r="V30" s="96">
        <v>2.7E-2</v>
      </c>
      <c r="W30" s="120">
        <v>0.15189850330352783</v>
      </c>
      <c r="X30" s="38">
        <f>W30*(452/U30)</f>
        <v>0.20556324399160053</v>
      </c>
      <c r="Y30" s="98">
        <v>10</v>
      </c>
      <c r="Z30" s="121">
        <f>Y30*X30/1000000</f>
        <v>2.055632439916005E-6</v>
      </c>
      <c r="AA30" s="99">
        <f>2.056/X30</f>
        <v>10.001788063259061</v>
      </c>
      <c r="AB30" s="43">
        <f>AA30*X30/1000000</f>
        <v>2.0559999999999999E-6</v>
      </c>
      <c r="AC30" s="40">
        <f>(0.000002056-AB30)/0.000002056</f>
        <v>0</v>
      </c>
      <c r="AD30" s="30" t="s">
        <v>154</v>
      </c>
      <c r="AE30" s="42" t="s">
        <v>155</v>
      </c>
      <c r="AH30" s="43"/>
    </row>
    <row r="31" spans="1:34" s="67" customFormat="1" x14ac:dyDescent="0.3">
      <c r="A31" s="44">
        <v>32</v>
      </c>
      <c r="B31" s="45" t="s">
        <v>156</v>
      </c>
      <c r="C31" s="46">
        <v>11</v>
      </c>
      <c r="D31" s="47" t="s">
        <v>152</v>
      </c>
      <c r="E31" s="47">
        <v>3</v>
      </c>
      <c r="F31" s="48" t="s">
        <v>36</v>
      </c>
      <c r="G31" s="238" t="s">
        <v>134</v>
      </c>
      <c r="H31" s="230" t="s">
        <v>28</v>
      </c>
      <c r="I31" s="53">
        <v>2.04</v>
      </c>
      <c r="J31" s="50">
        <v>8.4</v>
      </c>
      <c r="K31" s="53">
        <v>5.77</v>
      </c>
      <c r="L31" s="52">
        <v>52</v>
      </c>
      <c r="M31" s="54" t="s">
        <v>37</v>
      </c>
      <c r="N31" s="49" t="s">
        <v>38</v>
      </c>
      <c r="O31" s="47" t="s">
        <v>104</v>
      </c>
      <c r="P31" s="55">
        <v>5.74</v>
      </c>
      <c r="Q31" s="56">
        <v>50</v>
      </c>
      <c r="R31" s="57">
        <f>P31*Q31</f>
        <v>287</v>
      </c>
      <c r="S31" s="50">
        <v>1.5</v>
      </c>
      <c r="T31" s="58">
        <v>11</v>
      </c>
      <c r="U31" s="59" t="s">
        <v>32</v>
      </c>
      <c r="V31" s="60" t="s">
        <v>32</v>
      </c>
      <c r="W31" s="122">
        <v>8.1958778202533722E-2</v>
      </c>
      <c r="X31" s="62" t="e">
        <f>W31*(452/U31)</f>
        <v>#VALUE!</v>
      </c>
      <c r="Y31" s="63"/>
      <c r="Z31" s="47"/>
      <c r="AA31" s="64">
        <v>10</v>
      </c>
      <c r="AB31" s="65">
        <f>AA31*W31/1000000</f>
        <v>8.1958778202533719E-7</v>
      </c>
      <c r="AC31" s="66">
        <f>(0.000002056-AB31)/0.000002056</f>
        <v>0.60136781029896047</v>
      </c>
      <c r="AD31" s="51" t="s">
        <v>157</v>
      </c>
      <c r="AE31" s="67" t="s">
        <v>158</v>
      </c>
      <c r="AH31" s="68"/>
    </row>
    <row r="32" spans="1:34" s="93" customFormat="1" ht="19.5" thickBot="1" x14ac:dyDescent="0.35">
      <c r="A32" s="69">
        <v>33</v>
      </c>
      <c r="B32" s="70" t="s">
        <v>159</v>
      </c>
      <c r="C32" s="71">
        <v>11</v>
      </c>
      <c r="D32" s="72" t="s">
        <v>152</v>
      </c>
      <c r="E32" s="72">
        <v>3</v>
      </c>
      <c r="F32" s="73" t="s">
        <v>53</v>
      </c>
      <c r="G32" s="237" t="s">
        <v>134</v>
      </c>
      <c r="H32" s="232" t="s">
        <v>28</v>
      </c>
      <c r="I32" s="79">
        <v>2.04</v>
      </c>
      <c r="J32" s="76">
        <v>8.4</v>
      </c>
      <c r="K32" s="79">
        <v>5.77</v>
      </c>
      <c r="L32" s="78">
        <v>52</v>
      </c>
      <c r="M32" s="80" t="s">
        <v>37</v>
      </c>
      <c r="N32" s="74" t="s">
        <v>30</v>
      </c>
      <c r="O32" s="72" t="s">
        <v>145</v>
      </c>
      <c r="P32" s="81">
        <v>4.6399999999999997</v>
      </c>
      <c r="Q32" s="82">
        <v>50</v>
      </c>
      <c r="R32" s="83">
        <f>P32*Q32</f>
        <v>231.99999999999997</v>
      </c>
      <c r="S32" s="76">
        <v>1.5</v>
      </c>
      <c r="T32" s="84">
        <v>11</v>
      </c>
      <c r="U32" s="107">
        <v>444</v>
      </c>
      <c r="V32" s="108">
        <v>1E-3</v>
      </c>
      <c r="W32" s="119">
        <v>19.180986404418945</v>
      </c>
      <c r="X32" s="88">
        <f>W32*(452/U32)</f>
        <v>19.526589763057125</v>
      </c>
      <c r="Y32" s="89"/>
      <c r="Z32" s="72"/>
      <c r="AA32" s="90">
        <f>2.056/X32</f>
        <v>0.10529232318332417</v>
      </c>
      <c r="AB32" s="94">
        <f>AA32*X32/1000000</f>
        <v>2.0559999999999999E-6</v>
      </c>
      <c r="AC32" s="110"/>
      <c r="AD32" s="77" t="s">
        <v>160</v>
      </c>
      <c r="AE32" s="93" t="s">
        <v>161</v>
      </c>
      <c r="AH32" s="94"/>
    </row>
    <row r="33" spans="1:34" s="42" customFormat="1" x14ac:dyDescent="0.3">
      <c r="A33" s="22">
        <v>34</v>
      </c>
      <c r="B33" s="23" t="s">
        <v>162</v>
      </c>
      <c r="C33" s="24">
        <v>12</v>
      </c>
      <c r="D33" s="25" t="s">
        <v>163</v>
      </c>
      <c r="E33" s="25">
        <v>4</v>
      </c>
      <c r="F33" s="26" t="s">
        <v>25</v>
      </c>
      <c r="G33" s="236" t="s">
        <v>134</v>
      </c>
      <c r="H33" s="228" t="s">
        <v>28</v>
      </c>
      <c r="I33" s="32">
        <v>2.0299999999999998</v>
      </c>
      <c r="J33" s="29">
        <v>8.6</v>
      </c>
      <c r="K33" s="32">
        <v>5.77</v>
      </c>
      <c r="L33" s="31">
        <v>52</v>
      </c>
      <c r="M33" s="33" t="s">
        <v>37</v>
      </c>
      <c r="N33" s="27" t="s">
        <v>30</v>
      </c>
      <c r="O33" s="25" t="s">
        <v>117</v>
      </c>
      <c r="P33" s="34">
        <v>7.44</v>
      </c>
      <c r="Q33" s="35">
        <v>50</v>
      </c>
      <c r="R33" s="36">
        <f>P33*Q33</f>
        <v>372</v>
      </c>
      <c r="S33" s="29">
        <v>1.5</v>
      </c>
      <c r="T33" s="37">
        <v>11</v>
      </c>
      <c r="U33" s="95">
        <v>104</v>
      </c>
      <c r="V33" s="96">
        <v>6.0000000000000001E-3</v>
      </c>
      <c r="W33" s="120">
        <v>4.3039383888244629</v>
      </c>
      <c r="X33" s="38">
        <f>W33*(452/U33)</f>
        <v>18.705578382198627</v>
      </c>
      <c r="Y33" s="98"/>
      <c r="Z33" s="25"/>
      <c r="AA33" s="99">
        <f>2.056/X33</f>
        <v>0.10991373578464783</v>
      </c>
      <c r="AB33" s="43">
        <f>AA33*X33/1000000</f>
        <v>2.0559999999999999E-6</v>
      </c>
      <c r="AC33" s="100"/>
      <c r="AD33" s="30" t="s">
        <v>236</v>
      </c>
      <c r="AE33" s="42" t="s">
        <v>118</v>
      </c>
      <c r="AF33" s="42" t="s">
        <v>119</v>
      </c>
      <c r="AG33" s="242"/>
      <c r="AH33" s="243"/>
    </row>
    <row r="34" spans="1:34" s="67" customFormat="1" x14ac:dyDescent="0.3">
      <c r="A34" s="44">
        <v>35</v>
      </c>
      <c r="B34" s="45" t="s">
        <v>164</v>
      </c>
      <c r="C34" s="46">
        <v>12</v>
      </c>
      <c r="D34" s="47" t="s">
        <v>163</v>
      </c>
      <c r="E34" s="47">
        <v>4</v>
      </c>
      <c r="F34" s="48" t="s">
        <v>36</v>
      </c>
      <c r="G34" s="238" t="s">
        <v>134</v>
      </c>
      <c r="H34" s="230" t="s">
        <v>28</v>
      </c>
      <c r="I34" s="53">
        <v>2.0299999999999998</v>
      </c>
      <c r="J34" s="50">
        <v>8.6</v>
      </c>
      <c r="K34" s="53">
        <v>5.77</v>
      </c>
      <c r="L34" s="52">
        <v>52</v>
      </c>
      <c r="M34" s="54" t="s">
        <v>37</v>
      </c>
      <c r="N34" s="49" t="s">
        <v>70</v>
      </c>
      <c r="O34" s="47" t="s">
        <v>79</v>
      </c>
      <c r="P34" s="246">
        <v>3.86</v>
      </c>
      <c r="Q34" s="56">
        <v>50</v>
      </c>
      <c r="R34" s="57">
        <f>P34*Q34</f>
        <v>193</v>
      </c>
      <c r="S34" s="50">
        <v>1.5</v>
      </c>
      <c r="T34" s="58">
        <v>11</v>
      </c>
      <c r="U34" s="59" t="s">
        <v>32</v>
      </c>
      <c r="V34" s="60" t="s">
        <v>32</v>
      </c>
      <c r="W34" s="122">
        <v>1.0871494887396693E-3</v>
      </c>
      <c r="X34" s="62" t="e">
        <f>W34*(452/U34)</f>
        <v>#VALUE!</v>
      </c>
      <c r="Y34" s="63"/>
      <c r="Z34" s="47"/>
      <c r="AA34" s="64">
        <v>10</v>
      </c>
      <c r="AB34" s="65">
        <f>AA34*W34/1000000</f>
        <v>1.0871494887396693E-8</v>
      </c>
      <c r="AC34" s="66">
        <f>(0.000002056-AB34)/0.000002056</f>
        <v>0.99471230793414567</v>
      </c>
      <c r="AD34" s="51" t="s">
        <v>165</v>
      </c>
      <c r="AE34" s="67" t="s">
        <v>166</v>
      </c>
      <c r="AH34" s="68"/>
    </row>
    <row r="35" spans="1:34" s="93" customFormat="1" ht="19.5" thickBot="1" x14ac:dyDescent="0.35">
      <c r="A35" s="69">
        <v>36</v>
      </c>
      <c r="B35" s="70" t="s">
        <v>167</v>
      </c>
      <c r="C35" s="71">
        <v>12</v>
      </c>
      <c r="D35" s="72" t="s">
        <v>163</v>
      </c>
      <c r="E35" s="72">
        <v>4</v>
      </c>
      <c r="F35" s="73" t="s">
        <v>53</v>
      </c>
      <c r="G35" s="237" t="s">
        <v>134</v>
      </c>
      <c r="H35" s="232" t="s">
        <v>28</v>
      </c>
      <c r="I35" s="79">
        <v>2.0299999999999998</v>
      </c>
      <c r="J35" s="76">
        <v>8.6</v>
      </c>
      <c r="K35" s="79">
        <v>5.77</v>
      </c>
      <c r="L35" s="78">
        <v>52</v>
      </c>
      <c r="M35" s="80" t="s">
        <v>37</v>
      </c>
      <c r="N35" s="74" t="s">
        <v>30</v>
      </c>
      <c r="O35" s="72" t="s">
        <v>61</v>
      </c>
      <c r="P35" s="81">
        <v>4.29</v>
      </c>
      <c r="Q35" s="82">
        <v>50</v>
      </c>
      <c r="R35" s="83">
        <f>P35*Q35</f>
        <v>214.5</v>
      </c>
      <c r="S35" s="76">
        <v>1.5</v>
      </c>
      <c r="T35" s="84">
        <v>11</v>
      </c>
      <c r="U35" s="107">
        <v>522</v>
      </c>
      <c r="V35" s="108">
        <v>8.9999999999999993E-3</v>
      </c>
      <c r="W35" s="119">
        <v>9.0756950378417969</v>
      </c>
      <c r="X35" s="88">
        <f>W35*(452/U35)</f>
        <v>7.8586478105450039</v>
      </c>
      <c r="Y35" s="89"/>
      <c r="Z35" s="72"/>
      <c r="AA35" s="90">
        <f>2.056/X35</f>
        <v>0.26162261620137611</v>
      </c>
      <c r="AB35" s="94">
        <f>AA35*X35/1000000</f>
        <v>2.0559999999999999E-6</v>
      </c>
      <c r="AC35" s="110"/>
      <c r="AD35" s="77" t="s">
        <v>168</v>
      </c>
      <c r="AE35" s="101" t="s">
        <v>169</v>
      </c>
      <c r="AH35" s="94"/>
    </row>
    <row r="36" spans="1:34" s="42" customFormat="1" x14ac:dyDescent="0.3">
      <c r="A36" s="22">
        <v>38</v>
      </c>
      <c r="B36" s="23" t="s">
        <v>170</v>
      </c>
      <c r="C36" s="24">
        <v>13</v>
      </c>
      <c r="D36" s="25" t="s">
        <v>171</v>
      </c>
      <c r="E36" s="25">
        <v>1</v>
      </c>
      <c r="F36" s="26" t="s">
        <v>36</v>
      </c>
      <c r="G36" s="236" t="s">
        <v>134</v>
      </c>
      <c r="H36" s="233" t="s">
        <v>84</v>
      </c>
      <c r="I36" s="32">
        <v>2.17</v>
      </c>
      <c r="J36" s="29">
        <v>9.1</v>
      </c>
      <c r="K36" s="32">
        <v>5.77</v>
      </c>
      <c r="L36" s="31">
        <v>52</v>
      </c>
      <c r="M36" s="33" t="s">
        <v>29</v>
      </c>
      <c r="N36" s="27" t="s">
        <v>70</v>
      </c>
      <c r="O36" s="25" t="s">
        <v>93</v>
      </c>
      <c r="P36" s="34">
        <v>6.08</v>
      </c>
      <c r="Q36" s="35">
        <v>50</v>
      </c>
      <c r="R36" s="36">
        <f>P36*Q36</f>
        <v>304</v>
      </c>
      <c r="S36" s="29">
        <v>1.5</v>
      </c>
      <c r="T36" s="37">
        <v>11</v>
      </c>
      <c r="U36" s="102" t="s">
        <v>32</v>
      </c>
      <c r="V36" s="103" t="s">
        <v>32</v>
      </c>
      <c r="W36" s="104">
        <v>0.13686603307723999</v>
      </c>
      <c r="X36" s="38" t="e">
        <f>W36*(452/U36)</f>
        <v>#VALUE!</v>
      </c>
      <c r="Y36" s="98"/>
      <c r="Z36" s="25"/>
      <c r="AA36" s="99">
        <v>10</v>
      </c>
      <c r="AB36" s="39">
        <f>AA36*W36/1000000</f>
        <v>1.3686603307723998E-6</v>
      </c>
      <c r="AC36" s="40">
        <f>(0.000002056-AB36)/0.000002056</f>
        <v>0.33430917763988333</v>
      </c>
      <c r="AD36" s="30" t="s">
        <v>172</v>
      </c>
      <c r="AE36" s="42" t="s">
        <v>173</v>
      </c>
      <c r="AH36" s="43"/>
    </row>
    <row r="37" spans="1:34" s="93" customFormat="1" ht="19.5" thickBot="1" x14ac:dyDescent="0.35">
      <c r="A37" s="69">
        <v>39</v>
      </c>
      <c r="B37" s="70" t="s">
        <v>174</v>
      </c>
      <c r="C37" s="71">
        <v>13</v>
      </c>
      <c r="D37" s="72" t="s">
        <v>171</v>
      </c>
      <c r="E37" s="72">
        <v>1</v>
      </c>
      <c r="F37" s="73" t="s">
        <v>53</v>
      </c>
      <c r="G37" s="237" t="s">
        <v>134</v>
      </c>
      <c r="H37" s="235" t="s">
        <v>84</v>
      </c>
      <c r="I37" s="79">
        <v>2.17</v>
      </c>
      <c r="J37" s="76">
        <v>9.1</v>
      </c>
      <c r="K37" s="79">
        <v>5.77</v>
      </c>
      <c r="L37" s="78">
        <v>52</v>
      </c>
      <c r="M37" s="80" t="s">
        <v>37</v>
      </c>
      <c r="N37" s="74" t="s">
        <v>30</v>
      </c>
      <c r="O37" s="72" t="s">
        <v>175</v>
      </c>
      <c r="P37" s="81">
        <v>4.75</v>
      </c>
      <c r="Q37" s="82">
        <v>50</v>
      </c>
      <c r="R37" s="83">
        <f>P37*Q37</f>
        <v>237.5</v>
      </c>
      <c r="S37" s="76">
        <v>1.5</v>
      </c>
      <c r="T37" s="84">
        <v>11</v>
      </c>
      <c r="U37" s="107">
        <v>430</v>
      </c>
      <c r="V37" s="108">
        <v>3.6999999999999998E-2</v>
      </c>
      <c r="W37" s="109">
        <v>2.5838222503662109</v>
      </c>
      <c r="X37" s="88">
        <f>W37*(452/U37)</f>
        <v>2.7160178073616912</v>
      </c>
      <c r="Y37" s="89"/>
      <c r="Z37" s="72"/>
      <c r="AA37" s="90">
        <f>2.056/X37</f>
        <v>0.75699061855458716</v>
      </c>
      <c r="AB37" s="94">
        <f>AA37*X37/1000000</f>
        <v>2.0559999999999999E-6</v>
      </c>
      <c r="AC37" s="110"/>
      <c r="AD37" s="77" t="s">
        <v>176</v>
      </c>
      <c r="AE37" s="93" t="s">
        <v>177</v>
      </c>
      <c r="AH37" s="94"/>
    </row>
    <row r="38" spans="1:34" s="42" customFormat="1" x14ac:dyDescent="0.3">
      <c r="A38" s="22">
        <v>40</v>
      </c>
      <c r="B38" s="23" t="s">
        <v>178</v>
      </c>
      <c r="C38" s="24">
        <v>14</v>
      </c>
      <c r="D38" s="25" t="s">
        <v>179</v>
      </c>
      <c r="E38" s="25">
        <v>2</v>
      </c>
      <c r="F38" s="26" t="s">
        <v>25</v>
      </c>
      <c r="G38" s="236" t="s">
        <v>134</v>
      </c>
      <c r="H38" s="233" t="s">
        <v>84</v>
      </c>
      <c r="I38" s="32">
        <v>2.12</v>
      </c>
      <c r="J38" s="29">
        <v>9.1</v>
      </c>
      <c r="K38" s="32">
        <v>5.77</v>
      </c>
      <c r="L38" s="31">
        <v>52</v>
      </c>
      <c r="M38" s="33" t="s">
        <v>37</v>
      </c>
      <c r="N38" s="27" t="s">
        <v>30</v>
      </c>
      <c r="O38" s="123" t="s">
        <v>175</v>
      </c>
      <c r="P38" s="34">
        <v>4.57</v>
      </c>
      <c r="Q38" s="35">
        <v>50</v>
      </c>
      <c r="R38" s="36">
        <f>P38*Q38</f>
        <v>228.5</v>
      </c>
      <c r="S38" s="29">
        <v>1.5</v>
      </c>
      <c r="T38" s="37">
        <v>11</v>
      </c>
      <c r="U38" s="95">
        <v>389</v>
      </c>
      <c r="V38" s="96">
        <v>6.7000000000000004E-2</v>
      </c>
      <c r="W38" s="97">
        <v>0.61519235372543335</v>
      </c>
      <c r="X38" s="38">
        <f>W38*(452/U38)</f>
        <v>0.7148250485447194</v>
      </c>
      <c r="Y38" s="98"/>
      <c r="Z38" s="25"/>
      <c r="AA38" s="99">
        <f>2.056/X38</f>
        <v>2.8762282521936231</v>
      </c>
      <c r="AB38" s="43">
        <f>AA38*X38/1000000</f>
        <v>2.0559999999999999E-6</v>
      </c>
      <c r="AC38" s="100"/>
      <c r="AD38" s="30" t="s">
        <v>180</v>
      </c>
      <c r="AE38" s="42" t="s">
        <v>181</v>
      </c>
      <c r="AH38" s="43"/>
    </row>
    <row r="39" spans="1:34" s="67" customFormat="1" x14ac:dyDescent="0.3">
      <c r="A39" s="44">
        <v>41</v>
      </c>
      <c r="B39" s="45" t="s">
        <v>182</v>
      </c>
      <c r="C39" s="46">
        <v>14</v>
      </c>
      <c r="D39" s="47" t="s">
        <v>179</v>
      </c>
      <c r="E39" s="47">
        <v>2</v>
      </c>
      <c r="F39" s="48" t="s">
        <v>36</v>
      </c>
      <c r="G39" s="238" t="s">
        <v>134</v>
      </c>
      <c r="H39" s="234" t="s">
        <v>84</v>
      </c>
      <c r="I39" s="53">
        <v>2.12</v>
      </c>
      <c r="J39" s="50">
        <v>9.1</v>
      </c>
      <c r="K39" s="53">
        <v>5.77</v>
      </c>
      <c r="L39" s="52">
        <v>52</v>
      </c>
      <c r="M39" s="54" t="s">
        <v>37</v>
      </c>
      <c r="N39" s="49" t="s">
        <v>70</v>
      </c>
      <c r="O39" s="47" t="s">
        <v>153</v>
      </c>
      <c r="P39" s="124">
        <v>5.61</v>
      </c>
      <c r="Q39" s="56">
        <v>50</v>
      </c>
      <c r="R39" s="57">
        <f>P39*Q39</f>
        <v>280.5</v>
      </c>
      <c r="S39" s="50">
        <v>1.5</v>
      </c>
      <c r="T39" s="58">
        <v>11</v>
      </c>
      <c r="U39" s="59" t="s">
        <v>32</v>
      </c>
      <c r="V39" s="60" t="s">
        <v>32</v>
      </c>
      <c r="W39" s="61">
        <v>3.1898748129606247E-2</v>
      </c>
      <c r="X39" s="62" t="e">
        <f>W39*(452/U39)</f>
        <v>#VALUE!</v>
      </c>
      <c r="Y39" s="63"/>
      <c r="Z39" s="47"/>
      <c r="AA39" s="64">
        <v>10</v>
      </c>
      <c r="AB39" s="65">
        <f>AA39*W39/1000000</f>
        <v>3.1898748129606247E-7</v>
      </c>
      <c r="AC39" s="66">
        <f>(0.000002056-AB39)/0.000002056</f>
        <v>0.84485044684043653</v>
      </c>
      <c r="AD39" s="51" t="s">
        <v>183</v>
      </c>
      <c r="AE39" s="67" t="s">
        <v>184</v>
      </c>
      <c r="AH39" s="68"/>
    </row>
    <row r="40" spans="1:34" s="93" customFormat="1" ht="19.5" thickBot="1" x14ac:dyDescent="0.35">
      <c r="A40" s="69">
        <v>42</v>
      </c>
      <c r="B40" s="70" t="s">
        <v>185</v>
      </c>
      <c r="C40" s="71">
        <v>14</v>
      </c>
      <c r="D40" s="72" t="s">
        <v>179</v>
      </c>
      <c r="E40" s="72">
        <v>2</v>
      </c>
      <c r="F40" s="73" t="s">
        <v>53</v>
      </c>
      <c r="G40" s="237" t="s">
        <v>134</v>
      </c>
      <c r="H40" s="235" t="s">
        <v>84</v>
      </c>
      <c r="I40" s="79">
        <v>2.12</v>
      </c>
      <c r="J40" s="76">
        <v>9.1</v>
      </c>
      <c r="K40" s="79">
        <v>5.77</v>
      </c>
      <c r="L40" s="78">
        <v>52</v>
      </c>
      <c r="M40" s="80" t="s">
        <v>29</v>
      </c>
      <c r="N40" s="74" t="s">
        <v>38</v>
      </c>
      <c r="O40" s="72" t="s">
        <v>109</v>
      </c>
      <c r="P40" s="81">
        <v>5.82</v>
      </c>
      <c r="Q40" s="82">
        <v>50</v>
      </c>
      <c r="R40" s="83">
        <f>P40*Q40</f>
        <v>291</v>
      </c>
      <c r="S40" s="76">
        <v>1.5</v>
      </c>
      <c r="T40" s="84">
        <v>11</v>
      </c>
      <c r="U40" s="107">
        <v>452</v>
      </c>
      <c r="V40" s="108">
        <v>1E-3</v>
      </c>
      <c r="W40" s="109">
        <v>17.85186767578125</v>
      </c>
      <c r="X40" s="88">
        <f>W40*(452/U40)</f>
        <v>17.85186767578125</v>
      </c>
      <c r="Y40" s="89"/>
      <c r="Z40" s="72"/>
      <c r="AA40" s="90">
        <f>2.056/X40</f>
        <v>0.11517002239431082</v>
      </c>
      <c r="AB40" s="94">
        <f>AA40*X40/1000000</f>
        <v>2.0559999999999999E-6</v>
      </c>
      <c r="AC40" s="110"/>
      <c r="AD40" s="77" t="s">
        <v>186</v>
      </c>
      <c r="AE40" s="93" t="s">
        <v>187</v>
      </c>
      <c r="AH40" s="94"/>
    </row>
    <row r="41" spans="1:34" s="42" customFormat="1" x14ac:dyDescent="0.3">
      <c r="A41" s="22">
        <v>43</v>
      </c>
      <c r="B41" s="23" t="s">
        <v>188</v>
      </c>
      <c r="C41" s="24">
        <v>15</v>
      </c>
      <c r="D41" s="25" t="s">
        <v>189</v>
      </c>
      <c r="E41" s="25">
        <v>3</v>
      </c>
      <c r="F41" s="26" t="s">
        <v>25</v>
      </c>
      <c r="G41" s="236" t="s">
        <v>134</v>
      </c>
      <c r="H41" s="233" t="s">
        <v>84</v>
      </c>
      <c r="I41" s="32">
        <v>2.15</v>
      </c>
      <c r="J41" s="29">
        <v>9.1</v>
      </c>
      <c r="K41" s="32">
        <v>5.77</v>
      </c>
      <c r="L41" s="31">
        <v>52</v>
      </c>
      <c r="M41" s="33" t="s">
        <v>29</v>
      </c>
      <c r="N41" s="27" t="s">
        <v>70</v>
      </c>
      <c r="O41" s="25" t="s">
        <v>113</v>
      </c>
      <c r="P41" s="34">
        <v>5.59</v>
      </c>
      <c r="Q41" s="35">
        <v>50</v>
      </c>
      <c r="R41" s="36">
        <f>P41*Q41</f>
        <v>279.5</v>
      </c>
      <c r="S41" s="29">
        <v>1.5</v>
      </c>
      <c r="T41" s="37">
        <v>11</v>
      </c>
      <c r="U41" s="102" t="s">
        <v>32</v>
      </c>
      <c r="V41" s="103" t="s">
        <v>32</v>
      </c>
      <c r="W41" s="104">
        <v>8.2667004317045212E-3</v>
      </c>
      <c r="X41" s="38" t="e">
        <f>W41*(452/U41)</f>
        <v>#VALUE!</v>
      </c>
      <c r="Y41" s="98"/>
      <c r="Z41" s="25"/>
      <c r="AA41" s="99">
        <v>10</v>
      </c>
      <c r="AB41" s="39">
        <f>AA41*W41/1000000</f>
        <v>8.2667004317045209E-8</v>
      </c>
      <c r="AC41" s="40">
        <f>(0.000002056-AB41)/0.000002056</f>
        <v>0.95979231307536716</v>
      </c>
      <c r="AD41" s="30" t="s">
        <v>190</v>
      </c>
      <c r="AE41" s="42" t="s">
        <v>191</v>
      </c>
      <c r="AH41" s="43"/>
    </row>
    <row r="42" spans="1:34" s="93" customFormat="1" ht="19.5" thickBot="1" x14ac:dyDescent="0.35">
      <c r="A42" s="69">
        <v>44</v>
      </c>
      <c r="B42" s="70" t="s">
        <v>192</v>
      </c>
      <c r="C42" s="71">
        <v>15</v>
      </c>
      <c r="D42" s="72" t="s">
        <v>189</v>
      </c>
      <c r="E42" s="72">
        <v>3</v>
      </c>
      <c r="F42" s="73" t="s">
        <v>36</v>
      </c>
      <c r="G42" s="237" t="s">
        <v>134</v>
      </c>
      <c r="H42" s="235" t="s">
        <v>84</v>
      </c>
      <c r="I42" s="79">
        <v>2.15</v>
      </c>
      <c r="J42" s="76">
        <v>9.1</v>
      </c>
      <c r="K42" s="79">
        <v>5.77</v>
      </c>
      <c r="L42" s="78">
        <v>52</v>
      </c>
      <c r="M42" s="80" t="s">
        <v>37</v>
      </c>
      <c r="N42" s="245" t="s">
        <v>70</v>
      </c>
      <c r="O42" s="125" t="s">
        <v>193</v>
      </c>
      <c r="P42" s="81">
        <v>4.63</v>
      </c>
      <c r="Q42" s="82">
        <v>50</v>
      </c>
      <c r="R42" s="83">
        <f>P42*Q42</f>
        <v>231.5</v>
      </c>
      <c r="S42" s="76">
        <v>1.5</v>
      </c>
      <c r="T42" s="84">
        <v>11</v>
      </c>
      <c r="U42" s="85" t="s">
        <v>32</v>
      </c>
      <c r="V42" s="86" t="s">
        <v>32</v>
      </c>
      <c r="W42" s="87">
        <v>5.1909345202147961E-3</v>
      </c>
      <c r="X42" s="88" t="e">
        <f>W42*(452/U42)</f>
        <v>#VALUE!</v>
      </c>
      <c r="Y42" s="89"/>
      <c r="Z42" s="72"/>
      <c r="AA42" s="90">
        <v>10</v>
      </c>
      <c r="AB42" s="91">
        <f>AA42*W42/1000000</f>
        <v>5.1909345202147959E-8</v>
      </c>
      <c r="AC42" s="92">
        <f>(0.000002056-AB42)/0.000002056</f>
        <v>0.97475226400673731</v>
      </c>
      <c r="AD42" s="77" t="s">
        <v>194</v>
      </c>
      <c r="AE42" s="93" t="s">
        <v>195</v>
      </c>
      <c r="AH42" s="94"/>
    </row>
    <row r="43" spans="1:34" s="42" customFormat="1" x14ac:dyDescent="0.3">
      <c r="A43" s="22">
        <v>46</v>
      </c>
      <c r="B43" s="23" t="s">
        <v>196</v>
      </c>
      <c r="C43" s="24">
        <v>16</v>
      </c>
      <c r="D43" s="25" t="s">
        <v>197</v>
      </c>
      <c r="E43" s="25">
        <v>4</v>
      </c>
      <c r="F43" s="26" t="s">
        <v>25</v>
      </c>
      <c r="G43" s="236" t="s">
        <v>134</v>
      </c>
      <c r="H43" s="233" t="s">
        <v>84</v>
      </c>
      <c r="I43" s="32">
        <v>2.11</v>
      </c>
      <c r="J43" s="29">
        <v>8.1</v>
      </c>
      <c r="K43" s="32">
        <v>5.77</v>
      </c>
      <c r="L43" s="31">
        <v>52</v>
      </c>
      <c r="M43" s="33" t="s">
        <v>37</v>
      </c>
      <c r="N43" s="27" t="s">
        <v>70</v>
      </c>
      <c r="O43" s="25" t="s">
        <v>193</v>
      </c>
      <c r="P43" s="126">
        <v>5.71</v>
      </c>
      <c r="Q43" s="35">
        <v>50</v>
      </c>
      <c r="R43" s="36">
        <f>P43*Q43</f>
        <v>285.5</v>
      </c>
      <c r="S43" s="29">
        <v>1.5</v>
      </c>
      <c r="T43" s="37">
        <v>11</v>
      </c>
      <c r="U43" s="102" t="s">
        <v>32</v>
      </c>
      <c r="V43" s="103" t="s">
        <v>32</v>
      </c>
      <c r="W43" s="104">
        <v>4.6484991908073425E-3</v>
      </c>
      <c r="X43" s="38" t="e">
        <f>W43*(452/U43)</f>
        <v>#VALUE!</v>
      </c>
      <c r="Y43" s="98"/>
      <c r="Z43" s="25"/>
      <c r="AA43" s="99">
        <v>10</v>
      </c>
      <c r="AB43" s="39">
        <f>AA43*W43/1000000</f>
        <v>4.6484991908073426E-8</v>
      </c>
      <c r="AC43" s="40">
        <f>(0.000002056-AB43)/0.000002056</f>
        <v>0.97739056813809666</v>
      </c>
      <c r="AD43" s="30" t="s">
        <v>198</v>
      </c>
      <c r="AE43" s="42" t="s">
        <v>199</v>
      </c>
      <c r="AH43" s="43"/>
    </row>
    <row r="44" spans="1:34" s="67" customFormat="1" x14ac:dyDescent="0.3">
      <c r="A44" s="44">
        <v>47</v>
      </c>
      <c r="B44" s="45" t="s">
        <v>200</v>
      </c>
      <c r="C44" s="46">
        <v>16</v>
      </c>
      <c r="D44" s="47" t="s">
        <v>197</v>
      </c>
      <c r="E44" s="47">
        <v>4</v>
      </c>
      <c r="F44" s="48" t="s">
        <v>36</v>
      </c>
      <c r="G44" s="238" t="s">
        <v>134</v>
      </c>
      <c r="H44" s="234" t="s">
        <v>84</v>
      </c>
      <c r="I44" s="53">
        <v>2.11</v>
      </c>
      <c r="J44" s="50">
        <v>8.1</v>
      </c>
      <c r="K44" s="53">
        <v>5.77</v>
      </c>
      <c r="L44" s="52">
        <v>52</v>
      </c>
      <c r="M44" s="54" t="s">
        <v>29</v>
      </c>
      <c r="N44" s="49" t="s">
        <v>70</v>
      </c>
      <c r="O44" s="47" t="s">
        <v>71</v>
      </c>
      <c r="P44" s="55">
        <v>7.11</v>
      </c>
      <c r="Q44" s="56">
        <v>50</v>
      </c>
      <c r="R44" s="57">
        <f>P44*Q44</f>
        <v>355.5</v>
      </c>
      <c r="S44" s="50">
        <v>1.5</v>
      </c>
      <c r="T44" s="58">
        <v>11</v>
      </c>
      <c r="U44" s="111">
        <v>408</v>
      </c>
      <c r="V44" s="112">
        <v>3.9E-2</v>
      </c>
      <c r="W44" s="113">
        <v>0.52031064033508301</v>
      </c>
      <c r="X44" s="62">
        <f>W44*(452/U44)</f>
        <v>0.57642257213592529</v>
      </c>
      <c r="Y44" s="63"/>
      <c r="Z44" s="47"/>
      <c r="AA44" s="64">
        <f>2.056/X44</f>
        <v>3.5668277048581261</v>
      </c>
      <c r="AB44" s="68">
        <f>AA44*X44/1000000</f>
        <v>2.0559999999999999E-6</v>
      </c>
      <c r="AC44" s="114"/>
      <c r="AD44" s="51" t="s">
        <v>201</v>
      </c>
      <c r="AE44" s="67" t="s">
        <v>202</v>
      </c>
      <c r="AH44" s="68"/>
    </row>
    <row r="45" spans="1:34" s="93" customFormat="1" ht="19.5" thickBot="1" x14ac:dyDescent="0.35">
      <c r="A45" s="69">
        <v>48</v>
      </c>
      <c r="B45" s="70" t="s">
        <v>203</v>
      </c>
      <c r="C45" s="71">
        <v>16</v>
      </c>
      <c r="D45" s="72" t="s">
        <v>197</v>
      </c>
      <c r="E45" s="72">
        <v>4</v>
      </c>
      <c r="F45" s="73" t="s">
        <v>53</v>
      </c>
      <c r="G45" s="237" t="s">
        <v>134</v>
      </c>
      <c r="H45" s="235" t="s">
        <v>84</v>
      </c>
      <c r="I45" s="79">
        <v>2.11</v>
      </c>
      <c r="J45" s="76">
        <v>8.1</v>
      </c>
      <c r="K45" s="79">
        <v>5.77</v>
      </c>
      <c r="L45" s="78">
        <v>52</v>
      </c>
      <c r="M45" s="80" t="s">
        <v>29</v>
      </c>
      <c r="N45" s="74" t="s">
        <v>30</v>
      </c>
      <c r="O45" s="72" t="s">
        <v>89</v>
      </c>
      <c r="P45" s="81">
        <v>6.09</v>
      </c>
      <c r="Q45" s="82">
        <v>50</v>
      </c>
      <c r="R45" s="83">
        <f>P45*Q45</f>
        <v>304.5</v>
      </c>
      <c r="S45" s="76">
        <v>1.5</v>
      </c>
      <c r="T45" s="84">
        <v>11</v>
      </c>
      <c r="U45" s="85" t="s">
        <v>32</v>
      </c>
      <c r="V45" s="86" t="s">
        <v>32</v>
      </c>
      <c r="W45" s="87">
        <v>0.121088</v>
      </c>
      <c r="X45" s="88" t="e">
        <f>W45*(452/U45)</f>
        <v>#VALUE!</v>
      </c>
      <c r="Y45" s="89"/>
      <c r="Z45" s="72"/>
      <c r="AA45" s="90">
        <v>10</v>
      </c>
      <c r="AB45" s="91">
        <f>AA45*W45/1000000</f>
        <v>1.21088E-6</v>
      </c>
      <c r="AC45" s="92">
        <f>(0.000002056-AB45)/0.000002056</f>
        <v>0.41105058365758751</v>
      </c>
      <c r="AD45" s="77" t="s">
        <v>204</v>
      </c>
      <c r="AE45" s="101" t="s">
        <v>205</v>
      </c>
      <c r="AH45" s="94"/>
    </row>
    <row r="46" spans="1:34" s="93" customFormat="1" ht="19.5" thickBot="1" x14ac:dyDescent="0.35">
      <c r="A46" s="69">
        <v>49</v>
      </c>
      <c r="B46" s="70" t="s">
        <v>206</v>
      </c>
      <c r="C46" s="71" t="s">
        <v>208</v>
      </c>
      <c r="D46" s="72" t="s">
        <v>197</v>
      </c>
      <c r="E46" s="72" t="s">
        <v>208</v>
      </c>
      <c r="F46" s="73" t="s">
        <v>208</v>
      </c>
      <c r="G46" s="237" t="s">
        <v>134</v>
      </c>
      <c r="H46" s="235" t="s">
        <v>84</v>
      </c>
      <c r="I46" s="79">
        <v>2.11</v>
      </c>
      <c r="J46" s="76">
        <v>8.1</v>
      </c>
      <c r="K46" s="79">
        <v>5.77</v>
      </c>
      <c r="L46" s="78">
        <v>52</v>
      </c>
      <c r="M46" s="80" t="s">
        <v>29</v>
      </c>
      <c r="N46" s="74" t="s">
        <v>30</v>
      </c>
      <c r="O46" s="72" t="s">
        <v>207</v>
      </c>
      <c r="P46" s="81" t="s">
        <v>208</v>
      </c>
      <c r="Q46" s="82">
        <v>100</v>
      </c>
      <c r="R46" s="83">
        <f>R58+R59</f>
        <v>555</v>
      </c>
      <c r="S46" s="76">
        <v>1.5</v>
      </c>
      <c r="T46" s="84">
        <v>11</v>
      </c>
      <c r="U46" s="127" t="s">
        <v>32</v>
      </c>
      <c r="V46" s="128" t="s">
        <v>32</v>
      </c>
      <c r="W46" s="129">
        <v>0</v>
      </c>
      <c r="X46" s="88" t="e">
        <f>W46*(452/U46)</f>
        <v>#VALUE!</v>
      </c>
      <c r="Y46" s="130" t="s">
        <v>209</v>
      </c>
      <c r="Z46" s="131" t="s">
        <v>209</v>
      </c>
      <c r="AA46" s="132">
        <v>20</v>
      </c>
      <c r="AB46" s="91">
        <f>AA46*W46/1000000</f>
        <v>0</v>
      </c>
      <c r="AC46" s="92">
        <f>(0.000002056-AB46)/0.000002056</f>
        <v>1</v>
      </c>
      <c r="AD46" s="77" t="s">
        <v>235</v>
      </c>
      <c r="AE46" s="93" t="s">
        <v>210</v>
      </c>
      <c r="AF46" s="93" t="s">
        <v>211</v>
      </c>
      <c r="AH46" s="94"/>
    </row>
    <row r="47" spans="1:34" x14ac:dyDescent="0.3">
      <c r="M47" s="137"/>
      <c r="N47" s="137"/>
      <c r="O47" s="137"/>
      <c r="P47" s="137"/>
      <c r="Q47" s="137"/>
      <c r="R47" s="137"/>
      <c r="S47" s="137"/>
      <c r="T47" s="137"/>
      <c r="U47" s="137"/>
      <c r="V47" s="139"/>
      <c r="X47" s="137"/>
      <c r="Y47" s="137"/>
      <c r="Z47" s="137"/>
      <c r="AA47" s="141"/>
      <c r="AB47" s="137"/>
      <c r="AD47" s="137"/>
      <c r="AE47" s="137"/>
      <c r="AF47" s="137"/>
      <c r="AG47" s="137"/>
      <c r="AH47" s="137"/>
    </row>
    <row r="48" spans="1:34" ht="30" x14ac:dyDescent="0.3">
      <c r="M48" s="137"/>
      <c r="N48" s="137"/>
      <c r="O48" s="137"/>
      <c r="P48" s="137"/>
      <c r="Q48" s="137"/>
      <c r="R48" s="137"/>
      <c r="S48" s="137"/>
      <c r="T48" s="143" t="s">
        <v>212</v>
      </c>
      <c r="U48" s="144">
        <f>AVERAGE(U2:U46)</f>
        <v>421.47619047619048</v>
      </c>
      <c r="V48" s="139"/>
      <c r="X48" s="137"/>
      <c r="Y48" s="145"/>
      <c r="Z48" s="145"/>
      <c r="AA48" s="146" t="s">
        <v>213</v>
      </c>
      <c r="AB48" s="147" t="s">
        <v>214</v>
      </c>
      <c r="AC48" s="148"/>
      <c r="AD48" s="137"/>
      <c r="AE48" s="137"/>
      <c r="AF48" s="137"/>
      <c r="AG48" s="137"/>
      <c r="AH48" s="137"/>
    </row>
    <row r="49" spans="1:34" x14ac:dyDescent="0.3">
      <c r="M49" s="137"/>
      <c r="N49" s="137"/>
      <c r="O49" s="137"/>
      <c r="P49" s="137"/>
      <c r="Q49" s="137"/>
      <c r="R49" s="137"/>
      <c r="S49" s="137"/>
      <c r="T49" s="137"/>
      <c r="U49" s="137"/>
      <c r="V49" s="139"/>
      <c r="X49" s="137"/>
      <c r="Y49" s="149"/>
      <c r="Z49" s="149"/>
      <c r="AA49" s="150">
        <f>SUM(AA2:AA46)</f>
        <v>288.49195874221505</v>
      </c>
      <c r="AB49" s="151">
        <f>SUM(AB2:AB46)</f>
        <v>5.3802572260081428E-5</v>
      </c>
      <c r="AC49" s="152"/>
      <c r="AD49" s="137"/>
      <c r="AE49" s="137"/>
      <c r="AF49" s="137"/>
      <c r="AG49" s="137"/>
      <c r="AH49" s="137"/>
    </row>
    <row r="50" spans="1:34" x14ac:dyDescent="0.3">
      <c r="M50" s="137"/>
      <c r="N50" s="137"/>
      <c r="O50" s="137"/>
      <c r="P50" s="137"/>
      <c r="Q50" s="137"/>
      <c r="R50" s="137"/>
      <c r="S50" s="137"/>
      <c r="T50" s="137"/>
      <c r="U50" s="137"/>
      <c r="V50" s="139"/>
      <c r="X50" s="137"/>
      <c r="Y50" s="149"/>
      <c r="Z50" s="149"/>
      <c r="AA50" s="153"/>
      <c r="AB50" s="149"/>
      <c r="AC50" s="154"/>
      <c r="AD50" s="137"/>
      <c r="AE50" s="137"/>
      <c r="AF50" s="137"/>
      <c r="AG50" s="137"/>
      <c r="AH50" s="137"/>
    </row>
    <row r="51" spans="1:34" x14ac:dyDescent="0.3">
      <c r="M51" s="137"/>
      <c r="N51" s="137"/>
      <c r="O51" s="137"/>
      <c r="P51" s="137"/>
      <c r="Q51" s="137"/>
      <c r="R51" s="137"/>
      <c r="S51" s="137"/>
      <c r="T51" s="137"/>
      <c r="U51" s="137"/>
      <c r="V51" s="139"/>
      <c r="X51" s="137"/>
      <c r="Y51" s="155"/>
      <c r="Z51" s="156"/>
      <c r="AA51" s="157" t="s">
        <v>215</v>
      </c>
      <c r="AB51" s="158"/>
      <c r="AC51" s="159"/>
      <c r="AD51" s="137"/>
      <c r="AE51" s="137"/>
      <c r="AF51" s="137"/>
      <c r="AG51" s="137"/>
      <c r="AH51" s="137"/>
    </row>
    <row r="52" spans="1:34" ht="8.4499999999999993" customHeight="1" x14ac:dyDescent="0.3">
      <c r="M52" s="137"/>
      <c r="N52" s="137"/>
      <c r="O52" s="137"/>
      <c r="P52" s="137"/>
      <c r="Q52" s="137"/>
      <c r="R52" s="137"/>
      <c r="S52" s="137"/>
      <c r="T52" s="137"/>
      <c r="U52" s="137"/>
      <c r="V52" s="139"/>
      <c r="X52" s="137"/>
      <c r="Y52" s="160"/>
      <c r="Z52" s="161"/>
      <c r="AA52" s="162"/>
      <c r="AB52" s="163"/>
      <c r="AC52" s="164"/>
      <c r="AD52" s="137"/>
      <c r="AE52" s="137"/>
      <c r="AF52" s="137"/>
      <c r="AG52" s="137"/>
      <c r="AH52" s="137"/>
    </row>
    <row r="53" spans="1:34" ht="21" x14ac:dyDescent="0.3">
      <c r="M53" s="137"/>
      <c r="N53" s="137"/>
      <c r="O53" s="137"/>
      <c r="P53" s="137"/>
      <c r="Q53" s="137"/>
      <c r="R53" s="137"/>
      <c r="S53" s="137"/>
      <c r="T53" s="137"/>
      <c r="U53" s="137"/>
      <c r="V53" s="139"/>
      <c r="X53" s="137"/>
      <c r="Y53" s="165"/>
      <c r="Z53" s="166"/>
      <c r="AA53" s="167">
        <f>AB49/AA49*1000000</f>
        <v>0.18649591654011149</v>
      </c>
      <c r="AB53" s="168" t="s">
        <v>216</v>
      </c>
      <c r="AC53" s="169"/>
      <c r="AD53" s="137"/>
      <c r="AE53" s="137"/>
      <c r="AF53" s="137"/>
      <c r="AG53" s="137"/>
      <c r="AH53" s="137"/>
    </row>
    <row r="54" spans="1:34" x14ac:dyDescent="0.3">
      <c r="M54" s="137"/>
      <c r="N54" s="137"/>
      <c r="O54" s="137"/>
      <c r="P54" s="137"/>
      <c r="Q54" s="137"/>
      <c r="R54" s="137"/>
      <c r="S54" s="137"/>
      <c r="T54" s="137"/>
      <c r="U54" s="137"/>
      <c r="V54" s="139"/>
      <c r="X54" s="137"/>
      <c r="Y54" s="170"/>
      <c r="Z54" s="170"/>
      <c r="AA54" s="171"/>
      <c r="AB54" s="170"/>
      <c r="AC54" s="172"/>
      <c r="AD54" s="137"/>
      <c r="AE54" s="137"/>
      <c r="AF54" s="137"/>
      <c r="AG54" s="137"/>
      <c r="AH54" s="137"/>
    </row>
    <row r="55" spans="1:34" x14ac:dyDescent="0.3">
      <c r="M55" s="137"/>
      <c r="N55" s="137"/>
      <c r="O55" s="137"/>
      <c r="P55" s="137"/>
      <c r="Q55" s="137"/>
      <c r="R55" s="137"/>
      <c r="S55" s="137"/>
      <c r="T55" s="137"/>
      <c r="U55" s="137"/>
      <c r="V55" s="139"/>
      <c r="X55" s="137"/>
      <c r="Y55" s="155"/>
      <c r="Z55" s="156"/>
      <c r="AA55" s="157" t="s">
        <v>217</v>
      </c>
      <c r="AB55" s="158"/>
      <c r="AC55" s="159"/>
      <c r="AD55" s="137"/>
      <c r="AE55" s="137"/>
      <c r="AF55" s="137"/>
      <c r="AG55" s="137"/>
      <c r="AH55" s="137"/>
    </row>
    <row r="56" spans="1:34" ht="8.4499999999999993" customHeight="1" x14ac:dyDescent="0.3">
      <c r="M56" s="137"/>
      <c r="N56" s="137"/>
      <c r="O56" s="137"/>
      <c r="P56" s="137"/>
      <c r="Q56" s="137"/>
      <c r="R56" s="137"/>
      <c r="S56" s="137"/>
      <c r="T56" s="137"/>
      <c r="U56" s="137"/>
      <c r="V56" s="139"/>
      <c r="X56" s="137"/>
      <c r="Y56" s="160"/>
      <c r="Z56" s="161"/>
      <c r="AA56" s="162"/>
      <c r="AB56" s="163"/>
      <c r="AC56" s="164"/>
      <c r="AD56" s="137"/>
      <c r="AE56" s="137"/>
      <c r="AF56" s="137"/>
      <c r="AG56" s="137"/>
      <c r="AH56" s="137"/>
    </row>
    <row r="57" spans="1:34" ht="21" x14ac:dyDescent="0.35">
      <c r="A57" s="239" t="s">
        <v>234</v>
      </c>
      <c r="M57" s="137"/>
      <c r="N57" s="137"/>
      <c r="O57" s="137"/>
      <c r="P57" s="137"/>
      <c r="Q57" s="137"/>
      <c r="R57" s="137"/>
      <c r="S57" s="137"/>
      <c r="T57" s="137"/>
      <c r="U57" s="137"/>
      <c r="V57" s="139"/>
      <c r="X57" s="137"/>
      <c r="Y57" s="165"/>
      <c r="Z57" s="166"/>
      <c r="AA57" s="167">
        <f>AA53*20</f>
        <v>3.7299183308022297</v>
      </c>
      <c r="AB57" s="168" t="s">
        <v>216</v>
      </c>
      <c r="AC57" s="169"/>
      <c r="AD57" s="137"/>
      <c r="AE57" s="137"/>
      <c r="AF57" s="137"/>
      <c r="AG57" s="137"/>
      <c r="AH57" s="137"/>
    </row>
    <row r="58" spans="1:34" s="42" customFormat="1" x14ac:dyDescent="0.3">
      <c r="A58" s="22">
        <v>37</v>
      </c>
      <c r="B58" s="23" t="s">
        <v>218</v>
      </c>
      <c r="C58" s="24">
        <v>13</v>
      </c>
      <c r="D58" s="27" t="s">
        <v>171</v>
      </c>
      <c r="E58" s="25">
        <v>1</v>
      </c>
      <c r="F58" s="26"/>
      <c r="G58" s="116" t="s">
        <v>134</v>
      </c>
      <c r="H58" s="106" t="s">
        <v>84</v>
      </c>
      <c r="I58" s="28">
        <v>2.17</v>
      </c>
      <c r="J58" s="29">
        <v>9.1</v>
      </c>
      <c r="K58" s="32" t="e">
        <f>(#REF!*#REF!)/#REF!</f>
        <v>#REF!</v>
      </c>
      <c r="L58" s="31">
        <v>52</v>
      </c>
      <c r="M58" s="98" t="s">
        <v>29</v>
      </c>
      <c r="N58" s="27" t="s">
        <v>30</v>
      </c>
      <c r="O58" s="25" t="s">
        <v>219</v>
      </c>
      <c r="P58" s="34">
        <v>5.63</v>
      </c>
      <c r="Q58" s="35">
        <v>50</v>
      </c>
      <c r="R58" s="36">
        <f>P58*Q58</f>
        <v>281.5</v>
      </c>
      <c r="S58" s="29">
        <v>1.5</v>
      </c>
      <c r="T58" s="37">
        <v>11</v>
      </c>
      <c r="U58" s="173"/>
      <c r="V58" s="174"/>
      <c r="W58" s="175"/>
      <c r="X58" s="176"/>
      <c r="Y58" s="177" t="s">
        <v>220</v>
      </c>
      <c r="Z58" s="173"/>
      <c r="AA58" s="178"/>
      <c r="AB58" s="179"/>
      <c r="AC58" s="180"/>
      <c r="AD58" s="181"/>
      <c r="AH58" s="43"/>
    </row>
    <row r="59" spans="1:34" s="93" customFormat="1" ht="19.5" thickBot="1" x14ac:dyDescent="0.35">
      <c r="A59" s="69">
        <v>45</v>
      </c>
      <c r="B59" s="70" t="s">
        <v>221</v>
      </c>
      <c r="C59" s="71">
        <v>15</v>
      </c>
      <c r="D59" s="74" t="s">
        <v>189</v>
      </c>
      <c r="E59" s="182">
        <v>3</v>
      </c>
      <c r="F59" s="183"/>
      <c r="G59" s="117" t="s">
        <v>134</v>
      </c>
      <c r="H59" s="184" t="s">
        <v>84</v>
      </c>
      <c r="I59" s="75">
        <v>2.15</v>
      </c>
      <c r="J59" s="76">
        <v>9.1</v>
      </c>
      <c r="K59" s="79"/>
      <c r="L59" s="78"/>
      <c r="M59" s="89" t="s">
        <v>29</v>
      </c>
      <c r="N59" s="74" t="s">
        <v>30</v>
      </c>
      <c r="O59" s="72" t="s">
        <v>219</v>
      </c>
      <c r="P59" s="81">
        <v>5.47</v>
      </c>
      <c r="Q59" s="82">
        <v>50</v>
      </c>
      <c r="R59" s="83">
        <f>P59*Q59</f>
        <v>273.5</v>
      </c>
      <c r="S59" s="76">
        <v>1.5</v>
      </c>
      <c r="T59" s="84">
        <v>11</v>
      </c>
      <c r="U59" s="173"/>
      <c r="V59" s="174"/>
      <c r="W59" s="175"/>
      <c r="X59" s="176"/>
      <c r="Y59" s="173"/>
      <c r="Z59" s="173"/>
      <c r="AA59" s="178"/>
      <c r="AB59" s="179"/>
      <c r="AC59" s="180"/>
      <c r="AD59" s="181"/>
      <c r="AH59" s="94"/>
    </row>
    <row r="60" spans="1:34" s="211" customFormat="1" ht="19.5" thickBot="1" x14ac:dyDescent="0.35">
      <c r="A60" s="185" t="s">
        <v>209</v>
      </c>
      <c r="B60" s="186" t="s">
        <v>222</v>
      </c>
      <c r="C60" s="187">
        <v>2</v>
      </c>
      <c r="D60" s="190" t="s">
        <v>48</v>
      </c>
      <c r="E60" s="188">
        <v>2</v>
      </c>
      <c r="F60" s="189"/>
      <c r="G60" s="191" t="s">
        <v>27</v>
      </c>
      <c r="H60" s="192" t="s">
        <v>28</v>
      </c>
      <c r="I60" s="193">
        <v>1.95</v>
      </c>
      <c r="J60" s="194">
        <v>9.4</v>
      </c>
      <c r="K60" s="196"/>
      <c r="L60" s="195"/>
      <c r="M60" s="197" t="s">
        <v>223</v>
      </c>
      <c r="N60" s="198" t="s">
        <v>209</v>
      </c>
      <c r="O60" s="199" t="s">
        <v>224</v>
      </c>
      <c r="P60" s="200" t="s">
        <v>209</v>
      </c>
      <c r="Q60" s="201">
        <v>50</v>
      </c>
      <c r="R60" s="202"/>
      <c r="S60" s="194">
        <v>1.5</v>
      </c>
      <c r="T60" s="203">
        <v>11</v>
      </c>
      <c r="U60" s="179"/>
      <c r="V60" s="204"/>
      <c r="W60" s="205"/>
      <c r="X60" s="179"/>
      <c r="Y60" s="206"/>
      <c r="Z60" s="207"/>
      <c r="AA60" s="208" t="s">
        <v>225</v>
      </c>
      <c r="AB60" s="209"/>
      <c r="AC60" s="210"/>
      <c r="AD60" s="181"/>
      <c r="AH60" s="212"/>
    </row>
    <row r="61" spans="1:34" s="211" customFormat="1" ht="22.5" thickTop="1" thickBot="1" x14ac:dyDescent="0.35">
      <c r="A61" s="185" t="s">
        <v>209</v>
      </c>
      <c r="B61" s="186" t="s">
        <v>226</v>
      </c>
      <c r="C61" s="187">
        <v>9</v>
      </c>
      <c r="D61" s="190" t="s">
        <v>133</v>
      </c>
      <c r="E61" s="188">
        <v>1</v>
      </c>
      <c r="F61" s="189"/>
      <c r="G61" s="213" t="s">
        <v>134</v>
      </c>
      <c r="H61" s="192" t="s">
        <v>28</v>
      </c>
      <c r="I61" s="193">
        <v>2.15</v>
      </c>
      <c r="J61" s="194">
        <v>8</v>
      </c>
      <c r="K61" s="196"/>
      <c r="L61" s="195"/>
      <c r="M61" s="197" t="s">
        <v>223</v>
      </c>
      <c r="N61" s="198" t="s">
        <v>209</v>
      </c>
      <c r="O61" s="199" t="s">
        <v>224</v>
      </c>
      <c r="P61" s="200" t="s">
        <v>209</v>
      </c>
      <c r="Q61" s="201">
        <v>50</v>
      </c>
      <c r="R61" s="202"/>
      <c r="S61" s="194">
        <v>1.5</v>
      </c>
      <c r="T61" s="203">
        <v>11</v>
      </c>
      <c r="U61" s="179"/>
      <c r="V61" s="204"/>
      <c r="W61" s="205"/>
      <c r="X61" s="179"/>
      <c r="Y61" s="214"/>
      <c r="Z61" s="215"/>
      <c r="AA61" s="216">
        <v>3.782</v>
      </c>
      <c r="AB61" s="217" t="s">
        <v>216</v>
      </c>
      <c r="AC61" s="218"/>
      <c r="AD61" s="181"/>
      <c r="AH61" s="212"/>
    </row>
    <row r="62" spans="1:34" ht="19.5" thickTop="1" x14ac:dyDescent="0.3">
      <c r="AA62" s="224" t="s">
        <v>227</v>
      </c>
    </row>
  </sheetData>
  <sortState ref="A2:AH46">
    <sortCondition ref="A2:A4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CLASS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Maggie</cp:lastModifiedBy>
  <dcterms:created xsi:type="dcterms:W3CDTF">2019-08-22T22:40:05Z</dcterms:created>
  <dcterms:modified xsi:type="dcterms:W3CDTF">2019-09-27T22:19:17Z</dcterms:modified>
</cp:coreProperties>
</file>