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/>
  <mc:AlternateContent xmlns:mc="http://schemas.openxmlformats.org/markup-compatibility/2006">
    <mc:Choice Requires="x15">
      <x15ac:absPath xmlns:x15ac="http://schemas.microsoft.com/office/spreadsheetml/2010/11/ac" url="C:\Users\jokal\Documents\GitHub\MonthlyInventory\"/>
    </mc:Choice>
  </mc:AlternateContent>
  <xr:revisionPtr revIDLastSave="0" documentId="13_ncr:1_{D005282F-05AC-4C3E-85BB-E2D4CB781DF2}" xr6:coauthVersionLast="45" xr6:coauthVersionMax="45" xr10:uidLastSave="{00000000-0000-0000-0000-000000000000}"/>
  <bookViews>
    <workbookView xWindow="-110" yWindow="-110" windowWidth="19420" windowHeight="10420" activeTab="4" xr2:uid="{00000000-000D-0000-FFFF-FFFF00000000}"/>
  </bookViews>
  <sheets>
    <sheet name="Income Statement" sheetId="1" r:id="rId1"/>
    <sheet name="Item List" sheetId="2" r:id="rId2"/>
    <sheet name="Ordered" sheetId="3" r:id="rId3"/>
    <sheet name="Sold" sheetId="4" r:id="rId4"/>
    <sheet name="Inventory" sheetId="5" r:id="rId5"/>
    <sheet name="WH LT Data" sheetId="6" r:id="rId6"/>
    <sheet name="WH LT Total" sheetId="7" r:id="rId7"/>
    <sheet name="Parcel LT" sheetId="8" r:id="rId8"/>
  </sheets>
  <calcPr calcId="18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" i="5" l="1"/>
  <c r="D2" i="5"/>
  <c r="C2" i="5"/>
  <c r="B2" i="5"/>
  <c r="B83" i="4" l="1"/>
  <c r="C83" i="4"/>
  <c r="F83" i="4"/>
  <c r="B82" i="4"/>
  <c r="C82" i="4"/>
  <c r="F82" i="4"/>
  <c r="B81" i="4"/>
  <c r="C81" i="4"/>
  <c r="F81" i="4"/>
  <c r="B80" i="4"/>
  <c r="C80" i="4"/>
  <c r="F80" i="4"/>
  <c r="J130" i="2"/>
  <c r="J129" i="2"/>
  <c r="J128" i="2"/>
  <c r="J127" i="2"/>
  <c r="B127" i="2"/>
  <c r="B128" i="2"/>
  <c r="B129" i="2"/>
  <c r="B130" i="2"/>
  <c r="F71" i="4"/>
  <c r="F72" i="4"/>
  <c r="F79" i="4"/>
  <c r="F78" i="4"/>
  <c r="F77" i="4"/>
  <c r="F76" i="4"/>
  <c r="F75" i="4"/>
  <c r="F74" i="4"/>
  <c r="A73" i="3"/>
  <c r="A74" i="3" s="1"/>
  <c r="A75" i="3" s="1"/>
  <c r="A76" i="3" s="1"/>
  <c r="A77" i="3" s="1"/>
  <c r="A72" i="3"/>
  <c r="B167" i="2"/>
  <c r="J167" i="2"/>
  <c r="B168" i="2"/>
  <c r="J168" i="2"/>
  <c r="B169" i="2"/>
  <c r="J169" i="2"/>
  <c r="F73" i="4"/>
  <c r="F70" i="4"/>
  <c r="F69" i="4"/>
  <c r="F68" i="4"/>
  <c r="F67" i="4"/>
  <c r="F66" i="4"/>
  <c r="F65" i="4"/>
  <c r="F64" i="4"/>
  <c r="F53" i="4"/>
  <c r="F54" i="4"/>
  <c r="F63" i="4"/>
  <c r="F62" i="4"/>
  <c r="F61" i="4"/>
  <c r="F60" i="4"/>
  <c r="F59" i="4"/>
  <c r="F58" i="4"/>
  <c r="F57" i="4"/>
  <c r="F56" i="4"/>
  <c r="F55" i="4"/>
  <c r="F52" i="4"/>
  <c r="F51" i="4"/>
  <c r="F50" i="4"/>
  <c r="A39" i="3"/>
  <c r="A40" i="3" s="1"/>
  <c r="A41" i="3" s="1"/>
  <c r="A42" i="3" s="1"/>
  <c r="A43" i="3" s="1"/>
  <c r="F49" i="4"/>
  <c r="F48" i="4"/>
  <c r="F47" i="4"/>
  <c r="F46" i="4"/>
  <c r="O3" i="2"/>
  <c r="N3" i="2"/>
  <c r="M9" i="2"/>
  <c r="M8" i="2"/>
  <c r="L8" i="2"/>
  <c r="J163" i="2"/>
  <c r="B163" i="2"/>
  <c r="J162" i="2"/>
  <c r="B162" i="2"/>
  <c r="J161" i="2"/>
  <c r="B161" i="2"/>
  <c r="J160" i="2"/>
  <c r="B160" i="2"/>
  <c r="F45" i="4"/>
  <c r="F44" i="4"/>
  <c r="M10" i="2" l="1"/>
  <c r="F43" i="4"/>
  <c r="F42" i="4"/>
  <c r="F41" i="4"/>
  <c r="F40" i="4"/>
  <c r="F39" i="4"/>
  <c r="F38" i="4"/>
  <c r="F37" i="4"/>
  <c r="F36" i="4"/>
  <c r="F35" i="4"/>
  <c r="F34" i="4"/>
  <c r="F33" i="4" l="1"/>
  <c r="B159" i="2"/>
  <c r="J159" i="2"/>
  <c r="F32" i="4"/>
  <c r="F31" i="4"/>
  <c r="F30" i="4"/>
  <c r="F29" i="4"/>
  <c r="F28" i="4"/>
  <c r="F27" i="4"/>
  <c r="F26" i="4"/>
  <c r="F25" i="4"/>
  <c r="F24" i="4"/>
  <c r="F23" i="4"/>
  <c r="B158" i="2"/>
  <c r="B164" i="2"/>
  <c r="B165" i="2"/>
  <c r="B166" i="2"/>
  <c r="B170" i="2"/>
  <c r="B171" i="2"/>
  <c r="B172" i="2"/>
  <c r="B174" i="2"/>
  <c r="B175" i="2"/>
  <c r="B176" i="2"/>
  <c r="J164" i="2"/>
  <c r="J165" i="2"/>
  <c r="J166" i="2"/>
  <c r="J170" i="2"/>
  <c r="J171" i="2"/>
  <c r="J172" i="2"/>
  <c r="J173" i="2"/>
  <c r="J174" i="2"/>
  <c r="J175" i="2"/>
  <c r="J176" i="2"/>
  <c r="J158" i="2"/>
  <c r="F22" i="4"/>
  <c r="F21" i="4"/>
  <c r="F20" i="4"/>
  <c r="F19" i="4"/>
  <c r="F18" i="4"/>
  <c r="C12" i="1"/>
  <c r="C14" i="1" s="1"/>
  <c r="J157" i="2"/>
  <c r="B157" i="2"/>
  <c r="J156" i="2"/>
  <c r="B156" i="2"/>
  <c r="B155" i="2"/>
  <c r="J155" i="2"/>
  <c r="J154" i="2"/>
  <c r="B154" i="2"/>
  <c r="J153" i="2"/>
  <c r="B153" i="2"/>
  <c r="I149" i="5" l="1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H2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J1" i="4" l="1"/>
  <c r="D786" i="8" l="1"/>
  <c r="D785" i="8"/>
  <c r="D784" i="8"/>
  <c r="D783" i="8"/>
  <c r="D782" i="8"/>
  <c r="D781" i="8"/>
  <c r="D780" i="8"/>
  <c r="D779" i="8"/>
  <c r="D778" i="8"/>
  <c r="D777" i="8"/>
  <c r="D776" i="8"/>
  <c r="D775" i="8"/>
  <c r="D774" i="8"/>
  <c r="D773" i="8"/>
  <c r="D772" i="8"/>
  <c r="D771" i="8"/>
  <c r="D770" i="8"/>
  <c r="D769" i="8"/>
  <c r="D768" i="8"/>
  <c r="D767" i="8"/>
  <c r="D766" i="8"/>
  <c r="D765" i="8"/>
  <c r="D764" i="8"/>
  <c r="D763" i="8"/>
  <c r="D762" i="8"/>
  <c r="D761" i="8"/>
  <c r="D760" i="8"/>
  <c r="D759" i="8"/>
  <c r="D758" i="8"/>
  <c r="D757" i="8"/>
  <c r="D756" i="8"/>
  <c r="D755" i="8"/>
  <c r="D754" i="8"/>
  <c r="D753" i="8"/>
  <c r="D752" i="8"/>
  <c r="D751" i="8"/>
  <c r="D750" i="8"/>
  <c r="D749" i="8"/>
  <c r="D748" i="8"/>
  <c r="D747" i="8"/>
  <c r="D746" i="8"/>
  <c r="D745" i="8"/>
  <c r="D744" i="8"/>
  <c r="D743" i="8"/>
  <c r="D742" i="8"/>
  <c r="D741" i="8"/>
  <c r="D740" i="8"/>
  <c r="D739" i="8"/>
  <c r="D738" i="8"/>
  <c r="D737" i="8"/>
  <c r="D736" i="8"/>
  <c r="D735" i="8"/>
  <c r="D734" i="8"/>
  <c r="D733" i="8"/>
  <c r="D732" i="8"/>
  <c r="D731" i="8"/>
  <c r="D730" i="8"/>
  <c r="D729" i="8"/>
  <c r="D728" i="8"/>
  <c r="D727" i="8"/>
  <c r="D726" i="8"/>
  <c r="D725" i="8"/>
  <c r="D724" i="8"/>
  <c r="D723" i="8"/>
  <c r="D722" i="8"/>
  <c r="D721" i="8"/>
  <c r="D720" i="8"/>
  <c r="D719" i="8"/>
  <c r="D718" i="8"/>
  <c r="D717" i="8"/>
  <c r="D716" i="8"/>
  <c r="D715" i="8"/>
  <c r="D714" i="8"/>
  <c r="D713" i="8"/>
  <c r="D712" i="8"/>
  <c r="D711" i="8"/>
  <c r="D710" i="8"/>
  <c r="D709" i="8"/>
  <c r="D708" i="8"/>
  <c r="D707" i="8"/>
  <c r="D706" i="8"/>
  <c r="D705" i="8"/>
  <c r="D704" i="8"/>
  <c r="D703" i="8"/>
  <c r="D702" i="8"/>
  <c r="D701" i="8"/>
  <c r="D700" i="8"/>
  <c r="D699" i="8"/>
  <c r="D698" i="8"/>
  <c r="D697" i="8"/>
  <c r="D696" i="8"/>
  <c r="D695" i="8"/>
  <c r="D694" i="8"/>
  <c r="D693" i="8"/>
  <c r="D692" i="8"/>
  <c r="D691" i="8"/>
  <c r="D690" i="8"/>
  <c r="D689" i="8"/>
  <c r="D688" i="8"/>
  <c r="D687" i="8"/>
  <c r="D686" i="8"/>
  <c r="D685" i="8"/>
  <c r="D684" i="8"/>
  <c r="D683" i="8"/>
  <c r="D682" i="8"/>
  <c r="D681" i="8"/>
  <c r="D680" i="8"/>
  <c r="D679" i="8"/>
  <c r="D678" i="8"/>
  <c r="D677" i="8"/>
  <c r="D676" i="8"/>
  <c r="D675" i="8"/>
  <c r="D674" i="8"/>
  <c r="D673" i="8"/>
  <c r="D672" i="8"/>
  <c r="D671" i="8"/>
  <c r="D670" i="8"/>
  <c r="D669" i="8"/>
  <c r="D668" i="8"/>
  <c r="D667" i="8"/>
  <c r="D666" i="8"/>
  <c r="D665" i="8"/>
  <c r="D664" i="8"/>
  <c r="D663" i="8"/>
  <c r="D662" i="8"/>
  <c r="D661" i="8"/>
  <c r="D660" i="8"/>
  <c r="D659" i="8"/>
  <c r="D658" i="8"/>
  <c r="D657" i="8"/>
  <c r="D656" i="8"/>
  <c r="D655" i="8"/>
  <c r="D654" i="8"/>
  <c r="D653" i="8"/>
  <c r="D652" i="8"/>
  <c r="D651" i="8"/>
  <c r="D650" i="8"/>
  <c r="D649" i="8"/>
  <c r="D648" i="8"/>
  <c r="D647" i="8"/>
  <c r="D646" i="8"/>
  <c r="D645" i="8"/>
  <c r="D644" i="8"/>
  <c r="D643" i="8"/>
  <c r="D642" i="8"/>
  <c r="D641" i="8"/>
  <c r="D640" i="8"/>
  <c r="D639" i="8"/>
  <c r="D638" i="8"/>
  <c r="D637" i="8"/>
  <c r="D636" i="8"/>
  <c r="D635" i="8"/>
  <c r="D634" i="8"/>
  <c r="D633" i="8"/>
  <c r="D632" i="8"/>
  <c r="D631" i="8"/>
  <c r="D630" i="8"/>
  <c r="D629" i="8"/>
  <c r="D628" i="8"/>
  <c r="D627" i="8"/>
  <c r="D626" i="8"/>
  <c r="D625" i="8"/>
  <c r="D624" i="8"/>
  <c r="D623" i="8"/>
  <c r="D622" i="8"/>
  <c r="D621" i="8"/>
  <c r="D620" i="8"/>
  <c r="D619" i="8"/>
  <c r="D618" i="8"/>
  <c r="D617" i="8"/>
  <c r="D616" i="8"/>
  <c r="D615" i="8"/>
  <c r="D614" i="8"/>
  <c r="D613" i="8"/>
  <c r="D612" i="8"/>
  <c r="D611" i="8"/>
  <c r="D610" i="8"/>
  <c r="D609" i="8"/>
  <c r="D608" i="8"/>
  <c r="D607" i="8"/>
  <c r="D606" i="8"/>
  <c r="D605" i="8"/>
  <c r="D604" i="8"/>
  <c r="D603" i="8"/>
  <c r="D602" i="8"/>
  <c r="D601" i="8"/>
  <c r="D600" i="8"/>
  <c r="D599" i="8"/>
  <c r="D598" i="8"/>
  <c r="D597" i="8"/>
  <c r="D596" i="8"/>
  <c r="D595" i="8"/>
  <c r="D594" i="8"/>
  <c r="D593" i="8"/>
  <c r="D592" i="8"/>
  <c r="D591" i="8"/>
  <c r="D590" i="8"/>
  <c r="D589" i="8"/>
  <c r="D588" i="8"/>
  <c r="D587" i="8"/>
  <c r="D586" i="8"/>
  <c r="D585" i="8"/>
  <c r="D584" i="8"/>
  <c r="D583" i="8"/>
  <c r="D582" i="8"/>
  <c r="D581" i="8"/>
  <c r="D580" i="8"/>
  <c r="D579" i="8"/>
  <c r="D578" i="8"/>
  <c r="D577" i="8"/>
  <c r="D576" i="8"/>
  <c r="D575" i="8"/>
  <c r="D574" i="8"/>
  <c r="D573" i="8"/>
  <c r="D572" i="8"/>
  <c r="D571" i="8"/>
  <c r="D570" i="8"/>
  <c r="D569" i="8"/>
  <c r="D568" i="8"/>
  <c r="D567" i="8"/>
  <c r="D566" i="8"/>
  <c r="D565" i="8"/>
  <c r="D564" i="8"/>
  <c r="D563" i="8"/>
  <c r="D562" i="8"/>
  <c r="D561" i="8"/>
  <c r="D560" i="8"/>
  <c r="D559" i="8"/>
  <c r="D558" i="8"/>
  <c r="D557" i="8"/>
  <c r="D556" i="8"/>
  <c r="D555" i="8"/>
  <c r="D554" i="8"/>
  <c r="D553" i="8"/>
  <c r="D552" i="8"/>
  <c r="D551" i="8"/>
  <c r="D550" i="8"/>
  <c r="D549" i="8"/>
  <c r="D548" i="8"/>
  <c r="D547" i="8"/>
  <c r="D546" i="8"/>
  <c r="D545" i="8"/>
  <c r="D544" i="8"/>
  <c r="D543" i="8"/>
  <c r="D542" i="8"/>
  <c r="D541" i="8"/>
  <c r="D540" i="8"/>
  <c r="D539" i="8"/>
  <c r="D538" i="8"/>
  <c r="D537" i="8"/>
  <c r="D536" i="8"/>
  <c r="D535" i="8"/>
  <c r="D534" i="8"/>
  <c r="D533" i="8"/>
  <c r="D532" i="8"/>
  <c r="D531" i="8"/>
  <c r="D530" i="8"/>
  <c r="D529" i="8"/>
  <c r="D528" i="8"/>
  <c r="D527" i="8"/>
  <c r="D526" i="8"/>
  <c r="D525" i="8"/>
  <c r="D524" i="8"/>
  <c r="D523" i="8"/>
  <c r="D522" i="8"/>
  <c r="D521" i="8"/>
  <c r="D520" i="8"/>
  <c r="D519" i="8"/>
  <c r="D518" i="8"/>
  <c r="D517" i="8"/>
  <c r="D516" i="8"/>
  <c r="D515" i="8"/>
  <c r="D514" i="8"/>
  <c r="D513" i="8"/>
  <c r="D512" i="8"/>
  <c r="D511" i="8"/>
  <c r="D510" i="8"/>
  <c r="D509" i="8"/>
  <c r="D508" i="8"/>
  <c r="D507" i="8"/>
  <c r="D506" i="8"/>
  <c r="D505" i="8"/>
  <c r="D504" i="8"/>
  <c r="D503" i="8"/>
  <c r="D502" i="8"/>
  <c r="D501" i="8"/>
  <c r="D500" i="8"/>
  <c r="D499" i="8"/>
  <c r="D498" i="8"/>
  <c r="D497" i="8"/>
  <c r="D496" i="8"/>
  <c r="D495" i="8"/>
  <c r="D494" i="8"/>
  <c r="D493" i="8"/>
  <c r="D492" i="8"/>
  <c r="D491" i="8"/>
  <c r="D490" i="8"/>
  <c r="D489" i="8"/>
  <c r="D488" i="8"/>
  <c r="D487" i="8"/>
  <c r="D486" i="8"/>
  <c r="D485" i="8"/>
  <c r="D484" i="8"/>
  <c r="D483" i="8"/>
  <c r="D482" i="8"/>
  <c r="D481" i="8"/>
  <c r="D480" i="8"/>
  <c r="D479" i="8"/>
  <c r="D478" i="8"/>
  <c r="D477" i="8"/>
  <c r="D476" i="8"/>
  <c r="D475" i="8"/>
  <c r="D474" i="8"/>
  <c r="D473" i="8"/>
  <c r="D472" i="8"/>
  <c r="D471" i="8"/>
  <c r="D470" i="8"/>
  <c r="D469" i="8"/>
  <c r="D468" i="8"/>
  <c r="D467" i="8"/>
  <c r="D466" i="8"/>
  <c r="D465" i="8"/>
  <c r="D464" i="8"/>
  <c r="D463" i="8"/>
  <c r="D462" i="8"/>
  <c r="D461" i="8"/>
  <c r="D460" i="8"/>
  <c r="D459" i="8"/>
  <c r="D458" i="8"/>
  <c r="D457" i="8"/>
  <c r="D456" i="8"/>
  <c r="D455" i="8"/>
  <c r="D454" i="8"/>
  <c r="D453" i="8"/>
  <c r="D452" i="8"/>
  <c r="D451" i="8"/>
  <c r="D450" i="8"/>
  <c r="D449" i="8"/>
  <c r="D448" i="8"/>
  <c r="D447" i="8"/>
  <c r="D446" i="8"/>
  <c r="D445" i="8"/>
  <c r="D444" i="8"/>
  <c r="D443" i="8"/>
  <c r="D442" i="8"/>
  <c r="D441" i="8"/>
  <c r="D440" i="8"/>
  <c r="D439" i="8"/>
  <c r="D438" i="8"/>
  <c r="D437" i="8"/>
  <c r="D436" i="8"/>
  <c r="D435" i="8"/>
  <c r="D434" i="8"/>
  <c r="D433" i="8"/>
  <c r="D432" i="8"/>
  <c r="D431" i="8"/>
  <c r="D430" i="8"/>
  <c r="D429" i="8"/>
  <c r="D428" i="8"/>
  <c r="D427" i="8"/>
  <c r="D426" i="8"/>
  <c r="D425" i="8"/>
  <c r="D424" i="8"/>
  <c r="D423" i="8"/>
  <c r="D422" i="8"/>
  <c r="D421" i="8"/>
  <c r="D420" i="8"/>
  <c r="D419" i="8"/>
  <c r="D418" i="8"/>
  <c r="D417" i="8"/>
  <c r="D416" i="8"/>
  <c r="D415" i="8"/>
  <c r="D414" i="8"/>
  <c r="D413" i="8"/>
  <c r="D412" i="8"/>
  <c r="D411" i="8"/>
  <c r="D410" i="8"/>
  <c r="D409" i="8"/>
  <c r="D408" i="8"/>
  <c r="D407" i="8"/>
  <c r="D406" i="8"/>
  <c r="D405" i="8"/>
  <c r="D404" i="8"/>
  <c r="D403" i="8"/>
  <c r="D402" i="8"/>
  <c r="D401" i="8"/>
  <c r="D400" i="8"/>
  <c r="D399" i="8"/>
  <c r="D398" i="8"/>
  <c r="D397" i="8"/>
  <c r="D396" i="8"/>
  <c r="D395" i="8"/>
  <c r="D394" i="8"/>
  <c r="D393" i="8"/>
  <c r="D392" i="8"/>
  <c r="D391" i="8"/>
  <c r="D390" i="8"/>
  <c r="D389" i="8"/>
  <c r="D388" i="8"/>
  <c r="D387" i="8"/>
  <c r="D386" i="8"/>
  <c r="D385" i="8"/>
  <c r="D384" i="8"/>
  <c r="D383" i="8"/>
  <c r="D382" i="8"/>
  <c r="D381" i="8"/>
  <c r="D380" i="8"/>
  <c r="D379" i="8"/>
  <c r="D378" i="8"/>
  <c r="D377" i="8"/>
  <c r="D376" i="8"/>
  <c r="D375" i="8"/>
  <c r="D374" i="8"/>
  <c r="D373" i="8"/>
  <c r="D372" i="8"/>
  <c r="D371" i="8"/>
  <c r="D370" i="8"/>
  <c r="D369" i="8"/>
  <c r="D368" i="8"/>
  <c r="D367" i="8"/>
  <c r="D366" i="8"/>
  <c r="D365" i="8"/>
  <c r="D364" i="8"/>
  <c r="D363" i="8"/>
  <c r="D362" i="8"/>
  <c r="D361" i="8"/>
  <c r="D360" i="8"/>
  <c r="D359" i="8"/>
  <c r="D358" i="8"/>
  <c r="D357" i="8"/>
  <c r="D356" i="8"/>
  <c r="D355" i="8"/>
  <c r="D354" i="8"/>
  <c r="D353" i="8"/>
  <c r="D352" i="8"/>
  <c r="D351" i="8"/>
  <c r="D350" i="8"/>
  <c r="D349" i="8"/>
  <c r="D348" i="8"/>
  <c r="D347" i="8"/>
  <c r="D346" i="8"/>
  <c r="D345" i="8"/>
  <c r="D344" i="8"/>
  <c r="D343" i="8"/>
  <c r="D342" i="8"/>
  <c r="D341" i="8"/>
  <c r="D340" i="8"/>
  <c r="D339" i="8"/>
  <c r="D338" i="8"/>
  <c r="D337" i="8"/>
  <c r="D336" i="8"/>
  <c r="D335" i="8"/>
  <c r="D334" i="8"/>
  <c r="D333" i="8"/>
  <c r="D332" i="8"/>
  <c r="D331" i="8"/>
  <c r="D330" i="8"/>
  <c r="D329" i="8"/>
  <c r="D328" i="8"/>
  <c r="D327" i="8"/>
  <c r="D326" i="8"/>
  <c r="D325" i="8"/>
  <c r="D324" i="8"/>
  <c r="D323" i="8"/>
  <c r="D322" i="8"/>
  <c r="D321" i="8"/>
  <c r="D320" i="8"/>
  <c r="D319" i="8"/>
  <c r="D318" i="8"/>
  <c r="D317" i="8"/>
  <c r="D316" i="8"/>
  <c r="D315" i="8"/>
  <c r="D314" i="8"/>
  <c r="D313" i="8"/>
  <c r="D312" i="8"/>
  <c r="D311" i="8"/>
  <c r="D310" i="8"/>
  <c r="D309" i="8"/>
  <c r="D308" i="8"/>
  <c r="D307" i="8"/>
  <c r="D306" i="8"/>
  <c r="D305" i="8"/>
  <c r="D304" i="8"/>
  <c r="D303" i="8"/>
  <c r="D302" i="8"/>
  <c r="D301" i="8"/>
  <c r="D300" i="8"/>
  <c r="D299" i="8"/>
  <c r="D298" i="8"/>
  <c r="D297" i="8"/>
  <c r="D296" i="8"/>
  <c r="D295" i="8"/>
  <c r="D294" i="8"/>
  <c r="D293" i="8"/>
  <c r="D292" i="8"/>
  <c r="D291" i="8"/>
  <c r="D290" i="8"/>
  <c r="D289" i="8"/>
  <c r="D288" i="8"/>
  <c r="D287" i="8"/>
  <c r="D286" i="8"/>
  <c r="D285" i="8"/>
  <c r="D284" i="8"/>
  <c r="D283" i="8"/>
  <c r="D282" i="8"/>
  <c r="D281" i="8"/>
  <c r="D280" i="8"/>
  <c r="D279" i="8"/>
  <c r="D278" i="8"/>
  <c r="D277" i="8"/>
  <c r="D276" i="8"/>
  <c r="D275" i="8"/>
  <c r="D274" i="8"/>
  <c r="D273" i="8"/>
  <c r="D272" i="8"/>
  <c r="D271" i="8"/>
  <c r="D270" i="8"/>
  <c r="D269" i="8"/>
  <c r="D268" i="8"/>
  <c r="D267" i="8"/>
  <c r="D266" i="8"/>
  <c r="D265" i="8"/>
  <c r="D264" i="8"/>
  <c r="D263" i="8"/>
  <c r="D262" i="8"/>
  <c r="D261" i="8"/>
  <c r="D260" i="8"/>
  <c r="D259" i="8"/>
  <c r="D258" i="8"/>
  <c r="D257" i="8"/>
  <c r="D256" i="8"/>
  <c r="D255" i="8"/>
  <c r="D254" i="8"/>
  <c r="D253" i="8"/>
  <c r="D252" i="8"/>
  <c r="D251" i="8"/>
  <c r="D250" i="8"/>
  <c r="D249" i="8"/>
  <c r="D248" i="8"/>
  <c r="D247" i="8"/>
  <c r="D246" i="8"/>
  <c r="D245" i="8"/>
  <c r="D244" i="8"/>
  <c r="D243" i="8"/>
  <c r="D242" i="8"/>
  <c r="D241" i="8"/>
  <c r="D240" i="8"/>
  <c r="D239" i="8"/>
  <c r="D238" i="8"/>
  <c r="D237" i="8"/>
  <c r="D236" i="8"/>
  <c r="D235" i="8"/>
  <c r="D234" i="8"/>
  <c r="D233" i="8"/>
  <c r="D232" i="8"/>
  <c r="D231" i="8"/>
  <c r="D230" i="8"/>
  <c r="D229" i="8"/>
  <c r="D228" i="8"/>
  <c r="D227" i="8"/>
  <c r="D226" i="8"/>
  <c r="D225" i="8"/>
  <c r="D224" i="8"/>
  <c r="D223" i="8"/>
  <c r="D222" i="8"/>
  <c r="D221" i="8"/>
  <c r="D220" i="8"/>
  <c r="D219" i="8"/>
  <c r="D218" i="8"/>
  <c r="D217" i="8"/>
  <c r="D216" i="8"/>
  <c r="D215" i="8"/>
  <c r="D214" i="8"/>
  <c r="D213" i="8"/>
  <c r="D212" i="8"/>
  <c r="D211" i="8"/>
  <c r="D210" i="8"/>
  <c r="D209" i="8"/>
  <c r="D208" i="8"/>
  <c r="D207" i="8"/>
  <c r="D206" i="8"/>
  <c r="D205" i="8"/>
  <c r="D204" i="8"/>
  <c r="D203" i="8"/>
  <c r="D202" i="8"/>
  <c r="D201" i="8"/>
  <c r="D200" i="8"/>
  <c r="D199" i="8"/>
  <c r="D198" i="8"/>
  <c r="D197" i="8"/>
  <c r="D196" i="8"/>
  <c r="D195" i="8"/>
  <c r="D194" i="8"/>
  <c r="D193" i="8"/>
  <c r="D192" i="8"/>
  <c r="D191" i="8"/>
  <c r="D190" i="8"/>
  <c r="D189" i="8"/>
  <c r="D188" i="8"/>
  <c r="D187" i="8"/>
  <c r="D186" i="8"/>
  <c r="D185" i="8"/>
  <c r="D184" i="8"/>
  <c r="D183" i="8"/>
  <c r="D182" i="8"/>
  <c r="D181" i="8"/>
  <c r="D180" i="8"/>
  <c r="D179" i="8"/>
  <c r="D178" i="8"/>
  <c r="D177" i="8"/>
  <c r="D176" i="8"/>
  <c r="D175" i="8"/>
  <c r="D174" i="8"/>
  <c r="D173" i="8"/>
  <c r="D172" i="8"/>
  <c r="D171" i="8"/>
  <c r="D170" i="8"/>
  <c r="D169" i="8"/>
  <c r="D168" i="8"/>
  <c r="D167" i="8"/>
  <c r="D166" i="8"/>
  <c r="D165" i="8"/>
  <c r="D164" i="8"/>
  <c r="D163" i="8"/>
  <c r="D162" i="8"/>
  <c r="D161" i="8"/>
  <c r="D160" i="8"/>
  <c r="D159" i="8"/>
  <c r="D158" i="8"/>
  <c r="D157" i="8"/>
  <c r="D156" i="8"/>
  <c r="D155" i="8"/>
  <c r="D154" i="8"/>
  <c r="D153" i="8"/>
  <c r="D152" i="8"/>
  <c r="D151" i="8"/>
  <c r="D150" i="8"/>
  <c r="D149" i="8"/>
  <c r="D148" i="8"/>
  <c r="D147" i="8"/>
  <c r="D146" i="8"/>
  <c r="D145" i="8"/>
  <c r="D144" i="8"/>
  <c r="D143" i="8"/>
  <c r="D142" i="8"/>
  <c r="D141" i="8"/>
  <c r="D140" i="8"/>
  <c r="D139" i="8"/>
  <c r="D138" i="8"/>
  <c r="D137" i="8"/>
  <c r="D136" i="8"/>
  <c r="D135" i="8"/>
  <c r="D134" i="8"/>
  <c r="D133" i="8"/>
  <c r="D132" i="8"/>
  <c r="D131" i="8"/>
  <c r="D130" i="8"/>
  <c r="D129" i="8"/>
  <c r="D128" i="8"/>
  <c r="D127" i="8"/>
  <c r="D126" i="8"/>
  <c r="D125" i="8"/>
  <c r="D124" i="8"/>
  <c r="D123" i="8"/>
  <c r="D122" i="8"/>
  <c r="D121" i="8"/>
  <c r="D120" i="8"/>
  <c r="D119" i="8"/>
  <c r="D118" i="8"/>
  <c r="D117" i="8"/>
  <c r="D116" i="8"/>
  <c r="D115" i="8"/>
  <c r="D114" i="8"/>
  <c r="D113" i="8"/>
  <c r="D112" i="8"/>
  <c r="D111" i="8"/>
  <c r="D110" i="8"/>
  <c r="D109" i="8"/>
  <c r="D108" i="8"/>
  <c r="D107" i="8"/>
  <c r="D106" i="8"/>
  <c r="D105" i="8"/>
  <c r="D104" i="8"/>
  <c r="D103" i="8"/>
  <c r="D102" i="8"/>
  <c r="D101" i="8"/>
  <c r="D100" i="8"/>
  <c r="D99" i="8"/>
  <c r="D98" i="8"/>
  <c r="D97" i="8"/>
  <c r="D96" i="8"/>
  <c r="D95" i="8"/>
  <c r="D94" i="8"/>
  <c r="D93" i="8"/>
  <c r="D92" i="8"/>
  <c r="D91" i="8"/>
  <c r="D90" i="8"/>
  <c r="D89" i="8"/>
  <c r="D88" i="8"/>
  <c r="D87" i="8"/>
  <c r="D86" i="8"/>
  <c r="D85" i="8"/>
  <c r="D84" i="8"/>
  <c r="D83" i="8"/>
  <c r="D82" i="8"/>
  <c r="D81" i="8"/>
  <c r="D80" i="8"/>
  <c r="D79" i="8"/>
  <c r="D78" i="8"/>
  <c r="D77" i="8"/>
  <c r="D76" i="8"/>
  <c r="D75" i="8"/>
  <c r="D74" i="8"/>
  <c r="D73" i="8"/>
  <c r="D72" i="8"/>
  <c r="D71" i="8"/>
  <c r="D70" i="8"/>
  <c r="D69" i="8"/>
  <c r="D68" i="8"/>
  <c r="D67" i="8"/>
  <c r="D66" i="8"/>
  <c r="D65" i="8"/>
  <c r="D64" i="8"/>
  <c r="D63" i="8"/>
  <c r="D62" i="8"/>
  <c r="D61" i="8"/>
  <c r="D60" i="8"/>
  <c r="D59" i="8"/>
  <c r="D58" i="8"/>
  <c r="D57" i="8"/>
  <c r="D56" i="8"/>
  <c r="D55" i="8"/>
  <c r="D54" i="8"/>
  <c r="D53" i="8"/>
  <c r="D52" i="8"/>
  <c r="D51" i="8"/>
  <c r="D50" i="8"/>
  <c r="D49" i="8"/>
  <c r="D48" i="8"/>
  <c r="D47" i="8"/>
  <c r="D46" i="8"/>
  <c r="D45" i="8"/>
  <c r="D44" i="8"/>
  <c r="D43" i="8"/>
  <c r="D42" i="8"/>
  <c r="D41" i="8"/>
  <c r="D40" i="8"/>
  <c r="D39" i="8"/>
  <c r="D38" i="8"/>
  <c r="D37" i="8"/>
  <c r="D36" i="8"/>
  <c r="D35" i="8"/>
  <c r="D34" i="8"/>
  <c r="D33" i="8"/>
  <c r="D32" i="8"/>
  <c r="F2" i="8" s="1"/>
  <c r="D31" i="8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5" i="8"/>
  <c r="D4" i="8"/>
  <c r="D3" i="8"/>
  <c r="A3" i="8"/>
  <c r="A4" i="8" s="1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99" i="8" s="1"/>
  <c r="A100" i="8" s="1"/>
  <c r="A101" i="8" s="1"/>
  <c r="A102" i="8" s="1"/>
  <c r="A103" i="8" s="1"/>
  <c r="A104" i="8" s="1"/>
  <c r="A105" i="8" s="1"/>
  <c r="A106" i="8" s="1"/>
  <c r="A107" i="8" s="1"/>
  <c r="A108" i="8" s="1"/>
  <c r="A109" i="8" s="1"/>
  <c r="A110" i="8" s="1"/>
  <c r="A111" i="8" s="1"/>
  <c r="A112" i="8" s="1"/>
  <c r="A113" i="8" s="1"/>
  <c r="A114" i="8" s="1"/>
  <c r="A115" i="8" s="1"/>
  <c r="A116" i="8" s="1"/>
  <c r="A117" i="8" s="1"/>
  <c r="A118" i="8" s="1"/>
  <c r="A119" i="8" s="1"/>
  <c r="A120" i="8" s="1"/>
  <c r="A121" i="8" s="1"/>
  <c r="A122" i="8" s="1"/>
  <c r="A123" i="8" s="1"/>
  <c r="A124" i="8" s="1"/>
  <c r="A125" i="8" s="1"/>
  <c r="A126" i="8" s="1"/>
  <c r="A127" i="8" s="1"/>
  <c r="A128" i="8" s="1"/>
  <c r="A129" i="8" s="1"/>
  <c r="A130" i="8" s="1"/>
  <c r="A131" i="8" s="1"/>
  <c r="A132" i="8" s="1"/>
  <c r="A133" i="8" s="1"/>
  <c r="A134" i="8" s="1"/>
  <c r="A135" i="8" s="1"/>
  <c r="A136" i="8" s="1"/>
  <c r="A137" i="8" s="1"/>
  <c r="A138" i="8" s="1"/>
  <c r="A139" i="8" s="1"/>
  <c r="A140" i="8" s="1"/>
  <c r="A141" i="8" s="1"/>
  <c r="A142" i="8" s="1"/>
  <c r="A143" i="8" s="1"/>
  <c r="A144" i="8" s="1"/>
  <c r="A145" i="8" s="1"/>
  <c r="A146" i="8" s="1"/>
  <c r="A147" i="8" s="1"/>
  <c r="A148" i="8" s="1"/>
  <c r="A149" i="8" s="1"/>
  <c r="A150" i="8" s="1"/>
  <c r="A151" i="8" s="1"/>
  <c r="A152" i="8" s="1"/>
  <c r="A153" i="8" s="1"/>
  <c r="A154" i="8" s="1"/>
  <c r="A155" i="8" s="1"/>
  <c r="A156" i="8" s="1"/>
  <c r="A157" i="8" s="1"/>
  <c r="A158" i="8" s="1"/>
  <c r="A159" i="8" s="1"/>
  <c r="A160" i="8" s="1"/>
  <c r="A161" i="8" s="1"/>
  <c r="A162" i="8" s="1"/>
  <c r="A163" i="8" s="1"/>
  <c r="A164" i="8" s="1"/>
  <c r="A165" i="8" s="1"/>
  <c r="A166" i="8" s="1"/>
  <c r="A167" i="8" s="1"/>
  <c r="A168" i="8" s="1"/>
  <c r="A169" i="8" s="1"/>
  <c r="A170" i="8" s="1"/>
  <c r="A171" i="8" s="1"/>
  <c r="A172" i="8" s="1"/>
  <c r="A173" i="8" s="1"/>
  <c r="A174" i="8" s="1"/>
  <c r="A175" i="8" s="1"/>
  <c r="A176" i="8" s="1"/>
  <c r="A177" i="8" s="1"/>
  <c r="A178" i="8" s="1"/>
  <c r="A179" i="8" s="1"/>
  <c r="A180" i="8" s="1"/>
  <c r="A181" i="8" s="1"/>
  <c r="A182" i="8" s="1"/>
  <c r="A183" i="8" s="1"/>
  <c r="A184" i="8" s="1"/>
  <c r="A185" i="8" s="1"/>
  <c r="A186" i="8" s="1"/>
  <c r="A187" i="8" s="1"/>
  <c r="A188" i="8" s="1"/>
  <c r="A189" i="8" s="1"/>
  <c r="A190" i="8" s="1"/>
  <c r="A191" i="8" s="1"/>
  <c r="A192" i="8" s="1"/>
  <c r="A193" i="8" s="1"/>
  <c r="A194" i="8" s="1"/>
  <c r="A195" i="8" s="1"/>
  <c r="A196" i="8" s="1"/>
  <c r="A197" i="8" s="1"/>
  <c r="A198" i="8" s="1"/>
  <c r="A199" i="8" s="1"/>
  <c r="A200" i="8" s="1"/>
  <c r="A201" i="8" s="1"/>
  <c r="A202" i="8" s="1"/>
  <c r="A203" i="8" s="1"/>
  <c r="A204" i="8" s="1"/>
  <c r="A205" i="8" s="1"/>
  <c r="A206" i="8" s="1"/>
  <c r="A207" i="8" s="1"/>
  <c r="A208" i="8" s="1"/>
  <c r="A209" i="8" s="1"/>
  <c r="A210" i="8" s="1"/>
  <c r="A211" i="8" s="1"/>
  <c r="A212" i="8" s="1"/>
  <c r="A213" i="8" s="1"/>
  <c r="A214" i="8" s="1"/>
  <c r="A215" i="8" s="1"/>
  <c r="A216" i="8" s="1"/>
  <c r="A217" i="8" s="1"/>
  <c r="A218" i="8" s="1"/>
  <c r="A219" i="8" s="1"/>
  <c r="A220" i="8" s="1"/>
  <c r="A221" i="8" s="1"/>
  <c r="A222" i="8" s="1"/>
  <c r="A223" i="8" s="1"/>
  <c r="A224" i="8" s="1"/>
  <c r="A225" i="8" s="1"/>
  <c r="A226" i="8" s="1"/>
  <c r="A227" i="8" s="1"/>
  <c r="A228" i="8" s="1"/>
  <c r="A229" i="8" s="1"/>
  <c r="A230" i="8" s="1"/>
  <c r="A231" i="8" s="1"/>
  <c r="A232" i="8" s="1"/>
  <c r="A233" i="8" s="1"/>
  <c r="A234" i="8" s="1"/>
  <c r="A235" i="8" s="1"/>
  <c r="A236" i="8" s="1"/>
  <c r="A237" i="8" s="1"/>
  <c r="A238" i="8" s="1"/>
  <c r="A239" i="8" s="1"/>
  <c r="A240" i="8" s="1"/>
  <c r="A241" i="8" s="1"/>
  <c r="A242" i="8" s="1"/>
  <c r="A243" i="8" s="1"/>
  <c r="A244" i="8" s="1"/>
  <c r="A245" i="8" s="1"/>
  <c r="A246" i="8" s="1"/>
  <c r="A247" i="8" s="1"/>
  <c r="A248" i="8" s="1"/>
  <c r="A249" i="8" s="1"/>
  <c r="A250" i="8" s="1"/>
  <c r="A251" i="8" s="1"/>
  <c r="A252" i="8" s="1"/>
  <c r="A253" i="8" s="1"/>
  <c r="A254" i="8" s="1"/>
  <c r="A255" i="8" s="1"/>
  <c r="A256" i="8" s="1"/>
  <c r="A257" i="8" s="1"/>
  <c r="A258" i="8" s="1"/>
  <c r="A259" i="8" s="1"/>
  <c r="A260" i="8" s="1"/>
  <c r="A261" i="8" s="1"/>
  <c r="A262" i="8" s="1"/>
  <c r="A263" i="8" s="1"/>
  <c r="A264" i="8" s="1"/>
  <c r="A265" i="8" s="1"/>
  <c r="A266" i="8" s="1"/>
  <c r="A267" i="8" s="1"/>
  <c r="A268" i="8" s="1"/>
  <c r="A269" i="8" s="1"/>
  <c r="A270" i="8" s="1"/>
  <c r="A271" i="8" s="1"/>
  <c r="A272" i="8" s="1"/>
  <c r="A273" i="8" s="1"/>
  <c r="A274" i="8" s="1"/>
  <c r="A275" i="8" s="1"/>
  <c r="A276" i="8" s="1"/>
  <c r="A277" i="8" s="1"/>
  <c r="A278" i="8" s="1"/>
  <c r="A279" i="8" s="1"/>
  <c r="A280" i="8" s="1"/>
  <c r="A281" i="8" s="1"/>
  <c r="A282" i="8" s="1"/>
  <c r="A283" i="8" s="1"/>
  <c r="A284" i="8" s="1"/>
  <c r="A285" i="8" s="1"/>
  <c r="A286" i="8" s="1"/>
  <c r="A287" i="8" s="1"/>
  <c r="A288" i="8" s="1"/>
  <c r="A289" i="8" s="1"/>
  <c r="A290" i="8" s="1"/>
  <c r="A291" i="8" s="1"/>
  <c r="A292" i="8" s="1"/>
  <c r="A293" i="8" s="1"/>
  <c r="A294" i="8" s="1"/>
  <c r="A295" i="8" s="1"/>
  <c r="A296" i="8" s="1"/>
  <c r="A297" i="8" s="1"/>
  <c r="A298" i="8" s="1"/>
  <c r="A299" i="8" s="1"/>
  <c r="A300" i="8" s="1"/>
  <c r="A301" i="8" s="1"/>
  <c r="A302" i="8" s="1"/>
  <c r="A303" i="8" s="1"/>
  <c r="A304" i="8" s="1"/>
  <c r="A305" i="8" s="1"/>
  <c r="A306" i="8" s="1"/>
  <c r="A307" i="8" s="1"/>
  <c r="A308" i="8" s="1"/>
  <c r="A309" i="8" s="1"/>
  <c r="A310" i="8" s="1"/>
  <c r="A311" i="8" s="1"/>
  <c r="A312" i="8" s="1"/>
  <c r="A313" i="8" s="1"/>
  <c r="A314" i="8" s="1"/>
  <c r="A315" i="8" s="1"/>
  <c r="A316" i="8" s="1"/>
  <c r="A317" i="8" s="1"/>
  <c r="A318" i="8" s="1"/>
  <c r="A319" i="8" s="1"/>
  <c r="A320" i="8" s="1"/>
  <c r="A321" i="8" s="1"/>
  <c r="A322" i="8" s="1"/>
  <c r="A323" i="8" s="1"/>
  <c r="A324" i="8" s="1"/>
  <c r="A325" i="8" s="1"/>
  <c r="A326" i="8" s="1"/>
  <c r="A327" i="8" s="1"/>
  <c r="A328" i="8" s="1"/>
  <c r="A329" i="8" s="1"/>
  <c r="A330" i="8" s="1"/>
  <c r="A331" i="8" s="1"/>
  <c r="A332" i="8" s="1"/>
  <c r="A333" i="8" s="1"/>
  <c r="A334" i="8" s="1"/>
  <c r="A335" i="8" s="1"/>
  <c r="A336" i="8" s="1"/>
  <c r="A337" i="8" s="1"/>
  <c r="A338" i="8" s="1"/>
  <c r="A339" i="8" s="1"/>
  <c r="A340" i="8" s="1"/>
  <c r="A341" i="8" s="1"/>
  <c r="A342" i="8" s="1"/>
  <c r="A343" i="8" s="1"/>
  <c r="A344" i="8" s="1"/>
  <c r="A345" i="8" s="1"/>
  <c r="A346" i="8" s="1"/>
  <c r="A347" i="8" s="1"/>
  <c r="A348" i="8" s="1"/>
  <c r="A349" i="8" s="1"/>
  <c r="A350" i="8" s="1"/>
  <c r="A351" i="8" s="1"/>
  <c r="A352" i="8" s="1"/>
  <c r="A353" i="8" s="1"/>
  <c r="A354" i="8" s="1"/>
  <c r="A355" i="8" s="1"/>
  <c r="A356" i="8" s="1"/>
  <c r="A357" i="8" s="1"/>
  <c r="A358" i="8" s="1"/>
  <c r="A359" i="8" s="1"/>
  <c r="A360" i="8" s="1"/>
  <c r="A361" i="8" s="1"/>
  <c r="A362" i="8" s="1"/>
  <c r="A363" i="8" s="1"/>
  <c r="A364" i="8" s="1"/>
  <c r="A365" i="8" s="1"/>
  <c r="A366" i="8" s="1"/>
  <c r="A367" i="8" s="1"/>
  <c r="A368" i="8" s="1"/>
  <c r="A369" i="8" s="1"/>
  <c r="A370" i="8" s="1"/>
  <c r="A371" i="8" s="1"/>
  <c r="A372" i="8" s="1"/>
  <c r="A373" i="8" s="1"/>
  <c r="A374" i="8" s="1"/>
  <c r="A375" i="8" s="1"/>
  <c r="A376" i="8" s="1"/>
  <c r="A377" i="8" s="1"/>
  <c r="A378" i="8" s="1"/>
  <c r="A379" i="8" s="1"/>
  <c r="A380" i="8" s="1"/>
  <c r="A381" i="8" s="1"/>
  <c r="A382" i="8" s="1"/>
  <c r="A383" i="8" s="1"/>
  <c r="A384" i="8" s="1"/>
  <c r="A385" i="8" s="1"/>
  <c r="A386" i="8" s="1"/>
  <c r="A387" i="8" s="1"/>
  <c r="A388" i="8" s="1"/>
  <c r="A389" i="8" s="1"/>
  <c r="A390" i="8" s="1"/>
  <c r="A391" i="8" s="1"/>
  <c r="A392" i="8" s="1"/>
  <c r="A393" i="8" s="1"/>
  <c r="A394" i="8" s="1"/>
  <c r="A395" i="8" s="1"/>
  <c r="A396" i="8" s="1"/>
  <c r="A397" i="8" s="1"/>
  <c r="A398" i="8" s="1"/>
  <c r="A399" i="8" s="1"/>
  <c r="A400" i="8" s="1"/>
  <c r="A401" i="8" s="1"/>
  <c r="A402" i="8" s="1"/>
  <c r="A403" i="8" s="1"/>
  <c r="A404" i="8" s="1"/>
  <c r="A405" i="8" s="1"/>
  <c r="A406" i="8" s="1"/>
  <c r="A407" i="8" s="1"/>
  <c r="A408" i="8" s="1"/>
  <c r="A409" i="8" s="1"/>
  <c r="A410" i="8" s="1"/>
  <c r="A411" i="8" s="1"/>
  <c r="A412" i="8" s="1"/>
  <c r="A413" i="8" s="1"/>
  <c r="A414" i="8" s="1"/>
  <c r="A415" i="8" s="1"/>
  <c r="A416" i="8" s="1"/>
  <c r="A417" i="8" s="1"/>
  <c r="A418" i="8" s="1"/>
  <c r="A419" i="8" s="1"/>
  <c r="A420" i="8" s="1"/>
  <c r="A421" i="8" s="1"/>
  <c r="A422" i="8" s="1"/>
  <c r="A423" i="8" s="1"/>
  <c r="A424" i="8" s="1"/>
  <c r="A425" i="8" s="1"/>
  <c r="A426" i="8" s="1"/>
  <c r="A427" i="8" s="1"/>
  <c r="A428" i="8" s="1"/>
  <c r="A429" i="8" s="1"/>
  <c r="A430" i="8" s="1"/>
  <c r="A431" i="8" s="1"/>
  <c r="A432" i="8" s="1"/>
  <c r="A433" i="8" s="1"/>
  <c r="A434" i="8" s="1"/>
  <c r="A435" i="8" s="1"/>
  <c r="A436" i="8" s="1"/>
  <c r="A437" i="8" s="1"/>
  <c r="A438" i="8" s="1"/>
  <c r="A439" i="8" s="1"/>
  <c r="A440" i="8" s="1"/>
  <c r="A441" i="8" s="1"/>
  <c r="A442" i="8" s="1"/>
  <c r="A443" i="8" s="1"/>
  <c r="A444" i="8" s="1"/>
  <c r="A445" i="8" s="1"/>
  <c r="A446" i="8" s="1"/>
  <c r="A447" i="8" s="1"/>
  <c r="A448" i="8" s="1"/>
  <c r="A449" i="8" s="1"/>
  <c r="A450" i="8" s="1"/>
  <c r="A451" i="8" s="1"/>
  <c r="A452" i="8" s="1"/>
  <c r="A453" i="8" s="1"/>
  <c r="A454" i="8" s="1"/>
  <c r="A455" i="8" s="1"/>
  <c r="A456" i="8" s="1"/>
  <c r="A457" i="8" s="1"/>
  <c r="A458" i="8" s="1"/>
  <c r="A459" i="8" s="1"/>
  <c r="A460" i="8" s="1"/>
  <c r="A461" i="8" s="1"/>
  <c r="A462" i="8" s="1"/>
  <c r="A463" i="8" s="1"/>
  <c r="A464" i="8" s="1"/>
  <c r="A465" i="8" s="1"/>
  <c r="A466" i="8" s="1"/>
  <c r="A467" i="8" s="1"/>
  <c r="A468" i="8" s="1"/>
  <c r="A469" i="8" s="1"/>
  <c r="A470" i="8" s="1"/>
  <c r="A471" i="8" s="1"/>
  <c r="A472" i="8" s="1"/>
  <c r="A473" i="8" s="1"/>
  <c r="A474" i="8" s="1"/>
  <c r="A475" i="8" s="1"/>
  <c r="A476" i="8" s="1"/>
  <c r="A477" i="8" s="1"/>
  <c r="A478" i="8" s="1"/>
  <c r="A479" i="8" s="1"/>
  <c r="A480" i="8" s="1"/>
  <c r="A481" i="8" s="1"/>
  <c r="A482" i="8" s="1"/>
  <c r="A483" i="8" s="1"/>
  <c r="A484" i="8" s="1"/>
  <c r="A485" i="8" s="1"/>
  <c r="A486" i="8" s="1"/>
  <c r="A487" i="8" s="1"/>
  <c r="A488" i="8" s="1"/>
  <c r="A489" i="8" s="1"/>
  <c r="A490" i="8" s="1"/>
  <c r="A491" i="8" s="1"/>
  <c r="A492" i="8" s="1"/>
  <c r="A493" i="8" s="1"/>
  <c r="A494" i="8" s="1"/>
  <c r="A495" i="8" s="1"/>
  <c r="A496" i="8" s="1"/>
  <c r="A497" i="8" s="1"/>
  <c r="A498" i="8" s="1"/>
  <c r="A499" i="8" s="1"/>
  <c r="A500" i="8" s="1"/>
  <c r="A501" i="8" s="1"/>
  <c r="A502" i="8" s="1"/>
  <c r="A503" i="8" s="1"/>
  <c r="A504" i="8" s="1"/>
  <c r="A505" i="8" s="1"/>
  <c r="A506" i="8" s="1"/>
  <c r="A507" i="8" s="1"/>
  <c r="A508" i="8" s="1"/>
  <c r="A509" i="8" s="1"/>
  <c r="A510" i="8" s="1"/>
  <c r="A511" i="8" s="1"/>
  <c r="A512" i="8" s="1"/>
  <c r="A513" i="8" s="1"/>
  <c r="A514" i="8" s="1"/>
  <c r="A515" i="8" s="1"/>
  <c r="A516" i="8" s="1"/>
  <c r="A517" i="8" s="1"/>
  <c r="A518" i="8" s="1"/>
  <c r="A519" i="8" s="1"/>
  <c r="A520" i="8" s="1"/>
  <c r="A521" i="8" s="1"/>
  <c r="A522" i="8" s="1"/>
  <c r="A523" i="8" s="1"/>
  <c r="A524" i="8" s="1"/>
  <c r="A525" i="8" s="1"/>
  <c r="A526" i="8" s="1"/>
  <c r="A527" i="8" s="1"/>
  <c r="A528" i="8" s="1"/>
  <c r="A529" i="8" s="1"/>
  <c r="A530" i="8" s="1"/>
  <c r="A531" i="8" s="1"/>
  <c r="A532" i="8" s="1"/>
  <c r="A533" i="8" s="1"/>
  <c r="A534" i="8" s="1"/>
  <c r="A535" i="8" s="1"/>
  <c r="A536" i="8" s="1"/>
  <c r="A537" i="8" s="1"/>
  <c r="A538" i="8" s="1"/>
  <c r="A539" i="8" s="1"/>
  <c r="A540" i="8" s="1"/>
  <c r="A541" i="8" s="1"/>
  <c r="A542" i="8" s="1"/>
  <c r="A543" i="8" s="1"/>
  <c r="A544" i="8" s="1"/>
  <c r="A545" i="8" s="1"/>
  <c r="A546" i="8" s="1"/>
  <c r="A547" i="8" s="1"/>
  <c r="A548" i="8" s="1"/>
  <c r="A549" i="8" s="1"/>
  <c r="A550" i="8" s="1"/>
  <c r="A551" i="8" s="1"/>
  <c r="A552" i="8" s="1"/>
  <c r="A553" i="8" s="1"/>
  <c r="A554" i="8" s="1"/>
  <c r="A555" i="8" s="1"/>
  <c r="A556" i="8" s="1"/>
  <c r="A557" i="8" s="1"/>
  <c r="A558" i="8" s="1"/>
  <c r="A559" i="8" s="1"/>
  <c r="A560" i="8" s="1"/>
  <c r="A561" i="8" s="1"/>
  <c r="A562" i="8" s="1"/>
  <c r="A563" i="8" s="1"/>
  <c r="A564" i="8" s="1"/>
  <c r="A565" i="8" s="1"/>
  <c r="A566" i="8" s="1"/>
  <c r="A567" i="8" s="1"/>
  <c r="A568" i="8" s="1"/>
  <c r="A569" i="8" s="1"/>
  <c r="A570" i="8" s="1"/>
  <c r="A571" i="8" s="1"/>
  <c r="A572" i="8" s="1"/>
  <c r="A573" i="8" s="1"/>
  <c r="A574" i="8" s="1"/>
  <c r="A575" i="8" s="1"/>
  <c r="A576" i="8" s="1"/>
  <c r="A577" i="8" s="1"/>
  <c r="A578" i="8" s="1"/>
  <c r="A579" i="8" s="1"/>
  <c r="A580" i="8" s="1"/>
  <c r="A581" i="8" s="1"/>
  <c r="A582" i="8" s="1"/>
  <c r="A583" i="8" s="1"/>
  <c r="A584" i="8" s="1"/>
  <c r="A585" i="8" s="1"/>
  <c r="A586" i="8" s="1"/>
  <c r="A587" i="8" s="1"/>
  <c r="A588" i="8" s="1"/>
  <c r="A589" i="8" s="1"/>
  <c r="A590" i="8" s="1"/>
  <c r="A591" i="8" s="1"/>
  <c r="A592" i="8" s="1"/>
  <c r="A593" i="8" s="1"/>
  <c r="A594" i="8" s="1"/>
  <c r="A595" i="8" s="1"/>
  <c r="A596" i="8" s="1"/>
  <c r="A597" i="8" s="1"/>
  <c r="A598" i="8" s="1"/>
  <c r="A599" i="8" s="1"/>
  <c r="A600" i="8" s="1"/>
  <c r="A601" i="8" s="1"/>
  <c r="A602" i="8" s="1"/>
  <c r="A603" i="8" s="1"/>
  <c r="A604" i="8" s="1"/>
  <c r="A605" i="8" s="1"/>
  <c r="A606" i="8" s="1"/>
  <c r="A607" i="8" s="1"/>
  <c r="A608" i="8" s="1"/>
  <c r="A609" i="8" s="1"/>
  <c r="A610" i="8" s="1"/>
  <c r="A611" i="8" s="1"/>
  <c r="A612" i="8" s="1"/>
  <c r="A613" i="8" s="1"/>
  <c r="A614" i="8" s="1"/>
  <c r="A615" i="8" s="1"/>
  <c r="A616" i="8" s="1"/>
  <c r="A617" i="8" s="1"/>
  <c r="A618" i="8" s="1"/>
  <c r="A619" i="8" s="1"/>
  <c r="A620" i="8" s="1"/>
  <c r="A621" i="8" s="1"/>
  <c r="A622" i="8" s="1"/>
  <c r="A623" i="8" s="1"/>
  <c r="A624" i="8" s="1"/>
  <c r="A625" i="8" s="1"/>
  <c r="A626" i="8" s="1"/>
  <c r="A627" i="8" s="1"/>
  <c r="A628" i="8" s="1"/>
  <c r="A629" i="8" s="1"/>
  <c r="A630" i="8" s="1"/>
  <c r="A631" i="8" s="1"/>
  <c r="A632" i="8" s="1"/>
  <c r="A633" i="8" s="1"/>
  <c r="A634" i="8" s="1"/>
  <c r="A635" i="8" s="1"/>
  <c r="A636" i="8" s="1"/>
  <c r="A637" i="8" s="1"/>
  <c r="A638" i="8" s="1"/>
  <c r="A639" i="8" s="1"/>
  <c r="A640" i="8" s="1"/>
  <c r="A641" i="8" s="1"/>
  <c r="A642" i="8" s="1"/>
  <c r="A643" i="8" s="1"/>
  <c r="A644" i="8" s="1"/>
  <c r="A645" i="8" s="1"/>
  <c r="A646" i="8" s="1"/>
  <c r="A647" i="8" s="1"/>
  <c r="A648" i="8" s="1"/>
  <c r="A649" i="8" s="1"/>
  <c r="A650" i="8" s="1"/>
  <c r="A651" i="8" s="1"/>
  <c r="A652" i="8" s="1"/>
  <c r="A653" i="8" s="1"/>
  <c r="A654" i="8" s="1"/>
  <c r="A655" i="8" s="1"/>
  <c r="A656" i="8" s="1"/>
  <c r="A657" i="8" s="1"/>
  <c r="A658" i="8" s="1"/>
  <c r="A659" i="8" s="1"/>
  <c r="A660" i="8" s="1"/>
  <c r="A661" i="8" s="1"/>
  <c r="A662" i="8" s="1"/>
  <c r="A663" i="8" s="1"/>
  <c r="A664" i="8" s="1"/>
  <c r="A665" i="8" s="1"/>
  <c r="A666" i="8" s="1"/>
  <c r="A667" i="8" s="1"/>
  <c r="A668" i="8" s="1"/>
  <c r="A669" i="8" s="1"/>
  <c r="A670" i="8" s="1"/>
  <c r="A671" i="8" s="1"/>
  <c r="A672" i="8" s="1"/>
  <c r="A673" i="8" s="1"/>
  <c r="A674" i="8" s="1"/>
  <c r="A675" i="8" s="1"/>
  <c r="A676" i="8" s="1"/>
  <c r="A677" i="8" s="1"/>
  <c r="A678" i="8" s="1"/>
  <c r="A679" i="8" s="1"/>
  <c r="A680" i="8" s="1"/>
  <c r="A681" i="8" s="1"/>
  <c r="A682" i="8" s="1"/>
  <c r="A683" i="8" s="1"/>
  <c r="A684" i="8" s="1"/>
  <c r="A685" i="8" s="1"/>
  <c r="A686" i="8" s="1"/>
  <c r="A687" i="8" s="1"/>
  <c r="A688" i="8" s="1"/>
  <c r="A689" i="8" s="1"/>
  <c r="A690" i="8" s="1"/>
  <c r="A691" i="8" s="1"/>
  <c r="A692" i="8" s="1"/>
  <c r="A693" i="8" s="1"/>
  <c r="A694" i="8" s="1"/>
  <c r="A695" i="8" s="1"/>
  <c r="A696" i="8" s="1"/>
  <c r="A697" i="8" s="1"/>
  <c r="A698" i="8" s="1"/>
  <c r="A699" i="8" s="1"/>
  <c r="A700" i="8" s="1"/>
  <c r="A701" i="8" s="1"/>
  <c r="A702" i="8" s="1"/>
  <c r="A703" i="8" s="1"/>
  <c r="A704" i="8" s="1"/>
  <c r="A705" i="8" s="1"/>
  <c r="A706" i="8" s="1"/>
  <c r="A707" i="8" s="1"/>
  <c r="A708" i="8" s="1"/>
  <c r="A709" i="8" s="1"/>
  <c r="A710" i="8" s="1"/>
  <c r="A711" i="8" s="1"/>
  <c r="A712" i="8" s="1"/>
  <c r="A713" i="8" s="1"/>
  <c r="A714" i="8" s="1"/>
  <c r="A715" i="8" s="1"/>
  <c r="A716" i="8" s="1"/>
  <c r="A717" i="8" s="1"/>
  <c r="A718" i="8" s="1"/>
  <c r="A719" i="8" s="1"/>
  <c r="A720" i="8" s="1"/>
  <c r="A721" i="8" s="1"/>
  <c r="A722" i="8" s="1"/>
  <c r="A723" i="8" s="1"/>
  <c r="A724" i="8" s="1"/>
  <c r="A725" i="8" s="1"/>
  <c r="A726" i="8" s="1"/>
  <c r="A727" i="8" s="1"/>
  <c r="A728" i="8" s="1"/>
  <c r="A729" i="8" s="1"/>
  <c r="A730" i="8" s="1"/>
  <c r="A731" i="8" s="1"/>
  <c r="A732" i="8" s="1"/>
  <c r="A733" i="8" s="1"/>
  <c r="A734" i="8" s="1"/>
  <c r="A735" i="8" s="1"/>
  <c r="A736" i="8" s="1"/>
  <c r="A737" i="8" s="1"/>
  <c r="A738" i="8" s="1"/>
  <c r="A739" i="8" s="1"/>
  <c r="A740" i="8" s="1"/>
  <c r="A741" i="8" s="1"/>
  <c r="A742" i="8" s="1"/>
  <c r="A743" i="8" s="1"/>
  <c r="A744" i="8" s="1"/>
  <c r="A745" i="8" s="1"/>
  <c r="A746" i="8" s="1"/>
  <c r="A747" i="8" s="1"/>
  <c r="A748" i="8" s="1"/>
  <c r="A749" i="8" s="1"/>
  <c r="A750" i="8" s="1"/>
  <c r="A751" i="8" s="1"/>
  <c r="A752" i="8" s="1"/>
  <c r="A753" i="8" s="1"/>
  <c r="A754" i="8" s="1"/>
  <c r="A755" i="8" s="1"/>
  <c r="A756" i="8" s="1"/>
  <c r="A757" i="8" s="1"/>
  <c r="D2" i="8"/>
  <c r="A140" i="7"/>
  <c r="A135" i="7"/>
  <c r="A113" i="7"/>
  <c r="A40" i="7"/>
  <c r="A39" i="7"/>
  <c r="A38" i="7"/>
  <c r="A2" i="7"/>
  <c r="A202" i="5"/>
  <c r="B202" i="5" s="1"/>
  <c r="A201" i="5"/>
  <c r="B201" i="5" s="1"/>
  <c r="A200" i="5"/>
  <c r="B200" i="5" s="1"/>
  <c r="A199" i="5"/>
  <c r="B199" i="5" s="1"/>
  <c r="A198" i="5"/>
  <c r="B198" i="5" s="1"/>
  <c r="A197" i="5"/>
  <c r="B197" i="5" s="1"/>
  <c r="A196" i="5"/>
  <c r="B196" i="5" s="1"/>
  <c r="A195" i="5"/>
  <c r="B195" i="5" s="1"/>
  <c r="A194" i="5"/>
  <c r="B194" i="5" s="1"/>
  <c r="A193" i="5"/>
  <c r="B193" i="5" s="1"/>
  <c r="A192" i="5"/>
  <c r="B192" i="5" s="1"/>
  <c r="A191" i="5"/>
  <c r="B191" i="5" s="1"/>
  <c r="A190" i="5"/>
  <c r="B190" i="5" s="1"/>
  <c r="A189" i="5"/>
  <c r="B189" i="5" s="1"/>
  <c r="A188" i="5"/>
  <c r="B188" i="5" s="1"/>
  <c r="A187" i="5"/>
  <c r="B187" i="5" s="1"/>
  <c r="A186" i="5"/>
  <c r="B186" i="5" s="1"/>
  <c r="A185" i="5"/>
  <c r="B185" i="5" s="1"/>
  <c r="A184" i="5"/>
  <c r="B184" i="5" s="1"/>
  <c r="A183" i="5"/>
  <c r="B183" i="5" s="1"/>
  <c r="A182" i="5"/>
  <c r="B182" i="5" s="1"/>
  <c r="A181" i="5"/>
  <c r="B181" i="5" s="1"/>
  <c r="A180" i="5"/>
  <c r="B180" i="5" s="1"/>
  <c r="A179" i="5"/>
  <c r="B179" i="5" s="1"/>
  <c r="A178" i="5"/>
  <c r="B178" i="5" s="1"/>
  <c r="A177" i="5"/>
  <c r="B177" i="5" s="1"/>
  <c r="A176" i="5"/>
  <c r="B176" i="5" s="1"/>
  <c r="A175" i="5"/>
  <c r="B175" i="5" s="1"/>
  <c r="A174" i="5"/>
  <c r="B174" i="5" s="1"/>
  <c r="A173" i="5"/>
  <c r="B173" i="5" s="1"/>
  <c r="A140" i="5"/>
  <c r="A135" i="5"/>
  <c r="A113" i="5"/>
  <c r="A40" i="5"/>
  <c r="A39" i="5"/>
  <c r="A38" i="5"/>
  <c r="A2" i="5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F2" i="4"/>
  <c r="J152" i="2"/>
  <c r="I148" i="5" s="1"/>
  <c r="B152" i="2"/>
  <c r="J151" i="2"/>
  <c r="I147" i="5" s="1"/>
  <c r="B151" i="2"/>
  <c r="J150" i="2"/>
  <c r="I146" i="5" s="1"/>
  <c r="B150" i="2"/>
  <c r="J149" i="2"/>
  <c r="I145" i="5" s="1"/>
  <c r="B149" i="2"/>
  <c r="J148" i="2"/>
  <c r="I144" i="5" s="1"/>
  <c r="B148" i="2"/>
  <c r="J147" i="2"/>
  <c r="I143" i="5" s="1"/>
  <c r="B147" i="2"/>
  <c r="J146" i="2"/>
  <c r="I142" i="5" s="1"/>
  <c r="B146" i="2"/>
  <c r="J145" i="2"/>
  <c r="I141" i="5" s="1"/>
  <c r="B145" i="2"/>
  <c r="J144" i="2"/>
  <c r="I140" i="5" s="1"/>
  <c r="B144" i="2"/>
  <c r="J143" i="2"/>
  <c r="I139" i="5" s="1"/>
  <c r="B143" i="2"/>
  <c r="J142" i="2"/>
  <c r="I138" i="5" s="1"/>
  <c r="B142" i="2"/>
  <c r="J141" i="2"/>
  <c r="I137" i="5" s="1"/>
  <c r="B141" i="2"/>
  <c r="J140" i="2"/>
  <c r="I136" i="5" s="1"/>
  <c r="B140" i="2"/>
  <c r="J139" i="2"/>
  <c r="I135" i="5" s="1"/>
  <c r="B139" i="2"/>
  <c r="J138" i="2"/>
  <c r="I134" i="5" s="1"/>
  <c r="B138" i="2"/>
  <c r="J137" i="2"/>
  <c r="B137" i="2"/>
  <c r="J136" i="2"/>
  <c r="B136" i="2"/>
  <c r="J135" i="2"/>
  <c r="B135" i="2"/>
  <c r="J134" i="2"/>
  <c r="B134" i="2"/>
  <c r="J133" i="2"/>
  <c r="B133" i="2"/>
  <c r="J132" i="2"/>
  <c r="I128" i="5" s="1"/>
  <c r="B132" i="2"/>
  <c r="J131" i="2"/>
  <c r="I127" i="5" s="1"/>
  <c r="B131" i="2"/>
  <c r="J126" i="2"/>
  <c r="I126" i="5" s="1"/>
  <c r="B126" i="2"/>
  <c r="J125" i="2"/>
  <c r="I125" i="5" s="1"/>
  <c r="B125" i="2"/>
  <c r="J124" i="2"/>
  <c r="I124" i="5" s="1"/>
  <c r="B124" i="2"/>
  <c r="J123" i="2"/>
  <c r="I123" i="5" s="1"/>
  <c r="B123" i="2"/>
  <c r="J122" i="2"/>
  <c r="I122" i="5" s="1"/>
  <c r="B122" i="2"/>
  <c r="J121" i="2"/>
  <c r="I121" i="5" s="1"/>
  <c r="B121" i="2"/>
  <c r="J120" i="2"/>
  <c r="I120" i="5" s="1"/>
  <c r="B120" i="2"/>
  <c r="J119" i="2"/>
  <c r="B119" i="2"/>
  <c r="B78" i="4" s="1"/>
  <c r="J118" i="2"/>
  <c r="I118" i="5" s="1"/>
  <c r="B118" i="2"/>
  <c r="J117" i="2"/>
  <c r="I117" i="5" s="1"/>
  <c r="B117" i="2"/>
  <c r="J116" i="2"/>
  <c r="B116" i="2"/>
  <c r="B74" i="4" s="1"/>
  <c r="J115" i="2"/>
  <c r="I115" i="5" s="1"/>
  <c r="B115" i="2"/>
  <c r="J114" i="2"/>
  <c r="I114" i="5" s="1"/>
  <c r="B114" i="2"/>
  <c r="J113" i="2"/>
  <c r="I113" i="5" s="1"/>
  <c r="B113" i="2"/>
  <c r="J112" i="2"/>
  <c r="I112" i="5" s="1"/>
  <c r="B112" i="2"/>
  <c r="J111" i="2"/>
  <c r="I111" i="5" s="1"/>
  <c r="B111" i="2"/>
  <c r="J110" i="2"/>
  <c r="I110" i="5" s="1"/>
  <c r="B110" i="2"/>
  <c r="J109" i="2"/>
  <c r="I109" i="5" s="1"/>
  <c r="B109" i="2"/>
  <c r="J108" i="2"/>
  <c r="I108" i="5" s="1"/>
  <c r="B108" i="2"/>
  <c r="J107" i="2"/>
  <c r="I107" i="5" s="1"/>
  <c r="B107" i="2"/>
  <c r="J106" i="2"/>
  <c r="I106" i="5" s="1"/>
  <c r="B106" i="2"/>
  <c r="J105" i="2"/>
  <c r="I105" i="5" s="1"/>
  <c r="B105" i="2"/>
  <c r="J104" i="2"/>
  <c r="I104" i="5" s="1"/>
  <c r="B104" i="2"/>
  <c r="J103" i="2"/>
  <c r="I103" i="5" s="1"/>
  <c r="B103" i="2"/>
  <c r="J102" i="2"/>
  <c r="I102" i="5" s="1"/>
  <c r="B102" i="2"/>
  <c r="J101" i="2"/>
  <c r="I101" i="5" s="1"/>
  <c r="B101" i="2"/>
  <c r="J100" i="2"/>
  <c r="I100" i="5" s="1"/>
  <c r="B100" i="2"/>
  <c r="J99" i="2"/>
  <c r="I99" i="5" s="1"/>
  <c r="B99" i="2"/>
  <c r="J98" i="2"/>
  <c r="I98" i="5" s="1"/>
  <c r="B98" i="2"/>
  <c r="J97" i="2"/>
  <c r="I97" i="5" s="1"/>
  <c r="B97" i="2"/>
  <c r="J96" i="2"/>
  <c r="I96" i="5" s="1"/>
  <c r="B96" i="2"/>
  <c r="J95" i="2"/>
  <c r="I95" i="5" s="1"/>
  <c r="B95" i="2"/>
  <c r="J94" i="2"/>
  <c r="I94" i="5" s="1"/>
  <c r="B94" i="2"/>
  <c r="J93" i="2"/>
  <c r="I93" i="5" s="1"/>
  <c r="B93" i="2"/>
  <c r="J92" i="2"/>
  <c r="I92" i="5" s="1"/>
  <c r="B92" i="2"/>
  <c r="J91" i="2"/>
  <c r="I91" i="5" s="1"/>
  <c r="B91" i="2"/>
  <c r="J90" i="2"/>
  <c r="I90" i="5" s="1"/>
  <c r="B90" i="2"/>
  <c r="J89" i="2"/>
  <c r="I89" i="5" s="1"/>
  <c r="B89" i="2"/>
  <c r="J88" i="2"/>
  <c r="I88" i="5" s="1"/>
  <c r="B88" i="2"/>
  <c r="J87" i="2"/>
  <c r="I87" i="5" s="1"/>
  <c r="B87" i="2"/>
  <c r="J86" i="2"/>
  <c r="I86" i="5" s="1"/>
  <c r="B86" i="2"/>
  <c r="J85" i="2"/>
  <c r="I85" i="5" s="1"/>
  <c r="B85" i="2"/>
  <c r="J84" i="2"/>
  <c r="I84" i="5" s="1"/>
  <c r="B84" i="2"/>
  <c r="J83" i="2"/>
  <c r="I83" i="5" s="1"/>
  <c r="B83" i="2"/>
  <c r="J82" i="2"/>
  <c r="I82" i="5" s="1"/>
  <c r="B82" i="2"/>
  <c r="J81" i="2"/>
  <c r="I81" i="5" s="1"/>
  <c r="B81" i="2"/>
  <c r="J80" i="2"/>
  <c r="I80" i="5" s="1"/>
  <c r="B80" i="2"/>
  <c r="J79" i="2"/>
  <c r="I79" i="5" s="1"/>
  <c r="B79" i="2"/>
  <c r="J78" i="2"/>
  <c r="I78" i="5" s="1"/>
  <c r="B78" i="2"/>
  <c r="J77" i="2"/>
  <c r="I77" i="5" s="1"/>
  <c r="B77" i="2"/>
  <c r="J76" i="2"/>
  <c r="I76" i="5" s="1"/>
  <c r="B76" i="2"/>
  <c r="J75" i="2"/>
  <c r="I75" i="5" s="1"/>
  <c r="B75" i="2"/>
  <c r="J74" i="2"/>
  <c r="I74" i="5" s="1"/>
  <c r="B74" i="2"/>
  <c r="J73" i="2"/>
  <c r="I73" i="5" s="1"/>
  <c r="B73" i="2"/>
  <c r="J72" i="2"/>
  <c r="I72" i="5" s="1"/>
  <c r="B72" i="2"/>
  <c r="J71" i="2"/>
  <c r="I71" i="5" s="1"/>
  <c r="B71" i="2"/>
  <c r="J70" i="2"/>
  <c r="I70" i="5" s="1"/>
  <c r="B70" i="2"/>
  <c r="J69" i="2"/>
  <c r="I69" i="5" s="1"/>
  <c r="B69" i="2"/>
  <c r="J68" i="2"/>
  <c r="I68" i="5" s="1"/>
  <c r="B68" i="2"/>
  <c r="J67" i="2"/>
  <c r="I67" i="5" s="1"/>
  <c r="B67" i="2"/>
  <c r="J66" i="2"/>
  <c r="I66" i="5" s="1"/>
  <c r="B66" i="2"/>
  <c r="J65" i="2"/>
  <c r="I65" i="5" s="1"/>
  <c r="B65" i="2"/>
  <c r="J64" i="2"/>
  <c r="I64" i="5" s="1"/>
  <c r="B64" i="2"/>
  <c r="J63" i="2"/>
  <c r="I63" i="5" s="1"/>
  <c r="B63" i="2"/>
  <c r="J62" i="2"/>
  <c r="I62" i="5" s="1"/>
  <c r="B62" i="2"/>
  <c r="J61" i="2"/>
  <c r="I61" i="5" s="1"/>
  <c r="B61" i="2"/>
  <c r="J60" i="2"/>
  <c r="I60" i="5" s="1"/>
  <c r="B60" i="2"/>
  <c r="J59" i="2"/>
  <c r="I59" i="5" s="1"/>
  <c r="B59" i="2"/>
  <c r="J58" i="2"/>
  <c r="I58" i="5" s="1"/>
  <c r="B58" i="2"/>
  <c r="J57" i="2"/>
  <c r="I57" i="5" s="1"/>
  <c r="B57" i="2"/>
  <c r="J56" i="2"/>
  <c r="I56" i="5" s="1"/>
  <c r="B56" i="2"/>
  <c r="J55" i="2"/>
  <c r="I55" i="5" s="1"/>
  <c r="B55" i="2"/>
  <c r="J54" i="2"/>
  <c r="I54" i="5" s="1"/>
  <c r="B54" i="2"/>
  <c r="J53" i="2"/>
  <c r="I53" i="5" s="1"/>
  <c r="B53" i="2"/>
  <c r="J52" i="2"/>
  <c r="I52" i="5" s="1"/>
  <c r="B52" i="2"/>
  <c r="J51" i="2"/>
  <c r="I51" i="5" s="1"/>
  <c r="B51" i="2"/>
  <c r="J50" i="2"/>
  <c r="I50" i="5" s="1"/>
  <c r="B50" i="2"/>
  <c r="J49" i="2"/>
  <c r="I49" i="5" s="1"/>
  <c r="B49" i="2"/>
  <c r="J48" i="2"/>
  <c r="I48" i="5" s="1"/>
  <c r="B48" i="2"/>
  <c r="J47" i="2"/>
  <c r="I47" i="5" s="1"/>
  <c r="B47" i="2"/>
  <c r="J46" i="2"/>
  <c r="I46" i="5" s="1"/>
  <c r="B46" i="2"/>
  <c r="J45" i="2"/>
  <c r="I45" i="5" s="1"/>
  <c r="B45" i="2"/>
  <c r="J44" i="2"/>
  <c r="I44" i="5" s="1"/>
  <c r="B44" i="2"/>
  <c r="J43" i="2"/>
  <c r="I43" i="5" s="1"/>
  <c r="B43" i="2"/>
  <c r="J42" i="2"/>
  <c r="I42" i="5" s="1"/>
  <c r="B42" i="2"/>
  <c r="J41" i="2"/>
  <c r="I41" i="5" s="1"/>
  <c r="B41" i="2"/>
  <c r="J40" i="2"/>
  <c r="I40" i="5" s="1"/>
  <c r="B40" i="2"/>
  <c r="J39" i="2"/>
  <c r="I39" i="5" s="1"/>
  <c r="B39" i="2"/>
  <c r="J38" i="2"/>
  <c r="I38" i="5" s="1"/>
  <c r="B38" i="2"/>
  <c r="J37" i="2"/>
  <c r="I37" i="5" s="1"/>
  <c r="B37" i="2"/>
  <c r="J36" i="2"/>
  <c r="B36" i="2"/>
  <c r="B79" i="4" s="1"/>
  <c r="J35" i="2"/>
  <c r="I35" i="5" s="1"/>
  <c r="B35" i="2"/>
  <c r="J34" i="2"/>
  <c r="B34" i="2"/>
  <c r="B75" i="4" s="1"/>
  <c r="J33" i="2"/>
  <c r="I33" i="5" s="1"/>
  <c r="B33" i="2"/>
  <c r="J32" i="2"/>
  <c r="I32" i="5" s="1"/>
  <c r="B32" i="2"/>
  <c r="J31" i="2"/>
  <c r="B31" i="2"/>
  <c r="B76" i="4" s="1"/>
  <c r="J30" i="2"/>
  <c r="I30" i="5" s="1"/>
  <c r="B30" i="2"/>
  <c r="J29" i="2"/>
  <c r="I29" i="5" s="1"/>
  <c r="B29" i="2"/>
  <c r="J28" i="2"/>
  <c r="I28" i="5" s="1"/>
  <c r="B28" i="2"/>
  <c r="J27" i="2"/>
  <c r="I27" i="5" s="1"/>
  <c r="B27" i="2"/>
  <c r="J26" i="2"/>
  <c r="I26" i="5" s="1"/>
  <c r="B26" i="2"/>
  <c r="J25" i="2"/>
  <c r="I25" i="5" s="1"/>
  <c r="B25" i="2"/>
  <c r="J24" i="2"/>
  <c r="I24" i="5" s="1"/>
  <c r="B24" i="2"/>
  <c r="J23" i="2"/>
  <c r="B23" i="2"/>
  <c r="B72" i="4" s="1"/>
  <c r="J22" i="2"/>
  <c r="B22" i="2"/>
  <c r="B71" i="4" s="1"/>
  <c r="J21" i="2"/>
  <c r="B21" i="2"/>
  <c r="B77" i="4" s="1"/>
  <c r="J20" i="2"/>
  <c r="I20" i="5" s="1"/>
  <c r="B20" i="2"/>
  <c r="J19" i="2"/>
  <c r="I19" i="5" s="1"/>
  <c r="B19" i="2"/>
  <c r="J18" i="2"/>
  <c r="I18" i="5" s="1"/>
  <c r="B18" i="2"/>
  <c r="J17" i="2"/>
  <c r="I17" i="5" s="1"/>
  <c r="B17" i="2"/>
  <c r="J16" i="2"/>
  <c r="I16" i="5" s="1"/>
  <c r="B16" i="2"/>
  <c r="J15" i="2"/>
  <c r="I15" i="5" s="1"/>
  <c r="B15" i="2"/>
  <c r="J14" i="2"/>
  <c r="I14" i="5" s="1"/>
  <c r="B14" i="2"/>
  <c r="J13" i="2"/>
  <c r="I13" i="5" s="1"/>
  <c r="B13" i="2"/>
  <c r="J12" i="2"/>
  <c r="I12" i="5" s="1"/>
  <c r="B12" i="2"/>
  <c r="J11" i="2"/>
  <c r="I11" i="5" s="1"/>
  <c r="B11" i="2"/>
  <c r="J10" i="2"/>
  <c r="I10" i="5" s="1"/>
  <c r="B10" i="2"/>
  <c r="J9" i="2"/>
  <c r="I9" i="5" s="1"/>
  <c r="B9" i="2"/>
  <c r="J8" i="2"/>
  <c r="I8" i="5" s="1"/>
  <c r="B8" i="2"/>
  <c r="J7" i="2"/>
  <c r="I7" i="5" s="1"/>
  <c r="B7" i="2"/>
  <c r="J6" i="2"/>
  <c r="I6" i="5" s="1"/>
  <c r="B6" i="2"/>
  <c r="J5" i="2"/>
  <c r="I5" i="5" s="1"/>
  <c r="B5" i="2"/>
  <c r="J4" i="2"/>
  <c r="I4" i="5" s="1"/>
  <c r="B4" i="2"/>
  <c r="M3" i="2"/>
  <c r="L3" i="2"/>
  <c r="L9" i="2" s="1"/>
  <c r="L10" i="2" s="1"/>
  <c r="J3" i="2"/>
  <c r="I3" i="5" s="1"/>
  <c r="B3" i="2"/>
  <c r="O2" i="2"/>
  <c r="N2" i="2"/>
  <c r="J2" i="2"/>
  <c r="I2" i="5" s="1"/>
  <c r="B2" i="2"/>
  <c r="B2" i="7" s="1"/>
  <c r="G8" i="1"/>
  <c r="C7" i="1"/>
  <c r="C6" i="1"/>
  <c r="B6" i="1"/>
  <c r="C5" i="1"/>
  <c r="B5" i="1"/>
  <c r="B4" i="1"/>
  <c r="B3" i="1"/>
  <c r="B2" i="1"/>
  <c r="I132" i="5" l="1"/>
  <c r="I133" i="5"/>
  <c r="I130" i="5"/>
  <c r="I131" i="5"/>
  <c r="I22" i="5"/>
  <c r="C71" i="4"/>
  <c r="I34" i="5"/>
  <c r="C75" i="4"/>
  <c r="I36" i="5"/>
  <c r="C79" i="4"/>
  <c r="I116" i="5"/>
  <c r="C74" i="4"/>
  <c r="I21" i="5"/>
  <c r="C77" i="4"/>
  <c r="I23" i="5"/>
  <c r="C72" i="4"/>
  <c r="I31" i="5"/>
  <c r="C76" i="4"/>
  <c r="I119" i="5"/>
  <c r="C78" i="4"/>
  <c r="I129" i="5"/>
  <c r="K202" i="5"/>
  <c r="K201" i="5"/>
  <c r="K200" i="5"/>
  <c r="K199" i="5"/>
  <c r="K191" i="5"/>
  <c r="K183" i="5"/>
  <c r="K175" i="5"/>
  <c r="K174" i="5"/>
  <c r="K173" i="5"/>
  <c r="K172" i="5"/>
  <c r="K163" i="5"/>
  <c r="K187" i="5"/>
  <c r="K179" i="5"/>
  <c r="K197" i="5"/>
  <c r="K189" i="5"/>
  <c r="K188" i="5"/>
  <c r="K181" i="5"/>
  <c r="K170" i="5"/>
  <c r="K168" i="5"/>
  <c r="K194" i="5"/>
  <c r="K193" i="5"/>
  <c r="K192" i="5"/>
  <c r="K186" i="5"/>
  <c r="K185" i="5"/>
  <c r="K184" i="5"/>
  <c r="K178" i="5"/>
  <c r="K177" i="5"/>
  <c r="K176" i="5"/>
  <c r="K166" i="5"/>
  <c r="K165" i="5"/>
  <c r="K164" i="5"/>
  <c r="K196" i="5"/>
  <c r="K195" i="5"/>
  <c r="K167" i="5"/>
  <c r="K198" i="5"/>
  <c r="K190" i="5"/>
  <c r="K182" i="5"/>
  <c r="K180" i="5"/>
  <c r="K171" i="5"/>
  <c r="K169" i="5"/>
  <c r="B8" i="1"/>
  <c r="B10" i="1" s="1"/>
  <c r="A3" i="7"/>
  <c r="B3" i="7"/>
  <c r="A3" i="5"/>
  <c r="B3" i="5" s="1"/>
  <c r="A115" i="7"/>
  <c r="A115" i="5"/>
  <c r="A138" i="7"/>
  <c r="A138" i="5"/>
  <c r="A114" i="7"/>
  <c r="A114" i="5"/>
  <c r="A137" i="7"/>
  <c r="A137" i="5"/>
  <c r="A141" i="7"/>
  <c r="A141" i="5"/>
  <c r="A136" i="7"/>
  <c r="A136" i="5"/>
  <c r="B4" i="7" l="1"/>
  <c r="A4" i="7"/>
  <c r="A4" i="5"/>
  <c r="B4" i="5" s="1"/>
  <c r="C27" i="4"/>
  <c r="A139" i="7"/>
  <c r="A139" i="5"/>
  <c r="A116" i="5"/>
  <c r="A116" i="7"/>
  <c r="A142" i="7"/>
  <c r="A142" i="5"/>
  <c r="B27" i="4" l="1"/>
  <c r="A143" i="7"/>
  <c r="A143" i="5"/>
  <c r="A117" i="7"/>
  <c r="A117" i="5"/>
  <c r="B5" i="7"/>
  <c r="A5" i="7"/>
  <c r="A5" i="5"/>
  <c r="B5" i="5" s="1"/>
  <c r="B44" i="4"/>
  <c r="C44" i="4" l="1"/>
  <c r="B6" i="7"/>
  <c r="A6" i="7"/>
  <c r="A6" i="5"/>
  <c r="B6" i="5" s="1"/>
  <c r="A118" i="7"/>
  <c r="A118" i="5"/>
  <c r="A144" i="7"/>
  <c r="A144" i="5"/>
  <c r="B54" i="4" l="1"/>
  <c r="C54" i="4"/>
  <c r="A7" i="7"/>
  <c r="B7" i="7"/>
  <c r="A7" i="5"/>
  <c r="B7" i="5" s="1"/>
  <c r="A145" i="7"/>
  <c r="A145" i="5"/>
  <c r="A119" i="7"/>
  <c r="A119" i="5"/>
  <c r="A120" i="7" l="1"/>
  <c r="A120" i="5"/>
  <c r="A146" i="7"/>
  <c r="A146" i="5"/>
  <c r="B8" i="7"/>
  <c r="A8" i="7"/>
  <c r="A8" i="5"/>
  <c r="B8" i="5" s="1"/>
  <c r="B46" i="4" l="1"/>
  <c r="B63" i="4"/>
  <c r="C46" i="4"/>
  <c r="C35" i="4"/>
  <c r="A147" i="7"/>
  <c r="A147" i="5"/>
  <c r="A121" i="7"/>
  <c r="A121" i="5"/>
  <c r="B9" i="7"/>
  <c r="A9" i="7"/>
  <c r="A9" i="5"/>
  <c r="B9" i="5" s="1"/>
  <c r="A149" i="7" l="1"/>
  <c r="A149" i="5"/>
  <c r="B10" i="7"/>
  <c r="A10" i="7"/>
  <c r="A10" i="5"/>
  <c r="B10" i="5" s="1"/>
  <c r="A122" i="7"/>
  <c r="A122" i="5"/>
  <c r="A148" i="7"/>
  <c r="A148" i="5"/>
  <c r="A150" i="7" l="1"/>
  <c r="A150" i="5"/>
  <c r="A123" i="7"/>
  <c r="A123" i="5"/>
  <c r="A11" i="7"/>
  <c r="B11" i="7"/>
  <c r="A11" i="5"/>
  <c r="B11" i="5" s="1"/>
  <c r="A151" i="5" l="1"/>
  <c r="A151" i="7"/>
  <c r="A124" i="7"/>
  <c r="A124" i="5"/>
  <c r="B12" i="7"/>
  <c r="A12" i="7"/>
  <c r="A12" i="5"/>
  <c r="B12" i="5" s="1"/>
  <c r="A152" i="7" l="1"/>
  <c r="A152" i="5"/>
  <c r="A125" i="7"/>
  <c r="A125" i="5"/>
  <c r="B13" i="7"/>
  <c r="A13" i="7"/>
  <c r="A13" i="5"/>
  <c r="B13" i="5" s="1"/>
  <c r="A154" i="7" l="1"/>
  <c r="A154" i="5"/>
  <c r="A153" i="5"/>
  <c r="A153" i="7"/>
  <c r="B14" i="7"/>
  <c r="A14" i="7"/>
  <c r="A14" i="5"/>
  <c r="B14" i="5" s="1"/>
  <c r="A126" i="7"/>
  <c r="A126" i="5"/>
  <c r="A155" i="7" l="1"/>
  <c r="A155" i="5"/>
  <c r="A127" i="7"/>
  <c r="A127" i="5"/>
  <c r="A15" i="7"/>
  <c r="B15" i="7"/>
  <c r="A15" i="5"/>
  <c r="B15" i="5" s="1"/>
  <c r="A156" i="7" l="1"/>
  <c r="A156" i="5"/>
  <c r="B16" i="7"/>
  <c r="A16" i="7"/>
  <c r="A16" i="5"/>
  <c r="B16" i="5" s="1"/>
  <c r="A128" i="7"/>
  <c r="A128" i="5"/>
  <c r="A157" i="7" l="1"/>
  <c r="A157" i="5"/>
  <c r="A129" i="7"/>
  <c r="A129" i="5"/>
  <c r="B17" i="7"/>
  <c r="A17" i="7"/>
  <c r="A17" i="5"/>
  <c r="B17" i="5" s="1"/>
  <c r="A158" i="7" l="1"/>
  <c r="A158" i="5"/>
  <c r="A130" i="7"/>
  <c r="A130" i="5"/>
  <c r="B18" i="7"/>
  <c r="A18" i="7"/>
  <c r="A18" i="5"/>
  <c r="B18" i="5" s="1"/>
  <c r="A159" i="7" l="1"/>
  <c r="A159" i="5"/>
  <c r="A19" i="7"/>
  <c r="B19" i="7"/>
  <c r="A19" i="5"/>
  <c r="B19" i="5" s="1"/>
  <c r="A131" i="7"/>
  <c r="A131" i="5"/>
  <c r="A160" i="7" l="1"/>
  <c r="A160" i="5"/>
  <c r="A132" i="7"/>
  <c r="A132" i="5"/>
  <c r="B20" i="7"/>
  <c r="A20" i="7"/>
  <c r="A20" i="5"/>
  <c r="B20" i="5" s="1"/>
  <c r="A161" i="7" l="1"/>
  <c r="A161" i="5"/>
  <c r="B21" i="7"/>
  <c r="A21" i="7"/>
  <c r="A21" i="5"/>
  <c r="B21" i="5" s="1"/>
  <c r="A133" i="7"/>
  <c r="A133" i="5"/>
  <c r="A163" i="5" l="1"/>
  <c r="A162" i="7"/>
  <c r="A162" i="5"/>
  <c r="C21" i="4"/>
  <c r="B21" i="4"/>
  <c r="B22" i="7"/>
  <c r="A22" i="7"/>
  <c r="A22" i="5"/>
  <c r="B22" i="5" s="1"/>
  <c r="A134" i="7"/>
  <c r="A134" i="5"/>
  <c r="A164" i="5" l="1"/>
  <c r="A23" i="7"/>
  <c r="B23" i="7"/>
  <c r="A23" i="5"/>
  <c r="B23" i="5" s="1"/>
  <c r="A165" i="5" l="1"/>
  <c r="B24" i="7"/>
  <c r="A24" i="7"/>
  <c r="A24" i="5"/>
  <c r="B24" i="5" s="1"/>
  <c r="A166" i="5" l="1"/>
  <c r="B25" i="7"/>
  <c r="A25" i="7"/>
  <c r="A25" i="5"/>
  <c r="B25" i="5" s="1"/>
  <c r="A167" i="5" l="1"/>
  <c r="B26" i="7"/>
  <c r="A26" i="7"/>
  <c r="A26" i="5"/>
  <c r="B26" i="5" s="1"/>
  <c r="A168" i="5" l="1"/>
  <c r="A27" i="7"/>
  <c r="B27" i="7"/>
  <c r="A27" i="5"/>
  <c r="B27" i="5" s="1"/>
  <c r="A169" i="5" l="1"/>
  <c r="B28" i="7"/>
  <c r="A28" i="7"/>
  <c r="A28" i="5"/>
  <c r="B28" i="5" s="1"/>
  <c r="A171" i="5" l="1"/>
  <c r="A172" i="5"/>
  <c r="A170" i="5"/>
  <c r="B41" i="4"/>
  <c r="B42" i="4"/>
  <c r="C32" i="4"/>
  <c r="C33" i="4"/>
  <c r="B52" i="4"/>
  <c r="C50" i="4"/>
  <c r="B43" i="4"/>
  <c r="C40" i="4"/>
  <c r="B34" i="4"/>
  <c r="B37" i="4"/>
  <c r="B40" i="4"/>
  <c r="B33" i="4"/>
  <c r="B53" i="4"/>
  <c r="C52" i="4"/>
  <c r="C24" i="4"/>
  <c r="B35" i="4"/>
  <c r="B28" i="4"/>
  <c r="B69" i="4"/>
  <c r="C68" i="4"/>
  <c r="B70" i="4"/>
  <c r="C53" i="4"/>
  <c r="C43" i="4"/>
  <c r="C70" i="4"/>
  <c r="C37" i="4"/>
  <c r="B51" i="4"/>
  <c r="C45" i="4"/>
  <c r="B68" i="4"/>
  <c r="B24" i="4"/>
  <c r="B32" i="4"/>
  <c r="C28" i="4"/>
  <c r="C63" i="4"/>
  <c r="B45" i="4"/>
  <c r="C41" i="4"/>
  <c r="C42" i="4"/>
  <c r="C34" i="4"/>
  <c r="B50" i="4"/>
  <c r="C51" i="4"/>
  <c r="C69" i="4"/>
  <c r="B29" i="7"/>
  <c r="A29" i="7"/>
  <c r="A29" i="5"/>
  <c r="B29" i="5" s="1"/>
  <c r="B30" i="7" l="1"/>
  <c r="A30" i="7"/>
  <c r="A30" i="5"/>
  <c r="B30" i="5" s="1"/>
  <c r="A31" i="7" l="1"/>
  <c r="B31" i="7"/>
  <c r="A31" i="5"/>
  <c r="B31" i="5" s="1"/>
  <c r="C23" i="4" l="1"/>
  <c r="B48" i="4"/>
  <c r="C48" i="4"/>
  <c r="B23" i="4"/>
  <c r="B32" i="7"/>
  <c r="A32" i="7"/>
  <c r="A32" i="5"/>
  <c r="B32" i="5" s="1"/>
  <c r="B38" i="4"/>
  <c r="C38" i="4" l="1"/>
  <c r="B33" i="7"/>
  <c r="A33" i="7"/>
  <c r="A33" i="5"/>
  <c r="B33" i="5" s="1"/>
  <c r="B66" i="4" l="1"/>
  <c r="B34" i="7"/>
  <c r="A34" i="7"/>
  <c r="A34" i="5"/>
  <c r="B34" i="5" s="1"/>
  <c r="B49" i="4" l="1"/>
  <c r="A35" i="7"/>
  <c r="B35" i="7"/>
  <c r="A35" i="5"/>
  <c r="B35" i="5" s="1"/>
  <c r="B36" i="7" l="1"/>
  <c r="A36" i="7"/>
  <c r="A36" i="5"/>
  <c r="B36" i="5" s="1"/>
  <c r="B37" i="7" l="1"/>
  <c r="A37" i="7"/>
  <c r="A37" i="5"/>
  <c r="B37" i="5" s="1"/>
  <c r="B41" i="7" l="1"/>
  <c r="A41" i="7"/>
  <c r="A41" i="5"/>
  <c r="B41" i="5" s="1"/>
  <c r="B42" i="7" l="1"/>
  <c r="A42" i="7"/>
  <c r="A42" i="5"/>
  <c r="B42" i="5" s="1"/>
  <c r="A43" i="7" l="1"/>
  <c r="B43" i="7"/>
  <c r="A43" i="5"/>
  <c r="B43" i="5" s="1"/>
  <c r="B44" i="7" l="1"/>
  <c r="A44" i="7"/>
  <c r="A44" i="5"/>
  <c r="B44" i="5" s="1"/>
  <c r="B45" i="7" l="1"/>
  <c r="A45" i="7"/>
  <c r="A45" i="5"/>
  <c r="B45" i="5" s="1"/>
  <c r="B46" i="7" l="1"/>
  <c r="A46" i="7"/>
  <c r="A46" i="5"/>
  <c r="B46" i="5" s="1"/>
  <c r="A47" i="7" l="1"/>
  <c r="B47" i="7"/>
  <c r="A47" i="5"/>
  <c r="B47" i="5" s="1"/>
  <c r="B48" i="7" l="1"/>
  <c r="A48" i="7"/>
  <c r="A48" i="5"/>
  <c r="B48" i="5" s="1"/>
  <c r="B49" i="7" l="1"/>
  <c r="A49" i="7"/>
  <c r="A49" i="5"/>
  <c r="B49" i="5" s="1"/>
  <c r="B50" i="7" l="1"/>
  <c r="A50" i="7"/>
  <c r="A50" i="5"/>
  <c r="B50" i="5" s="1"/>
  <c r="A51" i="7" l="1"/>
  <c r="B51" i="7"/>
  <c r="A51" i="5"/>
  <c r="B51" i="5" s="1"/>
  <c r="B52" i="7" l="1"/>
  <c r="A52" i="7"/>
  <c r="A52" i="5"/>
  <c r="B52" i="5" s="1"/>
  <c r="B53" i="7" l="1"/>
  <c r="A53" i="7"/>
  <c r="A53" i="5"/>
  <c r="B53" i="5" s="1"/>
  <c r="B54" i="7" l="1"/>
  <c r="A54" i="7"/>
  <c r="A54" i="5"/>
  <c r="B54" i="5" s="1"/>
  <c r="A55" i="7" l="1"/>
  <c r="B55" i="7"/>
  <c r="A55" i="5"/>
  <c r="B55" i="5" s="1"/>
  <c r="B56" i="7" l="1"/>
  <c r="A56" i="7"/>
  <c r="A56" i="5"/>
  <c r="B56" i="5" s="1"/>
  <c r="B57" i="7" l="1"/>
  <c r="A57" i="7"/>
  <c r="A57" i="5"/>
  <c r="B57" i="5" s="1"/>
  <c r="B58" i="7" l="1"/>
  <c r="A58" i="7"/>
  <c r="A58" i="5"/>
  <c r="B58" i="5" s="1"/>
  <c r="A59" i="7" l="1"/>
  <c r="B59" i="7"/>
  <c r="A59" i="5"/>
  <c r="B59" i="5" s="1"/>
  <c r="B60" i="7" l="1"/>
  <c r="A60" i="7"/>
  <c r="A60" i="5"/>
  <c r="B60" i="5" s="1"/>
  <c r="B61" i="7" l="1"/>
  <c r="A61" i="7"/>
  <c r="A61" i="5"/>
  <c r="B61" i="5" s="1"/>
  <c r="B62" i="7" l="1"/>
  <c r="A62" i="7"/>
  <c r="A62" i="5"/>
  <c r="B62" i="5" s="1"/>
  <c r="A63" i="7" l="1"/>
  <c r="B63" i="7"/>
  <c r="A63" i="5"/>
  <c r="B63" i="5" s="1"/>
  <c r="B64" i="7" l="1"/>
  <c r="A64" i="7"/>
  <c r="A64" i="5"/>
  <c r="B64" i="5" s="1"/>
  <c r="B65" i="7" l="1"/>
  <c r="A65" i="7"/>
  <c r="A65" i="5"/>
  <c r="B65" i="5" s="1"/>
  <c r="B66" i="7" l="1"/>
  <c r="A66" i="7"/>
  <c r="A66" i="5"/>
  <c r="B66" i="5" s="1"/>
  <c r="A67" i="7" l="1"/>
  <c r="B67" i="7"/>
  <c r="A67" i="5"/>
  <c r="B67" i="5" s="1"/>
  <c r="B68" i="7" l="1"/>
  <c r="A68" i="7"/>
  <c r="A68" i="5"/>
  <c r="B68" i="5" s="1"/>
  <c r="B69" i="7" l="1"/>
  <c r="A69" i="7"/>
  <c r="A69" i="5"/>
  <c r="B69" i="5" s="1"/>
  <c r="B70" i="7" l="1"/>
  <c r="A70" i="7"/>
  <c r="A70" i="5"/>
  <c r="B70" i="5" s="1"/>
  <c r="A71" i="7" l="1"/>
  <c r="B71" i="7"/>
  <c r="A71" i="5"/>
  <c r="B71" i="5" s="1"/>
  <c r="B72" i="7" l="1"/>
  <c r="A72" i="7"/>
  <c r="A72" i="5"/>
  <c r="B72" i="5" s="1"/>
  <c r="B73" i="7" l="1"/>
  <c r="A73" i="7"/>
  <c r="A73" i="5"/>
  <c r="B73" i="5" s="1"/>
  <c r="B74" i="7" l="1"/>
  <c r="A74" i="7"/>
  <c r="A74" i="5"/>
  <c r="B74" i="5" s="1"/>
  <c r="A75" i="7" l="1"/>
  <c r="B75" i="7"/>
  <c r="A75" i="5"/>
  <c r="B75" i="5" s="1"/>
  <c r="B76" i="7" l="1"/>
  <c r="A76" i="7"/>
  <c r="A76" i="5"/>
  <c r="B76" i="5" s="1"/>
  <c r="B77" i="7" l="1"/>
  <c r="A77" i="7"/>
  <c r="A77" i="5"/>
  <c r="B77" i="5" s="1"/>
  <c r="B78" i="7" l="1"/>
  <c r="A78" i="7"/>
  <c r="A78" i="5"/>
  <c r="B78" i="5" s="1"/>
  <c r="A79" i="7" l="1"/>
  <c r="A79" i="5"/>
  <c r="B79" i="5" s="1"/>
  <c r="B79" i="7"/>
  <c r="B80" i="7" l="1"/>
  <c r="A80" i="7"/>
  <c r="A80" i="5"/>
  <c r="B80" i="5" s="1"/>
  <c r="B81" i="7" l="1"/>
  <c r="A81" i="7"/>
  <c r="A81" i="5"/>
  <c r="B81" i="5" s="1"/>
  <c r="B82" i="7" l="1"/>
  <c r="A82" i="7"/>
  <c r="A82" i="5"/>
  <c r="B82" i="5" s="1"/>
  <c r="A83" i="7" l="1"/>
  <c r="A83" i="5"/>
  <c r="B83" i="5" s="1"/>
  <c r="B83" i="7"/>
  <c r="B84" i="7" l="1"/>
  <c r="A84" i="7"/>
  <c r="A84" i="5"/>
  <c r="B84" i="5" s="1"/>
  <c r="B85" i="7" l="1"/>
  <c r="A85" i="7"/>
  <c r="A85" i="5"/>
  <c r="B85" i="5" s="1"/>
  <c r="B86" i="7" l="1"/>
  <c r="A86" i="7"/>
  <c r="A86" i="5"/>
  <c r="B86" i="5" s="1"/>
  <c r="A87" i="7" l="1"/>
  <c r="B87" i="7"/>
  <c r="A87" i="5"/>
  <c r="B87" i="5" s="1"/>
  <c r="B88" i="7" l="1"/>
  <c r="A88" i="7"/>
  <c r="A88" i="5"/>
  <c r="B88" i="5" s="1"/>
  <c r="B89" i="7" l="1"/>
  <c r="A89" i="7"/>
  <c r="A89" i="5"/>
  <c r="B89" i="5" s="1"/>
  <c r="B90" i="7" l="1"/>
  <c r="A90" i="7"/>
  <c r="A90" i="5"/>
  <c r="B90" i="5" s="1"/>
  <c r="A91" i="7" l="1"/>
  <c r="B91" i="7"/>
  <c r="A91" i="5"/>
  <c r="B91" i="5" s="1"/>
  <c r="B92" i="7" l="1"/>
  <c r="A92" i="7"/>
  <c r="A92" i="5"/>
  <c r="B92" i="5" s="1"/>
  <c r="B93" i="7" l="1"/>
  <c r="A93" i="7"/>
  <c r="A93" i="5"/>
  <c r="B93" i="5" s="1"/>
  <c r="B94" i="7" l="1"/>
  <c r="A94" i="5"/>
  <c r="B94" i="5" s="1"/>
  <c r="A94" i="7"/>
  <c r="A95" i="7" l="1"/>
  <c r="A95" i="5"/>
  <c r="B95" i="5" s="1"/>
  <c r="B95" i="7"/>
  <c r="B96" i="7" l="1"/>
  <c r="A96" i="7"/>
  <c r="A96" i="5"/>
  <c r="B96" i="5" s="1"/>
  <c r="B97" i="7" l="1"/>
  <c r="A97" i="7"/>
  <c r="A97" i="5"/>
  <c r="B97" i="5" s="1"/>
  <c r="B98" i="7" l="1"/>
  <c r="A98" i="7"/>
  <c r="A98" i="5"/>
  <c r="B98" i="5" s="1"/>
  <c r="A99" i="7" l="1"/>
  <c r="A99" i="5"/>
  <c r="B99" i="5" s="1"/>
  <c r="B99" i="7"/>
  <c r="B100" i="7" l="1"/>
  <c r="A100" i="7"/>
  <c r="A100" i="5"/>
  <c r="B100" i="5" s="1"/>
  <c r="B101" i="7" l="1"/>
  <c r="A101" i="7"/>
  <c r="A101" i="5"/>
  <c r="B101" i="5" s="1"/>
  <c r="B102" i="7" l="1"/>
  <c r="A102" i="7"/>
  <c r="A102" i="5"/>
  <c r="B102" i="5" s="1"/>
  <c r="A103" i="7" l="1"/>
  <c r="B103" i="7"/>
  <c r="A103" i="5"/>
  <c r="B103" i="5" s="1"/>
  <c r="B104" i="7" l="1"/>
  <c r="A104" i="7"/>
  <c r="A104" i="5"/>
  <c r="B104" i="5" s="1"/>
  <c r="B105" i="7" l="1"/>
  <c r="A105" i="7"/>
  <c r="A105" i="5"/>
  <c r="B105" i="5" s="1"/>
  <c r="B106" i="7" l="1"/>
  <c r="A106" i="7"/>
  <c r="A106" i="5"/>
  <c r="B106" i="5" s="1"/>
  <c r="A107" i="7" l="1"/>
  <c r="B107" i="7"/>
  <c r="A107" i="5"/>
  <c r="B107" i="5" s="1"/>
  <c r="B108" i="7" l="1"/>
  <c r="A108" i="7"/>
  <c r="A108" i="5"/>
  <c r="B108" i="5" s="1"/>
  <c r="A109" i="7" l="1"/>
  <c r="B109" i="7"/>
  <c r="A109" i="5"/>
  <c r="B109" i="5" s="1"/>
  <c r="B110" i="7" l="1"/>
  <c r="A110" i="7"/>
  <c r="A110" i="5"/>
  <c r="B110" i="5" s="1"/>
  <c r="B111" i="7" l="1"/>
  <c r="A111" i="5"/>
  <c r="B111" i="5" s="1"/>
  <c r="A111" i="7"/>
  <c r="B171" i="5" l="1"/>
  <c r="B172" i="5"/>
  <c r="C62" i="4"/>
  <c r="C66" i="4"/>
  <c r="B170" i="5"/>
  <c r="C26" i="4"/>
  <c r="C57" i="4"/>
  <c r="B59" i="4"/>
  <c r="B60" i="4"/>
  <c r="B62" i="4"/>
  <c r="C49" i="4"/>
  <c r="B58" i="4"/>
  <c r="C73" i="4"/>
  <c r="C67" i="4"/>
  <c r="B56" i="4"/>
  <c r="C47" i="4"/>
  <c r="C30" i="4"/>
  <c r="C25" i="4"/>
  <c r="B57" i="4"/>
  <c r="B30" i="4"/>
  <c r="B36" i="4"/>
  <c r="C55" i="4"/>
  <c r="B26" i="4"/>
  <c r="B61" i="4"/>
  <c r="B65" i="4"/>
  <c r="B47" i="4"/>
  <c r="C39" i="4"/>
  <c r="C56" i="4"/>
  <c r="C58" i="4"/>
  <c r="C65" i="4"/>
  <c r="B67" i="4"/>
  <c r="C64" i="4"/>
  <c r="C61" i="4"/>
  <c r="B25" i="4"/>
  <c r="C29" i="4"/>
  <c r="B29" i="4"/>
  <c r="B39" i="4"/>
  <c r="C36" i="4"/>
  <c r="B64" i="4"/>
  <c r="B55" i="4"/>
  <c r="C31" i="4"/>
  <c r="C59" i="4"/>
  <c r="B73" i="4"/>
  <c r="C60" i="4"/>
  <c r="B31" i="4"/>
  <c r="B158" i="7"/>
  <c r="B157" i="7"/>
  <c r="B159" i="5"/>
  <c r="B161" i="7"/>
  <c r="B158" i="5"/>
  <c r="B160" i="5"/>
  <c r="B162" i="7"/>
  <c r="B154" i="5"/>
  <c r="B165" i="5"/>
  <c r="B156" i="7"/>
  <c r="B164" i="5"/>
  <c r="B166" i="5"/>
  <c r="B161" i="5"/>
  <c r="B157" i="5"/>
  <c r="B155" i="5"/>
  <c r="B163" i="5"/>
  <c r="B162" i="5"/>
  <c r="B168" i="5"/>
  <c r="B154" i="7"/>
  <c r="B167" i="5"/>
  <c r="B160" i="7"/>
  <c r="B159" i="7"/>
  <c r="B155" i="7"/>
  <c r="B156" i="5"/>
  <c r="B169" i="5"/>
  <c r="B150" i="7"/>
  <c r="C22" i="4"/>
  <c r="C20" i="4"/>
  <c r="B149" i="5"/>
  <c r="B22" i="4"/>
  <c r="B150" i="5"/>
  <c r="B152" i="7"/>
  <c r="B151" i="5"/>
  <c r="B19" i="4"/>
  <c r="C18" i="4"/>
  <c r="B153" i="5"/>
  <c r="B152" i="5"/>
  <c r="B149" i="7"/>
  <c r="B151" i="7"/>
  <c r="B153" i="7"/>
  <c r="C19" i="4"/>
  <c r="B20" i="4"/>
  <c r="B18" i="4"/>
  <c r="B112" i="7"/>
  <c r="A112" i="7"/>
  <c r="A112" i="5"/>
  <c r="B112" i="5" s="1"/>
  <c r="B127" i="5"/>
  <c r="B130" i="5"/>
  <c r="B130" i="7"/>
  <c r="B126" i="7"/>
  <c r="B127" i="7"/>
  <c r="B128" i="7"/>
  <c r="B132" i="7"/>
  <c r="B131" i="5"/>
  <c r="B132" i="5"/>
  <c r="B133" i="7"/>
  <c r="B129" i="5"/>
  <c r="B131" i="7"/>
  <c r="B133" i="5"/>
  <c r="B134" i="5"/>
  <c r="B148" i="7"/>
  <c r="B53" i="6"/>
  <c r="B14" i="4"/>
  <c r="B143" i="6"/>
  <c r="B2" i="4"/>
  <c r="B214" i="6"/>
  <c r="B118" i="5"/>
  <c r="B215" i="6"/>
  <c r="B142" i="5"/>
  <c r="C6" i="4"/>
  <c r="C3" i="1" s="1"/>
  <c r="D3" i="1" s="1"/>
  <c r="B46" i="6"/>
  <c r="B135" i="7"/>
  <c r="B46" i="3"/>
  <c r="B146" i="5"/>
  <c r="B138" i="7"/>
  <c r="B74" i="3"/>
  <c r="B70" i="3"/>
  <c r="B11" i="3"/>
  <c r="B205" i="6"/>
  <c r="B17" i="4"/>
  <c r="B69" i="3"/>
  <c r="B39" i="6"/>
  <c r="B119" i="6"/>
  <c r="B38" i="3"/>
  <c r="B38" i="7"/>
  <c r="B114" i="5"/>
  <c r="B135" i="6"/>
  <c r="B10" i="3"/>
  <c r="B39" i="7"/>
  <c r="B84" i="6"/>
  <c r="B239" i="6"/>
  <c r="B20" i="6"/>
  <c r="B114" i="3"/>
  <c r="B101" i="3"/>
  <c r="B228" i="6"/>
  <c r="B93" i="6"/>
  <c r="B124" i="7"/>
  <c r="B227" i="6"/>
  <c r="B38" i="6"/>
  <c r="B61" i="3"/>
  <c r="B90" i="6"/>
  <c r="B100" i="3"/>
  <c r="B190" i="6"/>
  <c r="B137" i="6"/>
  <c r="B217" i="6"/>
  <c r="B8" i="3"/>
  <c r="B129" i="7"/>
  <c r="B144" i="7"/>
  <c r="B22" i="6"/>
  <c r="B5" i="6"/>
  <c r="B37" i="6"/>
  <c r="B231" i="6"/>
  <c r="B102" i="6"/>
  <c r="B20" i="3"/>
  <c r="B95" i="6"/>
  <c r="B200" i="6"/>
  <c r="B86" i="3"/>
  <c r="B80" i="6"/>
  <c r="B107" i="3"/>
  <c r="B8" i="6"/>
  <c r="C12" i="4"/>
  <c r="B42" i="3"/>
  <c r="B237" i="6"/>
  <c r="B9" i="3"/>
  <c r="B73" i="3"/>
  <c r="B160" i="6"/>
  <c r="B30" i="3"/>
  <c r="B134" i="6"/>
  <c r="B35" i="6"/>
  <c r="B128" i="5"/>
  <c r="B78" i="3"/>
  <c r="B36" i="3"/>
  <c r="C17" i="4"/>
  <c r="B82" i="6"/>
  <c r="B11" i="6"/>
  <c r="B69" i="6"/>
  <c r="B188" i="6"/>
  <c r="B102" i="3"/>
  <c r="B56" i="6"/>
  <c r="B59" i="6"/>
  <c r="B233" i="6"/>
  <c r="B240" i="6"/>
  <c r="B42" i="6"/>
  <c r="B123" i="6"/>
  <c r="B94" i="3"/>
  <c r="B174" i="6"/>
  <c r="B13" i="4"/>
  <c r="B181" i="6"/>
  <c r="B122" i="6"/>
  <c r="B163" i="6"/>
  <c r="B15" i="4"/>
  <c r="B3" i="6"/>
  <c r="B3" i="4"/>
  <c r="B16" i="3"/>
  <c r="B178" i="6"/>
  <c r="B84" i="3"/>
  <c r="B64" i="3"/>
  <c r="B192" i="6"/>
  <c r="B40" i="6"/>
  <c r="B123" i="7"/>
  <c r="B156" i="6"/>
  <c r="B27" i="6"/>
  <c r="B159" i="6"/>
  <c r="B203" i="6"/>
  <c r="B17" i="6"/>
  <c r="B5" i="3"/>
  <c r="B147" i="5"/>
  <c r="B87" i="6"/>
  <c r="B43" i="6"/>
  <c r="C3" i="4"/>
  <c r="B55" i="3"/>
  <c r="B95" i="3"/>
  <c r="B114" i="7"/>
  <c r="B40" i="5"/>
  <c r="B52" i="3"/>
  <c r="B60" i="3"/>
  <c r="B62" i="6"/>
  <c r="B53" i="3"/>
  <c r="B85" i="3"/>
  <c r="B113" i="7"/>
  <c r="B39" i="5"/>
  <c r="B92" i="6"/>
  <c r="B148" i="5"/>
  <c r="B180" i="6"/>
  <c r="B59" i="3"/>
  <c r="B196" i="6"/>
  <c r="B96" i="6"/>
  <c r="C10" i="4"/>
  <c r="B13" i="3"/>
  <c r="B34" i="6"/>
  <c r="B2" i="3"/>
  <c r="B140" i="7"/>
  <c r="B124" i="6"/>
  <c r="B91" i="3"/>
  <c r="C7" i="4"/>
  <c r="B120" i="5"/>
  <c r="B149" i="6"/>
  <c r="B27" i="3"/>
  <c r="B63" i="3"/>
  <c r="B81" i="3"/>
  <c r="B12" i="4"/>
  <c r="B35" i="3"/>
  <c r="B105" i="6"/>
  <c r="B71" i="3"/>
  <c r="B144" i="6"/>
  <c r="B209" i="6"/>
  <c r="B141" i="7"/>
  <c r="B93" i="3"/>
  <c r="B67" i="6"/>
  <c r="B150" i="6"/>
  <c r="B16" i="4"/>
  <c r="B23" i="3"/>
  <c r="B98" i="6"/>
  <c r="B141" i="6"/>
  <c r="B45" i="6"/>
  <c r="B127" i="6"/>
  <c r="B7" i="3"/>
  <c r="B56" i="3"/>
  <c r="B146" i="7"/>
  <c r="B32" i="3"/>
  <c r="B54" i="3"/>
  <c r="B135" i="5"/>
  <c r="B82" i="3"/>
  <c r="B105" i="3"/>
  <c r="B77" i="6"/>
  <c r="B15" i="3"/>
  <c r="B117" i="3"/>
  <c r="B51" i="6"/>
  <c r="B18" i="6"/>
  <c r="B132" i="6"/>
  <c r="B47" i="3"/>
  <c r="B118" i="3"/>
  <c r="B13" i="6"/>
  <c r="B80" i="3"/>
  <c r="B57" i="6"/>
  <c r="B210" i="6"/>
  <c r="B21" i="6"/>
  <c r="B145" i="6"/>
  <c r="B48" i="6"/>
  <c r="B123" i="5"/>
  <c r="B111" i="3"/>
  <c r="B152" i="6"/>
  <c r="B97" i="3"/>
  <c r="C13" i="4"/>
  <c r="B144" i="5"/>
  <c r="B9" i="6"/>
  <c r="B41" i="3"/>
  <c r="B16" i="6"/>
  <c r="B41" i="6"/>
  <c r="B67" i="3"/>
  <c r="B112" i="3"/>
  <c r="B106" i="3"/>
  <c r="B145" i="7"/>
  <c r="B158" i="6"/>
  <c r="B116" i="7"/>
  <c r="B143" i="7"/>
  <c r="B148" i="6"/>
  <c r="B49" i="6"/>
  <c r="B202" i="6"/>
  <c r="B186" i="6"/>
  <c r="B195" i="6"/>
  <c r="B29" i="6"/>
  <c r="B161" i="6"/>
  <c r="B12" i="3"/>
  <c r="B28" i="6"/>
  <c r="B23" i="6"/>
  <c r="B141" i="5"/>
  <c r="B26" i="6"/>
  <c r="B63" i="6"/>
  <c r="B18" i="3"/>
  <c r="B170" i="6"/>
  <c r="B142" i="6"/>
  <c r="B34" i="3"/>
  <c r="B164" i="6"/>
  <c r="B49" i="3"/>
  <c r="B185" i="6"/>
  <c r="B119" i="5"/>
  <c r="B58" i="6"/>
  <c r="B129" i="6"/>
  <c r="B4" i="6"/>
  <c r="B79" i="3"/>
  <c r="B103" i="6"/>
  <c r="B68" i="3"/>
  <c r="B44" i="6"/>
  <c r="B26" i="3"/>
  <c r="C9" i="4"/>
  <c r="B45" i="3"/>
  <c r="B126" i="5"/>
  <c r="B10" i="4"/>
  <c r="B37" i="3"/>
  <c r="B88" i="3"/>
  <c r="B62" i="3"/>
  <c r="B10" i="6"/>
  <c r="B89" i="6"/>
  <c r="B137" i="7"/>
  <c r="B90" i="3"/>
  <c r="B153" i="6"/>
  <c r="B115" i="5"/>
  <c r="B29" i="3"/>
  <c r="B226" i="6"/>
  <c r="B40" i="7"/>
  <c r="B108" i="3"/>
  <c r="B139" i="7"/>
  <c r="B118" i="7"/>
  <c r="B128" i="6"/>
  <c r="B4" i="3"/>
  <c r="B104" i="3"/>
  <c r="B197" i="6"/>
  <c r="B66" i="6"/>
  <c r="B146" i="6"/>
  <c r="B33" i="3"/>
  <c r="B208" i="6"/>
  <c r="B30" i="6"/>
  <c r="B167" i="6"/>
  <c r="B24" i="6"/>
  <c r="B179" i="6"/>
  <c r="B216" i="6"/>
  <c r="B28" i="3"/>
  <c r="B68" i="6"/>
  <c r="B116" i="3"/>
  <c r="B114" i="6"/>
  <c r="B229" i="6"/>
  <c r="B94" i="6"/>
  <c r="B86" i="6"/>
  <c r="B130" i="6"/>
  <c r="B138" i="5"/>
  <c r="B166" i="6"/>
  <c r="B206" i="6"/>
  <c r="B143" i="5"/>
  <c r="B78" i="6"/>
  <c r="B71" i="6"/>
  <c r="B25" i="6"/>
  <c r="B140" i="6"/>
  <c r="B189" i="6"/>
  <c r="B111" i="6"/>
  <c r="B110" i="6"/>
  <c r="B191" i="6"/>
  <c r="B89" i="3"/>
  <c r="B48" i="3"/>
  <c r="B136" i="7"/>
  <c r="B221" i="6"/>
  <c r="B17" i="3"/>
  <c r="B198" i="6"/>
  <c r="B88" i="6"/>
  <c r="B169" i="6"/>
  <c r="B11" i="4"/>
  <c r="B6" i="4"/>
  <c r="B77" i="3"/>
  <c r="B119" i="7"/>
  <c r="B187" i="6"/>
  <c r="B235" i="6"/>
  <c r="C4" i="4"/>
  <c r="C11" i="4"/>
  <c r="B115" i="7"/>
  <c r="B122" i="5"/>
  <c r="B107" i="6"/>
  <c r="B113" i="6"/>
  <c r="B122" i="7"/>
  <c r="B184" i="6"/>
  <c r="B100" i="6"/>
  <c r="B76" i="6"/>
  <c r="B113" i="5"/>
  <c r="B147" i="7"/>
  <c r="B6" i="6"/>
  <c r="B8" i="4"/>
  <c r="B232" i="6"/>
  <c r="B14" i="3"/>
  <c r="B33" i="6"/>
  <c r="B175" i="6"/>
  <c r="B73" i="6"/>
  <c r="B222" i="6"/>
  <c r="B75" i="6"/>
  <c r="C8" i="4"/>
  <c r="B76" i="3"/>
  <c r="B58" i="3"/>
  <c r="B32" i="6"/>
  <c r="B199" i="6"/>
  <c r="B61" i="6"/>
  <c r="B121" i="5"/>
  <c r="B124" i="5"/>
  <c r="B72" i="3"/>
  <c r="B81" i="6"/>
  <c r="B109" i="3"/>
  <c r="B238" i="6"/>
  <c r="B39" i="3"/>
  <c r="B83" i="6"/>
  <c r="B137" i="5"/>
  <c r="B104" i="6"/>
  <c r="B4" i="4"/>
  <c r="B172" i="6"/>
  <c r="B182" i="6"/>
  <c r="B193" i="6"/>
  <c r="B234" i="6"/>
  <c r="B70" i="6"/>
  <c r="B154" i="6"/>
  <c r="B117" i="7"/>
  <c r="B66" i="3"/>
  <c r="B83" i="3"/>
  <c r="B213" i="6"/>
  <c r="B183" i="6"/>
  <c r="B75" i="3"/>
  <c r="B219" i="6"/>
  <c r="B113" i="3"/>
  <c r="C2" i="4"/>
  <c r="B79" i="6"/>
  <c r="B15" i="6"/>
  <c r="B50" i="3"/>
  <c r="B7" i="6"/>
  <c r="C15" i="4"/>
  <c r="B2" i="6"/>
  <c r="B99" i="6"/>
  <c r="B225" i="6"/>
  <c r="B5" i="4"/>
  <c r="B211" i="6"/>
  <c r="B96" i="3"/>
  <c r="B57" i="3"/>
  <c r="B155" i="6"/>
  <c r="B54" i="6"/>
  <c r="C16" i="4"/>
  <c r="B47" i="6"/>
  <c r="B60" i="6"/>
  <c r="B31" i="6"/>
  <c r="B85" i="6"/>
  <c r="B7" i="4"/>
  <c r="B3" i="3"/>
  <c r="B52" i="6"/>
  <c r="B55" i="6"/>
  <c r="B19" i="3"/>
  <c r="B106" i="6"/>
  <c r="B99" i="3"/>
  <c r="B220" i="6"/>
  <c r="B115" i="3"/>
  <c r="B201" i="6"/>
  <c r="B140" i="5"/>
  <c r="B40" i="3"/>
  <c r="B207" i="6"/>
  <c r="B116" i="6"/>
  <c r="B12" i="6"/>
  <c r="B115" i="6"/>
  <c r="B103" i="3"/>
  <c r="B125" i="6"/>
  <c r="B38" i="5"/>
  <c r="B136" i="5"/>
  <c r="B120" i="7"/>
  <c r="B9" i="4"/>
  <c r="B120" i="6"/>
  <c r="B171" i="6"/>
  <c r="B24" i="3"/>
  <c r="B121" i="7"/>
  <c r="B87" i="3"/>
  <c r="B157" i="6"/>
  <c r="B65" i="3"/>
  <c r="B6" i="3"/>
  <c r="B25" i="3"/>
  <c r="B236" i="6"/>
  <c r="B72" i="6"/>
  <c r="B121" i="6"/>
  <c r="B110" i="3"/>
  <c r="B91" i="6"/>
  <c r="B50" i="6"/>
  <c r="B176" i="6"/>
  <c r="B98" i="3"/>
  <c r="B118" i="6"/>
  <c r="B138" i="6"/>
  <c r="B223" i="6"/>
  <c r="B204" i="6"/>
  <c r="B134" i="7"/>
  <c r="B139" i="5"/>
  <c r="B165" i="6"/>
  <c r="B194" i="6"/>
  <c r="B131" i="6"/>
  <c r="B224" i="6"/>
  <c r="B173" i="6"/>
  <c r="B162" i="6"/>
  <c r="B74" i="6"/>
  <c r="B212" i="6"/>
  <c r="B101" i="6"/>
  <c r="B97" i="6"/>
  <c r="B117" i="5"/>
  <c r="B117" i="6"/>
  <c r="B64" i="6"/>
  <c r="B22" i="3"/>
  <c r="B151" i="6"/>
  <c r="B116" i="5"/>
  <c r="B109" i="6"/>
  <c r="B14" i="6"/>
  <c r="B177" i="6"/>
  <c r="B44" i="3"/>
  <c r="B139" i="6"/>
  <c r="C14" i="4"/>
  <c r="B43" i="3"/>
  <c r="B218" i="6"/>
  <c r="B112" i="6"/>
  <c r="B136" i="6"/>
  <c r="B21" i="3"/>
  <c r="B36" i="6"/>
  <c r="B108" i="6"/>
  <c r="B230" i="6"/>
  <c r="B133" i="6"/>
  <c r="B147" i="6"/>
  <c r="B19" i="6"/>
  <c r="B145" i="5"/>
  <c r="B65" i="6"/>
  <c r="B92" i="3"/>
  <c r="B142" i="7"/>
  <c r="B51" i="3"/>
  <c r="B31" i="3"/>
  <c r="C5" i="4"/>
  <c r="B168" i="6"/>
  <c r="B126" i="6"/>
  <c r="B125" i="5"/>
  <c r="B125" i="7"/>
  <c r="C111" i="7" l="1"/>
  <c r="E111" i="7" s="1"/>
  <c r="K111" i="5" s="1"/>
  <c r="C125" i="7"/>
  <c r="E125" i="7" s="1"/>
  <c r="K125" i="5" s="1"/>
  <c r="C4" i="1"/>
  <c r="D4" i="1" s="1"/>
  <c r="F3" i="1"/>
  <c r="H3" i="1" s="1"/>
  <c r="E3" i="1"/>
  <c r="C2" i="1"/>
  <c r="D2" i="1" s="1"/>
  <c r="D111" i="5"/>
  <c r="C111" i="5"/>
  <c r="C134" i="7"/>
  <c r="E134" i="7" s="1"/>
  <c r="K134" i="5" s="1"/>
  <c r="C117" i="7"/>
  <c r="E117" i="7" s="1"/>
  <c r="K117" i="5" s="1"/>
  <c r="C113" i="5"/>
  <c r="D113" i="5"/>
  <c r="C122" i="7"/>
  <c r="E122" i="7" s="1"/>
  <c r="K122" i="5" s="1"/>
  <c r="C115" i="7"/>
  <c r="E115" i="7" s="1"/>
  <c r="K115" i="5" s="1"/>
  <c r="D138" i="5"/>
  <c r="C138" i="5"/>
  <c r="C118" i="7"/>
  <c r="E118" i="7" s="1"/>
  <c r="K118" i="5" s="1"/>
  <c r="D126" i="5"/>
  <c r="C126" i="5"/>
  <c r="C143" i="7"/>
  <c r="E143" i="7" s="1"/>
  <c r="K143" i="5" s="1"/>
  <c r="C144" i="5"/>
  <c r="D144" i="5"/>
  <c r="C39" i="5"/>
  <c r="D39" i="5"/>
  <c r="C114" i="7"/>
  <c r="E114" i="7" s="1"/>
  <c r="K114" i="5" s="1"/>
  <c r="C124" i="7"/>
  <c r="E124" i="7" s="1"/>
  <c r="K124" i="5" s="1"/>
  <c r="C39" i="7"/>
  <c r="E39" i="7" s="1"/>
  <c r="K39" i="5" s="1"/>
  <c r="D114" i="5"/>
  <c r="C114" i="5"/>
  <c r="D146" i="5"/>
  <c r="C146" i="5"/>
  <c r="D133" i="5"/>
  <c r="C133" i="5"/>
  <c r="C132" i="5"/>
  <c r="D132" i="5"/>
  <c r="C127" i="7"/>
  <c r="E127" i="7" s="1"/>
  <c r="K127" i="5" s="1"/>
  <c r="D127" i="5"/>
  <c r="C127" i="5"/>
  <c r="C120" i="7"/>
  <c r="E120" i="7" s="1"/>
  <c r="K120" i="5" s="1"/>
  <c r="C125" i="5"/>
  <c r="D125" i="5"/>
  <c r="D116" i="5"/>
  <c r="C116" i="5"/>
  <c r="C136" i="5"/>
  <c r="D136" i="5"/>
  <c r="D137" i="5"/>
  <c r="C137" i="5"/>
  <c r="C124" i="5"/>
  <c r="D124" i="5"/>
  <c r="C119" i="7"/>
  <c r="E119" i="7" s="1"/>
  <c r="K119" i="5" s="1"/>
  <c r="D143" i="5"/>
  <c r="C143" i="5"/>
  <c r="C139" i="7"/>
  <c r="E139" i="7" s="1"/>
  <c r="K139" i="5" s="1"/>
  <c r="C137" i="7"/>
  <c r="E137" i="7" s="1"/>
  <c r="K137" i="5" s="1"/>
  <c r="D141" i="5"/>
  <c r="C141" i="5"/>
  <c r="C116" i="7"/>
  <c r="E116" i="7" s="1"/>
  <c r="K116" i="5" s="1"/>
  <c r="D123" i="5"/>
  <c r="C123" i="5"/>
  <c r="C140" i="7"/>
  <c r="E140" i="7" s="1"/>
  <c r="K140" i="5" s="1"/>
  <c r="C113" i="7"/>
  <c r="E113" i="7" s="1"/>
  <c r="K113" i="5" s="1"/>
  <c r="C144" i="7"/>
  <c r="E144" i="7" s="1"/>
  <c r="K144" i="5" s="1"/>
  <c r="C38" i="7"/>
  <c r="E38" i="7" s="1"/>
  <c r="K38" i="5" s="1"/>
  <c r="D142" i="5"/>
  <c r="C142" i="5"/>
  <c r="D201" i="5"/>
  <c r="D192" i="5"/>
  <c r="D180" i="5"/>
  <c r="D156" i="5"/>
  <c r="D176" i="5"/>
  <c r="D168" i="5"/>
  <c r="D152" i="5"/>
  <c r="D195" i="5"/>
  <c r="D184" i="5"/>
  <c r="D172" i="5"/>
  <c r="D160" i="5"/>
  <c r="D164" i="5"/>
  <c r="D173" i="5"/>
  <c r="D189" i="5"/>
  <c r="D174" i="5"/>
  <c r="D191" i="5"/>
  <c r="D154" i="5"/>
  <c r="D155" i="5"/>
  <c r="D179" i="5"/>
  <c r="D188" i="5"/>
  <c r="D159" i="5"/>
  <c r="D166" i="5"/>
  <c r="D199" i="5"/>
  <c r="D150" i="5"/>
  <c r="D165" i="5"/>
  <c r="D178" i="5"/>
  <c r="D194" i="5"/>
  <c r="D167" i="5"/>
  <c r="D175" i="5"/>
  <c r="D198" i="5"/>
  <c r="D202" i="5"/>
  <c r="D153" i="5"/>
  <c r="D196" i="5"/>
  <c r="D151" i="5"/>
  <c r="D182" i="5"/>
  <c r="D200" i="5"/>
  <c r="D186" i="5"/>
  <c r="D158" i="5"/>
  <c r="D162" i="5"/>
  <c r="D171" i="5"/>
  <c r="D183" i="5"/>
  <c r="D170" i="5"/>
  <c r="D187" i="5"/>
  <c r="D157" i="5"/>
  <c r="D169" i="5"/>
  <c r="D177" i="5"/>
  <c r="D197" i="5"/>
  <c r="D185" i="5"/>
  <c r="D193" i="5"/>
  <c r="D181" i="5"/>
  <c r="D161" i="5"/>
  <c r="D149" i="5"/>
  <c r="D190" i="5"/>
  <c r="D163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C131" i="7"/>
  <c r="E131" i="7" s="1"/>
  <c r="K131" i="5" s="1"/>
  <c r="D131" i="5"/>
  <c r="C131" i="5"/>
  <c r="C126" i="7"/>
  <c r="E126" i="7" s="1"/>
  <c r="K126" i="5" s="1"/>
  <c r="D112" i="5"/>
  <c r="C112" i="5"/>
  <c r="D38" i="5"/>
  <c r="C38" i="5"/>
  <c r="C140" i="5"/>
  <c r="D140" i="5"/>
  <c r="C162" i="7"/>
  <c r="E162" i="7" s="1"/>
  <c r="K162" i="5" s="1"/>
  <c r="C150" i="7"/>
  <c r="E150" i="7" s="1"/>
  <c r="K150" i="5" s="1"/>
  <c r="C158" i="7"/>
  <c r="E158" i="7" s="1"/>
  <c r="K158" i="5" s="1"/>
  <c r="C154" i="7"/>
  <c r="E154" i="7" s="1"/>
  <c r="K154" i="5" s="1"/>
  <c r="C152" i="7"/>
  <c r="E152" i="7" s="1"/>
  <c r="K152" i="5" s="1"/>
  <c r="C159" i="7"/>
  <c r="E159" i="7" s="1"/>
  <c r="K159" i="5" s="1"/>
  <c r="C2" i="7"/>
  <c r="E2" i="7" s="1"/>
  <c r="K2" i="5" s="1"/>
  <c r="C149" i="7"/>
  <c r="E149" i="7" s="1"/>
  <c r="K149" i="5" s="1"/>
  <c r="C155" i="7"/>
  <c r="E155" i="7" s="1"/>
  <c r="K155" i="5" s="1"/>
  <c r="C161" i="7"/>
  <c r="E161" i="7" s="1"/>
  <c r="K161" i="5" s="1"/>
  <c r="C153" i="7"/>
  <c r="E153" i="7" s="1"/>
  <c r="K153" i="5" s="1"/>
  <c r="C160" i="7"/>
  <c r="E160" i="7" s="1"/>
  <c r="K160" i="5" s="1"/>
  <c r="C156" i="7"/>
  <c r="E156" i="7" s="1"/>
  <c r="K156" i="5" s="1"/>
  <c r="C151" i="7"/>
  <c r="E151" i="7" s="1"/>
  <c r="K151" i="5" s="1"/>
  <c r="C157" i="7"/>
  <c r="E157" i="7" s="1"/>
  <c r="K157" i="5" s="1"/>
  <c r="C3" i="7"/>
  <c r="E3" i="7" s="1"/>
  <c r="K3" i="5" s="1"/>
  <c r="C4" i="7"/>
  <c r="E4" i="7" s="1"/>
  <c r="K4" i="5" s="1"/>
  <c r="C5" i="7"/>
  <c r="E5" i="7" s="1"/>
  <c r="K5" i="5" s="1"/>
  <c r="C6" i="7"/>
  <c r="E6" i="7" s="1"/>
  <c r="K6" i="5" s="1"/>
  <c r="C7" i="7"/>
  <c r="E7" i="7" s="1"/>
  <c r="K7" i="5" s="1"/>
  <c r="C8" i="7"/>
  <c r="E8" i="7" s="1"/>
  <c r="K8" i="5" s="1"/>
  <c r="C9" i="7"/>
  <c r="E9" i="7" s="1"/>
  <c r="K9" i="5" s="1"/>
  <c r="C10" i="7"/>
  <c r="E10" i="7" s="1"/>
  <c r="K10" i="5" s="1"/>
  <c r="C11" i="7"/>
  <c r="E11" i="7" s="1"/>
  <c r="K11" i="5" s="1"/>
  <c r="C12" i="7"/>
  <c r="E12" i="7" s="1"/>
  <c r="K12" i="5" s="1"/>
  <c r="C13" i="7"/>
  <c r="E13" i="7" s="1"/>
  <c r="K13" i="5" s="1"/>
  <c r="C14" i="7"/>
  <c r="E14" i="7" s="1"/>
  <c r="K14" i="5" s="1"/>
  <c r="C15" i="7"/>
  <c r="E15" i="7" s="1"/>
  <c r="K15" i="5" s="1"/>
  <c r="C16" i="7"/>
  <c r="E16" i="7" s="1"/>
  <c r="K16" i="5" s="1"/>
  <c r="C17" i="7"/>
  <c r="E17" i="7" s="1"/>
  <c r="K17" i="5" s="1"/>
  <c r="C18" i="7"/>
  <c r="E18" i="7" s="1"/>
  <c r="K18" i="5" s="1"/>
  <c r="C19" i="7"/>
  <c r="E19" i="7" s="1"/>
  <c r="K19" i="5" s="1"/>
  <c r="C20" i="7"/>
  <c r="E20" i="7" s="1"/>
  <c r="K20" i="5" s="1"/>
  <c r="C21" i="7"/>
  <c r="E21" i="7" s="1"/>
  <c r="K21" i="5" s="1"/>
  <c r="C22" i="7"/>
  <c r="E22" i="7" s="1"/>
  <c r="K22" i="5" s="1"/>
  <c r="C23" i="7"/>
  <c r="E23" i="7" s="1"/>
  <c r="K23" i="5" s="1"/>
  <c r="C24" i="7"/>
  <c r="E24" i="7" s="1"/>
  <c r="K24" i="5" s="1"/>
  <c r="C25" i="7"/>
  <c r="E25" i="7" s="1"/>
  <c r="K25" i="5" s="1"/>
  <c r="C26" i="7"/>
  <c r="E26" i="7" s="1"/>
  <c r="K26" i="5" s="1"/>
  <c r="C27" i="7"/>
  <c r="E27" i="7" s="1"/>
  <c r="K27" i="5" s="1"/>
  <c r="C28" i="7"/>
  <c r="E28" i="7" s="1"/>
  <c r="K28" i="5" s="1"/>
  <c r="C29" i="7"/>
  <c r="E29" i="7" s="1"/>
  <c r="K29" i="5" s="1"/>
  <c r="C30" i="7"/>
  <c r="E30" i="7" s="1"/>
  <c r="K30" i="5" s="1"/>
  <c r="C31" i="7"/>
  <c r="E31" i="7" s="1"/>
  <c r="K31" i="5" s="1"/>
  <c r="C32" i="7"/>
  <c r="E32" i="7" s="1"/>
  <c r="K32" i="5" s="1"/>
  <c r="C33" i="7"/>
  <c r="E33" i="7" s="1"/>
  <c r="K33" i="5" s="1"/>
  <c r="C34" i="7"/>
  <c r="E34" i="7" s="1"/>
  <c r="K34" i="5" s="1"/>
  <c r="C35" i="7"/>
  <c r="E35" i="7" s="1"/>
  <c r="K35" i="5" s="1"/>
  <c r="C36" i="7"/>
  <c r="E36" i="7" s="1"/>
  <c r="K36" i="5" s="1"/>
  <c r="C37" i="7"/>
  <c r="E37" i="7" s="1"/>
  <c r="K37" i="5" s="1"/>
  <c r="C41" i="7"/>
  <c r="E41" i="7" s="1"/>
  <c r="K41" i="5" s="1"/>
  <c r="C42" i="7"/>
  <c r="E42" i="7" s="1"/>
  <c r="K42" i="5" s="1"/>
  <c r="C43" i="7"/>
  <c r="E43" i="7" s="1"/>
  <c r="K43" i="5" s="1"/>
  <c r="C44" i="7"/>
  <c r="E44" i="7" s="1"/>
  <c r="K44" i="5" s="1"/>
  <c r="C45" i="7"/>
  <c r="E45" i="7" s="1"/>
  <c r="K45" i="5" s="1"/>
  <c r="C46" i="7"/>
  <c r="E46" i="7" s="1"/>
  <c r="K46" i="5" s="1"/>
  <c r="C47" i="7"/>
  <c r="E47" i="7" s="1"/>
  <c r="K47" i="5" s="1"/>
  <c r="C48" i="7"/>
  <c r="E48" i="7" s="1"/>
  <c r="K48" i="5" s="1"/>
  <c r="C49" i="7"/>
  <c r="E49" i="7" s="1"/>
  <c r="K49" i="5" s="1"/>
  <c r="C50" i="7"/>
  <c r="E50" i="7" s="1"/>
  <c r="K50" i="5" s="1"/>
  <c r="C51" i="7"/>
  <c r="E51" i="7" s="1"/>
  <c r="K51" i="5" s="1"/>
  <c r="C52" i="7"/>
  <c r="E52" i="7" s="1"/>
  <c r="K52" i="5" s="1"/>
  <c r="C53" i="7"/>
  <c r="E53" i="7" s="1"/>
  <c r="K53" i="5" s="1"/>
  <c r="C54" i="7"/>
  <c r="E54" i="7" s="1"/>
  <c r="K54" i="5" s="1"/>
  <c r="C55" i="7"/>
  <c r="E55" i="7" s="1"/>
  <c r="K55" i="5" s="1"/>
  <c r="C56" i="7"/>
  <c r="E56" i="7" s="1"/>
  <c r="K56" i="5" s="1"/>
  <c r="C57" i="7"/>
  <c r="E57" i="7" s="1"/>
  <c r="K57" i="5" s="1"/>
  <c r="C58" i="7"/>
  <c r="E58" i="7" s="1"/>
  <c r="K58" i="5" s="1"/>
  <c r="C59" i="7"/>
  <c r="E59" i="7" s="1"/>
  <c r="K59" i="5" s="1"/>
  <c r="C60" i="7"/>
  <c r="E60" i="7" s="1"/>
  <c r="K60" i="5" s="1"/>
  <c r="C61" i="7"/>
  <c r="E61" i="7" s="1"/>
  <c r="K61" i="5" s="1"/>
  <c r="C62" i="7"/>
  <c r="E62" i="7" s="1"/>
  <c r="K62" i="5" s="1"/>
  <c r="C63" i="7"/>
  <c r="E63" i="7" s="1"/>
  <c r="K63" i="5" s="1"/>
  <c r="C64" i="7"/>
  <c r="E64" i="7" s="1"/>
  <c r="K64" i="5" s="1"/>
  <c r="C65" i="7"/>
  <c r="E65" i="7" s="1"/>
  <c r="K65" i="5" s="1"/>
  <c r="C66" i="7"/>
  <c r="E66" i="7" s="1"/>
  <c r="K66" i="5" s="1"/>
  <c r="C67" i="7"/>
  <c r="E67" i="7" s="1"/>
  <c r="K67" i="5" s="1"/>
  <c r="C68" i="7"/>
  <c r="E68" i="7" s="1"/>
  <c r="K68" i="5" s="1"/>
  <c r="C69" i="7"/>
  <c r="E69" i="7" s="1"/>
  <c r="K69" i="5" s="1"/>
  <c r="C70" i="7"/>
  <c r="E70" i="7" s="1"/>
  <c r="K70" i="5" s="1"/>
  <c r="C71" i="7"/>
  <c r="E71" i="7" s="1"/>
  <c r="K71" i="5" s="1"/>
  <c r="C72" i="7"/>
  <c r="E72" i="7" s="1"/>
  <c r="K72" i="5" s="1"/>
  <c r="C73" i="7"/>
  <c r="E73" i="7" s="1"/>
  <c r="K73" i="5" s="1"/>
  <c r="C74" i="7"/>
  <c r="E74" i="7" s="1"/>
  <c r="K74" i="5" s="1"/>
  <c r="C75" i="7"/>
  <c r="E75" i="7" s="1"/>
  <c r="K75" i="5" s="1"/>
  <c r="C76" i="7"/>
  <c r="E76" i="7" s="1"/>
  <c r="K76" i="5" s="1"/>
  <c r="C77" i="7"/>
  <c r="E77" i="7" s="1"/>
  <c r="K77" i="5" s="1"/>
  <c r="C78" i="7"/>
  <c r="E78" i="7" s="1"/>
  <c r="K78" i="5" s="1"/>
  <c r="C79" i="7"/>
  <c r="E79" i="7" s="1"/>
  <c r="K79" i="5" s="1"/>
  <c r="C80" i="7"/>
  <c r="E80" i="7" s="1"/>
  <c r="K80" i="5" s="1"/>
  <c r="C81" i="7"/>
  <c r="E81" i="7" s="1"/>
  <c r="K81" i="5" s="1"/>
  <c r="C82" i="7"/>
  <c r="E82" i="7" s="1"/>
  <c r="K82" i="5" s="1"/>
  <c r="C83" i="7"/>
  <c r="E83" i="7" s="1"/>
  <c r="K83" i="5" s="1"/>
  <c r="C84" i="7"/>
  <c r="E84" i="7" s="1"/>
  <c r="K84" i="5" s="1"/>
  <c r="C85" i="7"/>
  <c r="E85" i="7" s="1"/>
  <c r="K85" i="5" s="1"/>
  <c r="C86" i="7"/>
  <c r="E86" i="7" s="1"/>
  <c r="K86" i="5" s="1"/>
  <c r="C87" i="7"/>
  <c r="E87" i="7" s="1"/>
  <c r="K87" i="5" s="1"/>
  <c r="C88" i="7"/>
  <c r="E88" i="7" s="1"/>
  <c r="K88" i="5" s="1"/>
  <c r="C89" i="7"/>
  <c r="E89" i="7" s="1"/>
  <c r="K89" i="5" s="1"/>
  <c r="C90" i="7"/>
  <c r="E90" i="7" s="1"/>
  <c r="K90" i="5" s="1"/>
  <c r="C91" i="7"/>
  <c r="E91" i="7" s="1"/>
  <c r="K91" i="5" s="1"/>
  <c r="C92" i="7"/>
  <c r="E92" i="7" s="1"/>
  <c r="K92" i="5" s="1"/>
  <c r="C93" i="7"/>
  <c r="E93" i="7" s="1"/>
  <c r="K93" i="5" s="1"/>
  <c r="C94" i="7"/>
  <c r="E94" i="7" s="1"/>
  <c r="K94" i="5" s="1"/>
  <c r="C95" i="7"/>
  <c r="E95" i="7" s="1"/>
  <c r="K95" i="5" s="1"/>
  <c r="C96" i="7"/>
  <c r="E96" i="7" s="1"/>
  <c r="K96" i="5" s="1"/>
  <c r="C97" i="7"/>
  <c r="E97" i="7" s="1"/>
  <c r="K97" i="5" s="1"/>
  <c r="C98" i="7"/>
  <c r="E98" i="7" s="1"/>
  <c r="K98" i="5" s="1"/>
  <c r="C99" i="7"/>
  <c r="E99" i="7" s="1"/>
  <c r="K99" i="5" s="1"/>
  <c r="C100" i="7"/>
  <c r="E100" i="7" s="1"/>
  <c r="K100" i="5" s="1"/>
  <c r="C101" i="7"/>
  <c r="E101" i="7" s="1"/>
  <c r="K101" i="5" s="1"/>
  <c r="C102" i="7"/>
  <c r="E102" i="7" s="1"/>
  <c r="K102" i="5" s="1"/>
  <c r="C103" i="7"/>
  <c r="E103" i="7" s="1"/>
  <c r="K103" i="5" s="1"/>
  <c r="C104" i="7"/>
  <c r="E104" i="7" s="1"/>
  <c r="K104" i="5" s="1"/>
  <c r="C105" i="7"/>
  <c r="E105" i="7" s="1"/>
  <c r="K105" i="5" s="1"/>
  <c r="C106" i="7"/>
  <c r="E106" i="7" s="1"/>
  <c r="K106" i="5" s="1"/>
  <c r="C107" i="7"/>
  <c r="E107" i="7" s="1"/>
  <c r="K107" i="5" s="1"/>
  <c r="C108" i="7"/>
  <c r="E108" i="7" s="1"/>
  <c r="K108" i="5" s="1"/>
  <c r="C109" i="7"/>
  <c r="E109" i="7" s="1"/>
  <c r="K109" i="5" s="1"/>
  <c r="C110" i="7"/>
  <c r="E110" i="7" s="1"/>
  <c r="K110" i="5" s="1"/>
  <c r="C121" i="5"/>
  <c r="D121" i="5"/>
  <c r="C136" i="7"/>
  <c r="E136" i="7" s="1"/>
  <c r="K136" i="5" s="1"/>
  <c r="C115" i="5"/>
  <c r="D115" i="5"/>
  <c r="C146" i="7"/>
  <c r="E146" i="7" s="1"/>
  <c r="K146" i="5" s="1"/>
  <c r="C198" i="5"/>
  <c r="C195" i="5"/>
  <c r="C192" i="5"/>
  <c r="C196" i="5"/>
  <c r="C187" i="5"/>
  <c r="C163" i="5"/>
  <c r="E163" i="5" s="1"/>
  <c r="S163" i="5" s="1"/>
  <c r="C202" i="5"/>
  <c r="E202" i="5" s="1"/>
  <c r="C199" i="5"/>
  <c r="C183" i="5"/>
  <c r="E183" i="5" s="1"/>
  <c r="C171" i="5"/>
  <c r="C159" i="5"/>
  <c r="C179" i="5"/>
  <c r="C155" i="5"/>
  <c r="C175" i="5"/>
  <c r="C167" i="5"/>
  <c r="C191" i="5"/>
  <c r="E191" i="5" s="1"/>
  <c r="C151" i="5"/>
  <c r="C169" i="5"/>
  <c r="C153" i="5"/>
  <c r="C185" i="5"/>
  <c r="E185" i="5" s="1"/>
  <c r="C174" i="5"/>
  <c r="C186" i="5"/>
  <c r="C181" i="5"/>
  <c r="C161" i="5"/>
  <c r="C149" i="5"/>
  <c r="C190" i="5"/>
  <c r="C156" i="5"/>
  <c r="C154" i="5"/>
  <c r="C184" i="5"/>
  <c r="E184" i="5" s="1"/>
  <c r="C197" i="5"/>
  <c r="C158" i="5"/>
  <c r="C162" i="5"/>
  <c r="C176" i="5"/>
  <c r="E176" i="5" s="1"/>
  <c r="C180" i="5"/>
  <c r="C188" i="5"/>
  <c r="C173" i="5"/>
  <c r="C160" i="5"/>
  <c r="C200" i="5"/>
  <c r="C164" i="5"/>
  <c r="C152" i="5"/>
  <c r="C166" i="5"/>
  <c r="C193" i="5"/>
  <c r="C150" i="5"/>
  <c r="C165" i="5"/>
  <c r="C178" i="5"/>
  <c r="C194" i="5"/>
  <c r="C172" i="5"/>
  <c r="C168" i="5"/>
  <c r="C170" i="5"/>
  <c r="C157" i="5"/>
  <c r="C177" i="5"/>
  <c r="C201" i="5"/>
  <c r="C189" i="5"/>
  <c r="C182" i="5"/>
  <c r="C3" i="5"/>
  <c r="C4" i="5"/>
  <c r="E4" i="5" s="1"/>
  <c r="C5" i="5"/>
  <c r="E5" i="5" s="1"/>
  <c r="C6" i="5"/>
  <c r="E6" i="5" s="1"/>
  <c r="C7" i="5"/>
  <c r="E7" i="5" s="1"/>
  <c r="C8" i="5"/>
  <c r="E8" i="5" s="1"/>
  <c r="C9" i="5"/>
  <c r="C10" i="5"/>
  <c r="C11" i="5"/>
  <c r="E11" i="5" s="1"/>
  <c r="C12" i="5"/>
  <c r="C13" i="5"/>
  <c r="C14" i="5"/>
  <c r="E14" i="5" s="1"/>
  <c r="C15" i="5"/>
  <c r="E15" i="5" s="1"/>
  <c r="C16" i="5"/>
  <c r="E16" i="5" s="1"/>
  <c r="C17" i="5"/>
  <c r="C18" i="5"/>
  <c r="C19" i="5"/>
  <c r="E19" i="5" s="1"/>
  <c r="C20" i="5"/>
  <c r="E20" i="5" s="1"/>
  <c r="C21" i="5"/>
  <c r="E21" i="5" s="1"/>
  <c r="C22" i="5"/>
  <c r="E22" i="5" s="1"/>
  <c r="C23" i="5"/>
  <c r="E23" i="5" s="1"/>
  <c r="C24" i="5"/>
  <c r="E24" i="5" s="1"/>
  <c r="C25" i="5"/>
  <c r="E25" i="5" s="1"/>
  <c r="C26" i="5"/>
  <c r="E26" i="5" s="1"/>
  <c r="C27" i="5"/>
  <c r="E27" i="5" s="1"/>
  <c r="C28" i="5"/>
  <c r="E28" i="5" s="1"/>
  <c r="C29" i="5"/>
  <c r="C30" i="5"/>
  <c r="C31" i="5"/>
  <c r="E31" i="5" s="1"/>
  <c r="C32" i="5"/>
  <c r="E32" i="5" s="1"/>
  <c r="C33" i="5"/>
  <c r="E33" i="5" s="1"/>
  <c r="C34" i="5"/>
  <c r="E34" i="5" s="1"/>
  <c r="C35" i="5"/>
  <c r="E35" i="5" s="1"/>
  <c r="C36" i="5"/>
  <c r="E36" i="5" s="1"/>
  <c r="C37" i="5"/>
  <c r="E37" i="5" s="1"/>
  <c r="C41" i="5"/>
  <c r="C42" i="5"/>
  <c r="E42" i="5" s="1"/>
  <c r="C43" i="5"/>
  <c r="E43" i="5" s="1"/>
  <c r="C44" i="5"/>
  <c r="E44" i="5" s="1"/>
  <c r="C45" i="5"/>
  <c r="E45" i="5" s="1"/>
  <c r="C46" i="5"/>
  <c r="E46" i="5" s="1"/>
  <c r="C47" i="5"/>
  <c r="E47" i="5" s="1"/>
  <c r="C48" i="5"/>
  <c r="E48" i="5" s="1"/>
  <c r="C49" i="5"/>
  <c r="E49" i="5" s="1"/>
  <c r="C50" i="5"/>
  <c r="E50" i="5" s="1"/>
  <c r="C51" i="5"/>
  <c r="E51" i="5" s="1"/>
  <c r="C52" i="5"/>
  <c r="E52" i="5" s="1"/>
  <c r="C53" i="5"/>
  <c r="E53" i="5" s="1"/>
  <c r="C54" i="5"/>
  <c r="C55" i="5"/>
  <c r="E55" i="5" s="1"/>
  <c r="C56" i="5"/>
  <c r="E56" i="5" s="1"/>
  <c r="C57" i="5"/>
  <c r="E57" i="5" s="1"/>
  <c r="C58" i="5"/>
  <c r="E58" i="5" s="1"/>
  <c r="C59" i="5"/>
  <c r="E59" i="5" s="1"/>
  <c r="C60" i="5"/>
  <c r="C61" i="5"/>
  <c r="E61" i="5" s="1"/>
  <c r="C62" i="5"/>
  <c r="E62" i="5" s="1"/>
  <c r="C63" i="5"/>
  <c r="E63" i="5" s="1"/>
  <c r="C64" i="5"/>
  <c r="E64" i="5" s="1"/>
  <c r="C65" i="5"/>
  <c r="C66" i="5"/>
  <c r="E66" i="5" s="1"/>
  <c r="C67" i="5"/>
  <c r="C68" i="5"/>
  <c r="E68" i="5" s="1"/>
  <c r="C69" i="5"/>
  <c r="E69" i="5" s="1"/>
  <c r="C70" i="5"/>
  <c r="E70" i="5" s="1"/>
  <c r="C71" i="5"/>
  <c r="E71" i="5" s="1"/>
  <c r="C72" i="5"/>
  <c r="C73" i="5"/>
  <c r="C74" i="5"/>
  <c r="E74" i="5" s="1"/>
  <c r="C75" i="5"/>
  <c r="E75" i="5" s="1"/>
  <c r="C76" i="5"/>
  <c r="C77" i="5"/>
  <c r="E77" i="5" s="1"/>
  <c r="C78" i="5"/>
  <c r="E78" i="5" s="1"/>
  <c r="C79" i="5"/>
  <c r="C80" i="5"/>
  <c r="E80" i="5" s="1"/>
  <c r="C81" i="5"/>
  <c r="C82" i="5"/>
  <c r="C83" i="5"/>
  <c r="E83" i="5" s="1"/>
  <c r="C84" i="5"/>
  <c r="C85" i="5"/>
  <c r="E85" i="5" s="1"/>
  <c r="C86" i="5"/>
  <c r="E86" i="5" s="1"/>
  <c r="C87" i="5"/>
  <c r="E87" i="5" s="1"/>
  <c r="C88" i="5"/>
  <c r="C89" i="5"/>
  <c r="E89" i="5" s="1"/>
  <c r="C90" i="5"/>
  <c r="E90" i="5" s="1"/>
  <c r="C91" i="5"/>
  <c r="C92" i="5"/>
  <c r="E92" i="5" s="1"/>
  <c r="C93" i="5"/>
  <c r="C94" i="5"/>
  <c r="C95" i="5"/>
  <c r="E95" i="5" s="1"/>
  <c r="C96" i="5"/>
  <c r="E96" i="5" s="1"/>
  <c r="C97" i="5"/>
  <c r="E97" i="5" s="1"/>
  <c r="C98" i="5"/>
  <c r="E98" i="5" s="1"/>
  <c r="C99" i="5"/>
  <c r="C100" i="5"/>
  <c r="E100" i="5" s="1"/>
  <c r="C101" i="5"/>
  <c r="C102" i="5"/>
  <c r="E102" i="5" s="1"/>
  <c r="C103" i="5"/>
  <c r="E103" i="5" s="1"/>
  <c r="C104" i="5"/>
  <c r="C105" i="5"/>
  <c r="C106" i="5"/>
  <c r="E106" i="5" s="1"/>
  <c r="C107" i="5"/>
  <c r="E107" i="5" s="1"/>
  <c r="C108" i="5"/>
  <c r="C109" i="5"/>
  <c r="C110" i="5"/>
  <c r="E110" i="5" s="1"/>
  <c r="C148" i="5"/>
  <c r="D148" i="5"/>
  <c r="C123" i="7"/>
  <c r="E123" i="7" s="1"/>
  <c r="K123" i="5" s="1"/>
  <c r="C129" i="7"/>
  <c r="E129" i="7" s="1"/>
  <c r="K129" i="5" s="1"/>
  <c r="C135" i="7"/>
  <c r="E135" i="7" s="1"/>
  <c r="K135" i="5" s="1"/>
  <c r="C148" i="7"/>
  <c r="E148" i="7" s="1"/>
  <c r="K148" i="5" s="1"/>
  <c r="C129" i="5"/>
  <c r="D129" i="5"/>
  <c r="C132" i="7"/>
  <c r="E132" i="7" s="1"/>
  <c r="K132" i="5" s="1"/>
  <c r="C130" i="7"/>
  <c r="E130" i="7" s="1"/>
  <c r="K130" i="5" s="1"/>
  <c r="C117" i="5"/>
  <c r="D117" i="5"/>
  <c r="C142" i="7"/>
  <c r="E142" i="7" s="1"/>
  <c r="K142" i="5" s="1"/>
  <c r="D145" i="5"/>
  <c r="C145" i="5"/>
  <c r="D139" i="5"/>
  <c r="C139" i="5"/>
  <c r="C121" i="7"/>
  <c r="E121" i="7" s="1"/>
  <c r="K121" i="5" s="1"/>
  <c r="C147" i="7"/>
  <c r="E147" i="7" s="1"/>
  <c r="K147" i="5" s="1"/>
  <c r="D122" i="5"/>
  <c r="C122" i="5"/>
  <c r="C40" i="7"/>
  <c r="E40" i="7" s="1"/>
  <c r="K40" i="5" s="1"/>
  <c r="D119" i="5"/>
  <c r="C119" i="5"/>
  <c r="C145" i="7"/>
  <c r="E145" i="7" s="1"/>
  <c r="K145" i="5" s="1"/>
  <c r="D135" i="5"/>
  <c r="C135" i="5"/>
  <c r="C141" i="7"/>
  <c r="E141" i="7" s="1"/>
  <c r="K141" i="5" s="1"/>
  <c r="C120" i="5"/>
  <c r="D120" i="5"/>
  <c r="D40" i="5"/>
  <c r="C40" i="5"/>
  <c r="D147" i="5"/>
  <c r="C147" i="5"/>
  <c r="D128" i="5"/>
  <c r="C128" i="5"/>
  <c r="C138" i="7"/>
  <c r="E138" i="7" s="1"/>
  <c r="K138" i="5" s="1"/>
  <c r="D118" i="5"/>
  <c r="C118" i="5"/>
  <c r="D134" i="5"/>
  <c r="C134" i="5"/>
  <c r="C133" i="7"/>
  <c r="E133" i="7" s="1"/>
  <c r="K133" i="5" s="1"/>
  <c r="C128" i="7"/>
  <c r="E128" i="7" s="1"/>
  <c r="K128" i="5" s="1"/>
  <c r="D130" i="5"/>
  <c r="C130" i="5"/>
  <c r="C112" i="7"/>
  <c r="E112" i="7" s="1"/>
  <c r="K112" i="5" s="1"/>
  <c r="E72" i="5" l="1"/>
  <c r="E41" i="5"/>
  <c r="E104" i="5"/>
  <c r="E91" i="5"/>
  <c r="Q91" i="5" s="1"/>
  <c r="E81" i="5"/>
  <c r="S81" i="5" s="1"/>
  <c r="E18" i="5"/>
  <c r="S18" i="5" s="1"/>
  <c r="E101" i="5"/>
  <c r="S101" i="5" s="1"/>
  <c r="E17" i="5"/>
  <c r="S17" i="5" s="1"/>
  <c r="E84" i="5"/>
  <c r="Q84" i="5" s="1"/>
  <c r="E13" i="5"/>
  <c r="S13" i="5" s="1"/>
  <c r="E9" i="5"/>
  <c r="S9" i="5" s="1"/>
  <c r="E79" i="5"/>
  <c r="S79" i="5" s="1"/>
  <c r="M128" i="5"/>
  <c r="L128" i="5"/>
  <c r="L40" i="5"/>
  <c r="M40" i="5"/>
  <c r="L119" i="5"/>
  <c r="M119" i="5"/>
  <c r="L115" i="5"/>
  <c r="M115" i="5"/>
  <c r="M38" i="5"/>
  <c r="L38" i="5"/>
  <c r="L109" i="5"/>
  <c r="M109" i="5"/>
  <c r="L105" i="5"/>
  <c r="M105" i="5"/>
  <c r="M101" i="5"/>
  <c r="L101" i="5"/>
  <c r="L97" i="5"/>
  <c r="M97" i="5"/>
  <c r="L93" i="5"/>
  <c r="M93" i="5"/>
  <c r="L89" i="5"/>
  <c r="M89" i="5"/>
  <c r="M85" i="5"/>
  <c r="L85" i="5"/>
  <c r="L81" i="5"/>
  <c r="M81" i="5"/>
  <c r="L77" i="5"/>
  <c r="M77" i="5"/>
  <c r="L73" i="5"/>
  <c r="M73" i="5"/>
  <c r="M69" i="5"/>
  <c r="L69" i="5"/>
  <c r="N69" i="5" s="1"/>
  <c r="L65" i="5"/>
  <c r="M65" i="5"/>
  <c r="M61" i="5"/>
  <c r="L61" i="5"/>
  <c r="N61" i="5" s="1"/>
  <c r="M57" i="5"/>
  <c r="L57" i="5"/>
  <c r="N57" i="5" s="1"/>
  <c r="M53" i="5"/>
  <c r="L53" i="5"/>
  <c r="N53" i="5" s="1"/>
  <c r="L49" i="5"/>
  <c r="N49" i="5" s="1"/>
  <c r="M49" i="5"/>
  <c r="M45" i="5"/>
  <c r="L45" i="5"/>
  <c r="N45" i="5" s="1"/>
  <c r="M41" i="5"/>
  <c r="L41" i="5"/>
  <c r="N41" i="5" s="1"/>
  <c r="M34" i="5"/>
  <c r="L34" i="5"/>
  <c r="M30" i="5"/>
  <c r="L30" i="5"/>
  <c r="M26" i="5"/>
  <c r="L26" i="5"/>
  <c r="N26" i="5" s="1"/>
  <c r="M22" i="5"/>
  <c r="L22" i="5"/>
  <c r="M18" i="5"/>
  <c r="L18" i="5"/>
  <c r="M14" i="5"/>
  <c r="L14" i="5"/>
  <c r="N14" i="5" s="1"/>
  <c r="M10" i="5"/>
  <c r="L10" i="5"/>
  <c r="L6" i="5"/>
  <c r="N6" i="5" s="1"/>
  <c r="M6" i="5"/>
  <c r="M3" i="5"/>
  <c r="L3" i="5"/>
  <c r="M161" i="5"/>
  <c r="L161" i="5"/>
  <c r="M197" i="5"/>
  <c r="L197" i="5"/>
  <c r="L187" i="5"/>
  <c r="M187" i="5"/>
  <c r="M162" i="5"/>
  <c r="L162" i="5"/>
  <c r="M182" i="5"/>
  <c r="L182" i="5"/>
  <c r="M202" i="5"/>
  <c r="L202" i="5"/>
  <c r="M194" i="5"/>
  <c r="L194" i="5"/>
  <c r="L199" i="5"/>
  <c r="M199" i="5"/>
  <c r="L179" i="5"/>
  <c r="M179" i="5"/>
  <c r="M174" i="5"/>
  <c r="L174" i="5"/>
  <c r="M160" i="5"/>
  <c r="L160" i="5"/>
  <c r="M152" i="5"/>
  <c r="L152" i="5"/>
  <c r="L180" i="5"/>
  <c r="M180" i="5"/>
  <c r="M142" i="5"/>
  <c r="L142" i="5"/>
  <c r="M133" i="5"/>
  <c r="L133" i="5"/>
  <c r="M114" i="5"/>
  <c r="L114" i="5"/>
  <c r="L39" i="5"/>
  <c r="M39" i="5"/>
  <c r="L113" i="5"/>
  <c r="M113" i="5"/>
  <c r="M118" i="5"/>
  <c r="L118" i="5"/>
  <c r="L120" i="5"/>
  <c r="M120" i="5"/>
  <c r="L135" i="5"/>
  <c r="M135" i="5"/>
  <c r="M145" i="5"/>
  <c r="L145" i="5"/>
  <c r="L148" i="5"/>
  <c r="M148" i="5"/>
  <c r="M140" i="5"/>
  <c r="L140" i="5"/>
  <c r="L131" i="5"/>
  <c r="M131" i="5"/>
  <c r="L108" i="5"/>
  <c r="M108" i="5"/>
  <c r="L104" i="5"/>
  <c r="M104" i="5"/>
  <c r="L100" i="5"/>
  <c r="M100" i="5"/>
  <c r="M96" i="5"/>
  <c r="L96" i="5"/>
  <c r="L92" i="5"/>
  <c r="M92" i="5"/>
  <c r="L88" i="5"/>
  <c r="M88" i="5"/>
  <c r="L84" i="5"/>
  <c r="M84" i="5"/>
  <c r="M80" i="5"/>
  <c r="L80" i="5"/>
  <c r="N80" i="5" s="1"/>
  <c r="L76" i="5"/>
  <c r="M76" i="5"/>
  <c r="L72" i="5"/>
  <c r="M72" i="5"/>
  <c r="L68" i="5"/>
  <c r="N68" i="5" s="1"/>
  <c r="M68" i="5"/>
  <c r="M64" i="5"/>
  <c r="L64" i="5"/>
  <c r="L60" i="5"/>
  <c r="M60" i="5"/>
  <c r="L56" i="5"/>
  <c r="N56" i="5" s="1"/>
  <c r="M56" i="5"/>
  <c r="L52" i="5"/>
  <c r="N52" i="5" s="1"/>
  <c r="M52" i="5"/>
  <c r="M48" i="5"/>
  <c r="L48" i="5"/>
  <c r="N48" i="5" s="1"/>
  <c r="L44" i="5"/>
  <c r="N44" i="5" s="1"/>
  <c r="M44" i="5"/>
  <c r="M37" i="5"/>
  <c r="L37" i="5"/>
  <c r="N37" i="5" s="1"/>
  <c r="M33" i="5"/>
  <c r="L33" i="5"/>
  <c r="M29" i="5"/>
  <c r="L29" i="5"/>
  <c r="M25" i="5"/>
  <c r="L25" i="5"/>
  <c r="M21" i="5"/>
  <c r="L21" i="5"/>
  <c r="M17" i="5"/>
  <c r="L17" i="5"/>
  <c r="L13" i="5"/>
  <c r="M13" i="5"/>
  <c r="M9" i="5"/>
  <c r="L9" i="5"/>
  <c r="M5" i="5"/>
  <c r="L5" i="5"/>
  <c r="N5" i="5" s="1"/>
  <c r="L163" i="5"/>
  <c r="M163" i="5"/>
  <c r="M181" i="5"/>
  <c r="L181" i="5"/>
  <c r="M177" i="5"/>
  <c r="L177" i="5"/>
  <c r="M170" i="5"/>
  <c r="L170" i="5"/>
  <c r="M158" i="5"/>
  <c r="L158" i="5"/>
  <c r="L151" i="5"/>
  <c r="M151" i="5"/>
  <c r="M198" i="5"/>
  <c r="L198" i="5"/>
  <c r="M178" i="5"/>
  <c r="L178" i="5"/>
  <c r="M166" i="5"/>
  <c r="L166" i="5"/>
  <c r="L155" i="5"/>
  <c r="M155" i="5"/>
  <c r="M189" i="5"/>
  <c r="L189" i="5"/>
  <c r="M172" i="5"/>
  <c r="L172" i="5"/>
  <c r="M168" i="5"/>
  <c r="L168" i="5"/>
  <c r="M192" i="5"/>
  <c r="L192" i="5"/>
  <c r="M141" i="5"/>
  <c r="L141" i="5"/>
  <c r="L143" i="5"/>
  <c r="M143" i="5"/>
  <c r="L132" i="5"/>
  <c r="M132" i="5"/>
  <c r="M138" i="5"/>
  <c r="L138" i="5"/>
  <c r="L111" i="5"/>
  <c r="M111" i="5"/>
  <c r="M112" i="5"/>
  <c r="L112" i="5"/>
  <c r="L107" i="5"/>
  <c r="M107" i="5"/>
  <c r="L103" i="5"/>
  <c r="M103" i="5"/>
  <c r="L99" i="5"/>
  <c r="M99" i="5"/>
  <c r="L95" i="5"/>
  <c r="N95" i="5" s="1"/>
  <c r="M95" i="5"/>
  <c r="L91" i="5"/>
  <c r="M91" i="5"/>
  <c r="L87" i="5"/>
  <c r="M87" i="5"/>
  <c r="L83" i="5"/>
  <c r="N83" i="5" s="1"/>
  <c r="M83" i="5"/>
  <c r="L79" i="5"/>
  <c r="M79" i="5"/>
  <c r="L75" i="5"/>
  <c r="N75" i="5" s="1"/>
  <c r="M75" i="5"/>
  <c r="L71" i="5"/>
  <c r="M71" i="5"/>
  <c r="L67" i="5"/>
  <c r="M67" i="5"/>
  <c r="M63" i="5"/>
  <c r="L63" i="5"/>
  <c r="M59" i="5"/>
  <c r="L59" i="5"/>
  <c r="L55" i="5"/>
  <c r="N55" i="5" s="1"/>
  <c r="M55" i="5"/>
  <c r="L51" i="5"/>
  <c r="N51" i="5" s="1"/>
  <c r="M51" i="5"/>
  <c r="M47" i="5"/>
  <c r="L47" i="5"/>
  <c r="N47" i="5" s="1"/>
  <c r="M43" i="5"/>
  <c r="L43" i="5"/>
  <c r="N43" i="5" s="1"/>
  <c r="L36" i="5"/>
  <c r="N36" i="5" s="1"/>
  <c r="M36" i="5"/>
  <c r="M32" i="5"/>
  <c r="L32" i="5"/>
  <c r="L28" i="5"/>
  <c r="N28" i="5" s="1"/>
  <c r="M28" i="5"/>
  <c r="L24" i="5"/>
  <c r="M24" i="5"/>
  <c r="L20" i="5"/>
  <c r="M20" i="5"/>
  <c r="M16" i="5"/>
  <c r="L16" i="5"/>
  <c r="M12" i="5"/>
  <c r="L12" i="5"/>
  <c r="L8" i="5"/>
  <c r="M8" i="5"/>
  <c r="M4" i="5"/>
  <c r="L4" i="5"/>
  <c r="N4" i="5" s="1"/>
  <c r="M190" i="5"/>
  <c r="L190" i="5"/>
  <c r="M193" i="5"/>
  <c r="L193" i="5"/>
  <c r="M169" i="5"/>
  <c r="L169" i="5"/>
  <c r="L183" i="5"/>
  <c r="M183" i="5"/>
  <c r="M186" i="5"/>
  <c r="L186" i="5"/>
  <c r="L196" i="5"/>
  <c r="M196" i="5"/>
  <c r="L175" i="5"/>
  <c r="M175" i="5"/>
  <c r="M165" i="5"/>
  <c r="L165" i="5"/>
  <c r="L159" i="5"/>
  <c r="M159" i="5"/>
  <c r="M154" i="5"/>
  <c r="L154" i="5"/>
  <c r="M173" i="5"/>
  <c r="L173" i="5"/>
  <c r="M184" i="5"/>
  <c r="L184" i="5"/>
  <c r="M176" i="5"/>
  <c r="L176" i="5"/>
  <c r="M201" i="5"/>
  <c r="L201" i="5"/>
  <c r="L123" i="5"/>
  <c r="M123" i="5"/>
  <c r="L137" i="5"/>
  <c r="M137" i="5"/>
  <c r="L116" i="5"/>
  <c r="M116" i="5"/>
  <c r="M146" i="5"/>
  <c r="L146" i="5"/>
  <c r="M144" i="5"/>
  <c r="L144" i="5"/>
  <c r="M126" i="5"/>
  <c r="L126" i="5"/>
  <c r="L147" i="5"/>
  <c r="M147" i="5"/>
  <c r="M130" i="5"/>
  <c r="L130" i="5"/>
  <c r="M134" i="5"/>
  <c r="L134" i="5"/>
  <c r="M122" i="5"/>
  <c r="L122" i="5"/>
  <c r="L139" i="5"/>
  <c r="M139" i="5"/>
  <c r="M117" i="5"/>
  <c r="L117" i="5"/>
  <c r="L129" i="5"/>
  <c r="M129" i="5"/>
  <c r="L121" i="5"/>
  <c r="M121" i="5"/>
  <c r="M110" i="5"/>
  <c r="L110" i="5"/>
  <c r="M106" i="5"/>
  <c r="L106" i="5"/>
  <c r="M102" i="5"/>
  <c r="L102" i="5"/>
  <c r="M98" i="5"/>
  <c r="L98" i="5"/>
  <c r="M94" i="5"/>
  <c r="L94" i="5"/>
  <c r="M90" i="5"/>
  <c r="L90" i="5"/>
  <c r="N90" i="5" s="1"/>
  <c r="M86" i="5"/>
  <c r="L86" i="5"/>
  <c r="M82" i="5"/>
  <c r="L82" i="5"/>
  <c r="M78" i="5"/>
  <c r="L78" i="5"/>
  <c r="M74" i="5"/>
  <c r="L74" i="5"/>
  <c r="N74" i="5" s="1"/>
  <c r="M70" i="5"/>
  <c r="L70" i="5"/>
  <c r="N70" i="5" s="1"/>
  <c r="M66" i="5"/>
  <c r="L66" i="5"/>
  <c r="M62" i="5"/>
  <c r="L62" i="5"/>
  <c r="M58" i="5"/>
  <c r="L58" i="5"/>
  <c r="N58" i="5" s="1"/>
  <c r="M54" i="5"/>
  <c r="L54" i="5"/>
  <c r="M50" i="5"/>
  <c r="L50" i="5"/>
  <c r="N50" i="5" s="1"/>
  <c r="M46" i="5"/>
  <c r="L46" i="5"/>
  <c r="M42" i="5"/>
  <c r="L42" i="5"/>
  <c r="N42" i="5" s="1"/>
  <c r="L35" i="5"/>
  <c r="M35" i="5"/>
  <c r="M31" i="5"/>
  <c r="L31" i="5"/>
  <c r="M27" i="5"/>
  <c r="L27" i="5"/>
  <c r="N27" i="5" s="1"/>
  <c r="L23" i="5"/>
  <c r="M23" i="5"/>
  <c r="L19" i="5"/>
  <c r="N19" i="5" s="1"/>
  <c r="M19" i="5"/>
  <c r="M15" i="5"/>
  <c r="L15" i="5"/>
  <c r="N15" i="5" s="1"/>
  <c r="L11" i="5"/>
  <c r="N11" i="5" s="1"/>
  <c r="M11" i="5"/>
  <c r="L7" i="5"/>
  <c r="N7" i="5" s="1"/>
  <c r="M7" i="5"/>
  <c r="M2" i="5"/>
  <c r="L2" i="5"/>
  <c r="M149" i="5"/>
  <c r="L149" i="5"/>
  <c r="M185" i="5"/>
  <c r="L185" i="5"/>
  <c r="M157" i="5"/>
  <c r="L157" i="5"/>
  <c r="L171" i="5"/>
  <c r="M171" i="5"/>
  <c r="M200" i="5"/>
  <c r="L200" i="5"/>
  <c r="M153" i="5"/>
  <c r="L153" i="5"/>
  <c r="L167" i="5"/>
  <c r="M167" i="5"/>
  <c r="M150" i="5"/>
  <c r="L150" i="5"/>
  <c r="L188" i="5"/>
  <c r="M188" i="5"/>
  <c r="L191" i="5"/>
  <c r="M191" i="5"/>
  <c r="L164" i="5"/>
  <c r="M164" i="5"/>
  <c r="L195" i="5"/>
  <c r="M195" i="5"/>
  <c r="L156" i="5"/>
  <c r="M156" i="5"/>
  <c r="L124" i="5"/>
  <c r="M124" i="5"/>
  <c r="L136" i="5"/>
  <c r="M136" i="5"/>
  <c r="L125" i="5"/>
  <c r="M125" i="5"/>
  <c r="L127" i="5"/>
  <c r="M127" i="5"/>
  <c r="E94" i="5"/>
  <c r="S94" i="5" s="1"/>
  <c r="E108" i="5"/>
  <c r="Q108" i="5" s="1"/>
  <c r="E82" i="5"/>
  <c r="S82" i="5" s="1"/>
  <c r="E12" i="5"/>
  <c r="S12" i="5" s="1"/>
  <c r="E99" i="5"/>
  <c r="S99" i="5" s="1"/>
  <c r="E65" i="5"/>
  <c r="Q65" i="5" s="1"/>
  <c r="E29" i="5"/>
  <c r="E10" i="5"/>
  <c r="Q10" i="5" s="1"/>
  <c r="E93" i="5"/>
  <c r="S93" i="5" s="1"/>
  <c r="E76" i="5"/>
  <c r="Q76" i="5" s="1"/>
  <c r="E30" i="5"/>
  <c r="Q30" i="5" s="1"/>
  <c r="E54" i="5"/>
  <c r="S54" i="5" s="1"/>
  <c r="E105" i="5"/>
  <c r="Q105" i="5" s="1"/>
  <c r="E60" i="5"/>
  <c r="S60" i="5" s="1"/>
  <c r="E4" i="1"/>
  <c r="F4" i="1"/>
  <c r="H4" i="1" s="1"/>
  <c r="E88" i="5"/>
  <c r="Q88" i="5" s="1"/>
  <c r="E177" i="5"/>
  <c r="E172" i="5"/>
  <c r="S172" i="5" s="1"/>
  <c r="E158" i="5"/>
  <c r="E181" i="5"/>
  <c r="E192" i="5"/>
  <c r="Q192" i="5" s="1"/>
  <c r="C8" i="1"/>
  <c r="B11" i="1" s="1"/>
  <c r="E160" i="5"/>
  <c r="E174" i="5"/>
  <c r="Q174" i="5" s="1"/>
  <c r="E187" i="5"/>
  <c r="Q187" i="5" s="1"/>
  <c r="E3" i="5"/>
  <c r="Q3" i="5" s="1"/>
  <c r="E152" i="5"/>
  <c r="E162" i="5"/>
  <c r="E161" i="5"/>
  <c r="E179" i="5"/>
  <c r="Q179" i="5" s="1"/>
  <c r="E199" i="5"/>
  <c r="Q199" i="5" s="1"/>
  <c r="E150" i="5"/>
  <c r="E164" i="5"/>
  <c r="E188" i="5"/>
  <c r="Q188" i="5" s="1"/>
  <c r="E156" i="5"/>
  <c r="E153" i="5"/>
  <c r="E167" i="5"/>
  <c r="S167" i="5" s="1"/>
  <c r="E157" i="5"/>
  <c r="E200" i="5"/>
  <c r="Q200" i="5" s="1"/>
  <c r="E171" i="5"/>
  <c r="E195" i="5"/>
  <c r="Q195" i="5" s="1"/>
  <c r="E109" i="5"/>
  <c r="E2" i="5"/>
  <c r="S2" i="5" s="1"/>
  <c r="E149" i="5"/>
  <c r="F2" i="1"/>
  <c r="D8" i="1"/>
  <c r="B12" i="1" s="1"/>
  <c r="E2" i="1"/>
  <c r="E67" i="5"/>
  <c r="S67" i="5" s="1"/>
  <c r="E193" i="5"/>
  <c r="E190" i="5"/>
  <c r="Q190" i="5" s="1"/>
  <c r="E186" i="5"/>
  <c r="E169" i="5"/>
  <c r="E175" i="5"/>
  <c r="Q175" i="5" s="1"/>
  <c r="E136" i="5"/>
  <c r="Q136" i="5" s="1"/>
  <c r="E125" i="5"/>
  <c r="Q125" i="5" s="1"/>
  <c r="Q107" i="5"/>
  <c r="S107" i="5"/>
  <c r="Q103" i="5"/>
  <c r="S103" i="5"/>
  <c r="Q99" i="5"/>
  <c r="Q95" i="5"/>
  <c r="S95" i="5"/>
  <c r="Q87" i="5"/>
  <c r="S87" i="5"/>
  <c r="Q83" i="5"/>
  <c r="S83" i="5"/>
  <c r="Q75" i="5"/>
  <c r="S75" i="5"/>
  <c r="Q71" i="5"/>
  <c r="S71" i="5"/>
  <c r="Q63" i="5"/>
  <c r="S63" i="5"/>
  <c r="Q59" i="5"/>
  <c r="S59" i="5"/>
  <c r="Q55" i="5"/>
  <c r="S55" i="5"/>
  <c r="Q51" i="5"/>
  <c r="S51" i="5"/>
  <c r="Q47" i="5"/>
  <c r="S47" i="5"/>
  <c r="Q43" i="5"/>
  <c r="S43" i="5"/>
  <c r="Q36" i="5"/>
  <c r="S36" i="5"/>
  <c r="Q32" i="5"/>
  <c r="S32" i="5"/>
  <c r="Q28" i="5"/>
  <c r="S28" i="5"/>
  <c r="Q24" i="5"/>
  <c r="S24" i="5"/>
  <c r="Q20" i="5"/>
  <c r="S20" i="5"/>
  <c r="Q16" i="5"/>
  <c r="S16" i="5"/>
  <c r="Q8" i="5"/>
  <c r="S8" i="5"/>
  <c r="Q4" i="5"/>
  <c r="S4" i="5"/>
  <c r="Q110" i="5"/>
  <c r="S110" i="5"/>
  <c r="Q106" i="5"/>
  <c r="S106" i="5"/>
  <c r="Q102" i="5"/>
  <c r="S102" i="5"/>
  <c r="Q98" i="5"/>
  <c r="S98" i="5"/>
  <c r="Q90" i="5"/>
  <c r="S90" i="5"/>
  <c r="Q86" i="5"/>
  <c r="S86" i="5"/>
  <c r="Q78" i="5"/>
  <c r="S78" i="5"/>
  <c r="Q74" i="5"/>
  <c r="S74" i="5"/>
  <c r="Q70" i="5"/>
  <c r="S70" i="5"/>
  <c r="Q66" i="5"/>
  <c r="S66" i="5"/>
  <c r="Q62" i="5"/>
  <c r="S62" i="5"/>
  <c r="Q58" i="5"/>
  <c r="S58" i="5"/>
  <c r="Q50" i="5"/>
  <c r="S50" i="5"/>
  <c r="Q46" i="5"/>
  <c r="S46" i="5"/>
  <c r="Q42" i="5"/>
  <c r="S42" i="5"/>
  <c r="Q35" i="5"/>
  <c r="S35" i="5"/>
  <c r="Q31" i="5"/>
  <c r="S31" i="5"/>
  <c r="Q27" i="5"/>
  <c r="S27" i="5"/>
  <c r="Q23" i="5"/>
  <c r="S23" i="5"/>
  <c r="Q19" i="5"/>
  <c r="S19" i="5"/>
  <c r="Q15" i="5"/>
  <c r="S15" i="5"/>
  <c r="Q11" i="5"/>
  <c r="S11" i="5"/>
  <c r="Q7" i="5"/>
  <c r="S7" i="5"/>
  <c r="Q97" i="5"/>
  <c r="S97" i="5"/>
  <c r="Q89" i="5"/>
  <c r="S89" i="5"/>
  <c r="Q85" i="5"/>
  <c r="S85" i="5"/>
  <c r="Q77" i="5"/>
  <c r="S77" i="5"/>
  <c r="Q69" i="5"/>
  <c r="S69" i="5"/>
  <c r="Q61" i="5"/>
  <c r="S61" i="5"/>
  <c r="Q57" i="5"/>
  <c r="S57" i="5"/>
  <c r="Q53" i="5"/>
  <c r="S53" i="5"/>
  <c r="Q49" i="5"/>
  <c r="S49" i="5"/>
  <c r="Q45" i="5"/>
  <c r="S45" i="5"/>
  <c r="Q41" i="5"/>
  <c r="S41" i="5"/>
  <c r="Q34" i="5"/>
  <c r="S34" i="5"/>
  <c r="Q26" i="5"/>
  <c r="S26" i="5"/>
  <c r="Q22" i="5"/>
  <c r="S22" i="5"/>
  <c r="Q14" i="5"/>
  <c r="S14" i="5"/>
  <c r="Q6" i="5"/>
  <c r="S6" i="5"/>
  <c r="Q104" i="5"/>
  <c r="S104" i="5"/>
  <c r="Q100" i="5"/>
  <c r="S100" i="5"/>
  <c r="Q96" i="5"/>
  <c r="S96" i="5"/>
  <c r="Q92" i="5"/>
  <c r="S92" i="5"/>
  <c r="Q80" i="5"/>
  <c r="S80" i="5"/>
  <c r="Q72" i="5"/>
  <c r="S72" i="5"/>
  <c r="Q68" i="5"/>
  <c r="S68" i="5"/>
  <c r="Q64" i="5"/>
  <c r="S64" i="5"/>
  <c r="Q56" i="5"/>
  <c r="S56" i="5"/>
  <c r="Q52" i="5"/>
  <c r="S52" i="5"/>
  <c r="Q48" i="5"/>
  <c r="S48" i="5"/>
  <c r="Q44" i="5"/>
  <c r="S44" i="5"/>
  <c r="Q37" i="5"/>
  <c r="S37" i="5"/>
  <c r="Q33" i="5"/>
  <c r="S33" i="5"/>
  <c r="Q25" i="5"/>
  <c r="S25" i="5"/>
  <c r="Q21" i="5"/>
  <c r="S21" i="5"/>
  <c r="Q5" i="5"/>
  <c r="S5" i="5"/>
  <c r="E201" i="5"/>
  <c r="Q201" i="5" s="1"/>
  <c r="E165" i="5"/>
  <c r="E173" i="5"/>
  <c r="Q173" i="5" s="1"/>
  <c r="E154" i="5"/>
  <c r="E196" i="5"/>
  <c r="Q196" i="5" s="1"/>
  <c r="E159" i="5"/>
  <c r="E124" i="5"/>
  <c r="E111" i="5"/>
  <c r="E189" i="5"/>
  <c r="E170" i="5"/>
  <c r="S170" i="5" s="1"/>
  <c r="E178" i="5"/>
  <c r="Q178" i="5" s="1"/>
  <c r="E166" i="5"/>
  <c r="E151" i="5"/>
  <c r="E155" i="5"/>
  <c r="E198" i="5"/>
  <c r="Q198" i="5" s="1"/>
  <c r="E132" i="5"/>
  <c r="E168" i="5"/>
  <c r="S168" i="5" s="1"/>
  <c r="E73" i="5"/>
  <c r="E147" i="5"/>
  <c r="E182" i="5"/>
  <c r="Q182" i="5" s="1"/>
  <c r="E194" i="5"/>
  <c r="E180" i="5"/>
  <c r="Q180" i="5" s="1"/>
  <c r="E197" i="5"/>
  <c r="E115" i="5"/>
  <c r="E112" i="5"/>
  <c r="E130" i="5"/>
  <c r="E134" i="5"/>
  <c r="E122" i="5"/>
  <c r="E139" i="5"/>
  <c r="E144" i="5"/>
  <c r="E118" i="5"/>
  <c r="E135" i="5"/>
  <c r="E145" i="5"/>
  <c r="E117" i="5"/>
  <c r="E129" i="5"/>
  <c r="E121" i="5"/>
  <c r="E138" i="5"/>
  <c r="E123" i="5"/>
  <c r="E137" i="5"/>
  <c r="E116" i="5"/>
  <c r="Q163" i="5"/>
  <c r="T163" i="5" s="1"/>
  <c r="E120" i="5"/>
  <c r="E148" i="5"/>
  <c r="Q176" i="5"/>
  <c r="Q184" i="5"/>
  <c r="Q183" i="5"/>
  <c r="E140" i="5"/>
  <c r="E146" i="5"/>
  <c r="E39" i="5"/>
  <c r="E126" i="5"/>
  <c r="E113" i="5"/>
  <c r="E128" i="5"/>
  <c r="E40" i="5"/>
  <c r="E119" i="5"/>
  <c r="Q185" i="5"/>
  <c r="Q191" i="5"/>
  <c r="E38" i="5"/>
  <c r="E142" i="5"/>
  <c r="E127" i="5"/>
  <c r="Q202" i="5"/>
  <c r="E131" i="5"/>
  <c r="E141" i="5"/>
  <c r="E143" i="5"/>
  <c r="E133" i="5"/>
  <c r="E114" i="5"/>
  <c r="N22" i="5" l="1"/>
  <c r="Q169" i="5"/>
  <c r="S169" i="5"/>
  <c r="Q171" i="5"/>
  <c r="S171" i="5"/>
  <c r="Q162" i="5"/>
  <c r="S162" i="5"/>
  <c r="Q165" i="5"/>
  <c r="S165" i="5"/>
  <c r="Q164" i="5"/>
  <c r="S164" i="5"/>
  <c r="Q166" i="5"/>
  <c r="S166" i="5"/>
  <c r="S91" i="5"/>
  <c r="T91" i="5" s="1"/>
  <c r="Q17" i="5"/>
  <c r="T17" i="5" s="1"/>
  <c r="Q79" i="5"/>
  <c r="N23" i="5"/>
  <c r="N21" i="5"/>
  <c r="N31" i="5"/>
  <c r="S84" i="5"/>
  <c r="T84" i="5" s="1"/>
  <c r="Q81" i="5"/>
  <c r="T81" i="5" s="1"/>
  <c r="Q101" i="5"/>
  <c r="Q18" i="5"/>
  <c r="T18" i="5" s="1"/>
  <c r="N91" i="5"/>
  <c r="N100" i="5"/>
  <c r="N63" i="5"/>
  <c r="Q9" i="5"/>
  <c r="T9" i="5" s="1"/>
  <c r="Q13" i="5"/>
  <c r="T13" i="5" s="1"/>
  <c r="Q12" i="5"/>
  <c r="T12" i="5" s="1"/>
  <c r="N9" i="5"/>
  <c r="N84" i="5"/>
  <c r="Q94" i="5"/>
  <c r="T94" i="5" s="1"/>
  <c r="N8" i="5"/>
  <c r="N66" i="5"/>
  <c r="N64" i="5"/>
  <c r="N62" i="5"/>
  <c r="N79" i="5"/>
  <c r="N16" i="5"/>
  <c r="N194" i="5"/>
  <c r="N106" i="5"/>
  <c r="N71" i="5"/>
  <c r="N103" i="5"/>
  <c r="N72" i="5"/>
  <c r="N104" i="5"/>
  <c r="N97" i="5"/>
  <c r="N170" i="5"/>
  <c r="N181" i="5"/>
  <c r="N35" i="5"/>
  <c r="N184" i="5"/>
  <c r="N183" i="5"/>
  <c r="N20" i="5"/>
  <c r="N87" i="5"/>
  <c r="N13" i="5"/>
  <c r="N96" i="5"/>
  <c r="N81" i="5"/>
  <c r="N89" i="5"/>
  <c r="Q156" i="5"/>
  <c r="S156" i="5"/>
  <c r="Q160" i="5"/>
  <c r="S160" i="5"/>
  <c r="Q158" i="5"/>
  <c r="S158" i="5"/>
  <c r="Q155" i="5"/>
  <c r="S155" i="5"/>
  <c r="Q159" i="5"/>
  <c r="S159" i="5"/>
  <c r="Q154" i="5"/>
  <c r="S154" i="5"/>
  <c r="Q157" i="5"/>
  <c r="S157" i="5"/>
  <c r="Q161" i="5"/>
  <c r="S161" i="5"/>
  <c r="N34" i="5"/>
  <c r="N172" i="5"/>
  <c r="N29" i="5"/>
  <c r="N193" i="5"/>
  <c r="N177" i="5"/>
  <c r="N18" i="5"/>
  <c r="Q82" i="5"/>
  <c r="N92" i="5"/>
  <c r="N167" i="5"/>
  <c r="N77" i="5"/>
  <c r="N85" i="5"/>
  <c r="N108" i="5"/>
  <c r="N109" i="5"/>
  <c r="N191" i="5"/>
  <c r="N185" i="5"/>
  <c r="N46" i="5"/>
  <c r="N78" i="5"/>
  <c r="N86" i="5"/>
  <c r="N94" i="5"/>
  <c r="N102" i="5"/>
  <c r="N110" i="5"/>
  <c r="N176" i="5"/>
  <c r="N24" i="5"/>
  <c r="N32" i="5"/>
  <c r="N59" i="5"/>
  <c r="N107" i="5"/>
  <c r="N163" i="5"/>
  <c r="N17" i="5"/>
  <c r="N25" i="5"/>
  <c r="N33" i="5"/>
  <c r="N202" i="5"/>
  <c r="N101" i="5"/>
  <c r="N197" i="5"/>
  <c r="N98" i="5"/>
  <c r="N82" i="5"/>
  <c r="S108" i="5"/>
  <c r="T108" i="5" s="1"/>
  <c r="N168" i="5"/>
  <c r="N189" i="5"/>
  <c r="N186" i="5"/>
  <c r="Q54" i="5"/>
  <c r="T54" i="5" s="1"/>
  <c r="N12" i="5"/>
  <c r="Q67" i="5"/>
  <c r="T67" i="5" s="1"/>
  <c r="N99" i="5"/>
  <c r="S65" i="5"/>
  <c r="T65" i="5" s="1"/>
  <c r="N65" i="5"/>
  <c r="Q29" i="5"/>
  <c r="S29" i="5"/>
  <c r="N10" i="5"/>
  <c r="N93" i="5"/>
  <c r="N76" i="5"/>
  <c r="S76" i="5"/>
  <c r="T76" i="5" s="1"/>
  <c r="S10" i="5"/>
  <c r="T10" i="5" s="1"/>
  <c r="Q93" i="5"/>
  <c r="T93" i="5" s="1"/>
  <c r="N30" i="5"/>
  <c r="N54" i="5"/>
  <c r="N105" i="5"/>
  <c r="S105" i="5"/>
  <c r="T105" i="5" s="1"/>
  <c r="Q2" i="5"/>
  <c r="S30" i="5"/>
  <c r="T30" i="5" s="1"/>
  <c r="N60" i="5"/>
  <c r="Q60" i="5"/>
  <c r="T60" i="5" s="1"/>
  <c r="Q172" i="5"/>
  <c r="T172" i="5" s="1"/>
  <c r="Q149" i="5"/>
  <c r="S149" i="5"/>
  <c r="Q153" i="5"/>
  <c r="S153" i="5"/>
  <c r="Q150" i="5"/>
  <c r="S150" i="5"/>
  <c r="Q152" i="5"/>
  <c r="S152" i="5"/>
  <c r="Q151" i="5"/>
  <c r="S151" i="5"/>
  <c r="N88" i="5"/>
  <c r="N173" i="5"/>
  <c r="E8" i="1"/>
  <c r="B13" i="1" s="1"/>
  <c r="B14" i="1" s="1"/>
  <c r="N195" i="5"/>
  <c r="Q167" i="5"/>
  <c r="T167" i="5" s="1"/>
  <c r="N192" i="5"/>
  <c r="N164" i="5"/>
  <c r="N187" i="5"/>
  <c r="Q177" i="5"/>
  <c r="Q193" i="5"/>
  <c r="S88" i="5"/>
  <c r="T88" i="5" s="1"/>
  <c r="N160" i="5"/>
  <c r="N158" i="5"/>
  <c r="N156" i="5"/>
  <c r="N2" i="5"/>
  <c r="N162" i="5"/>
  <c r="Q181" i="5"/>
  <c r="N174" i="5"/>
  <c r="N67" i="5"/>
  <c r="N150" i="5"/>
  <c r="N171" i="5"/>
  <c r="N153" i="5"/>
  <c r="N149" i="5"/>
  <c r="N161" i="5"/>
  <c r="N175" i="5"/>
  <c r="T7" i="5"/>
  <c r="T15" i="5"/>
  <c r="T23" i="5"/>
  <c r="T31" i="5"/>
  <c r="T42" i="5"/>
  <c r="T50" i="5"/>
  <c r="T58" i="5"/>
  <c r="T66" i="5"/>
  <c r="T74" i="5"/>
  <c r="T82" i="5"/>
  <c r="T90" i="5"/>
  <c r="T98" i="5"/>
  <c r="T106" i="5"/>
  <c r="T4" i="5"/>
  <c r="T20" i="5"/>
  <c r="T28" i="5"/>
  <c r="T36" i="5"/>
  <c r="T47" i="5"/>
  <c r="T55" i="5"/>
  <c r="N136" i="5"/>
  <c r="N179" i="5"/>
  <c r="T6" i="5"/>
  <c r="T22" i="5"/>
  <c r="T41" i="5"/>
  <c r="T49" i="5"/>
  <c r="T57" i="5"/>
  <c r="T77" i="5"/>
  <c r="T85" i="5"/>
  <c r="T101" i="5"/>
  <c r="S109" i="5"/>
  <c r="N188" i="5"/>
  <c r="N190" i="5"/>
  <c r="S136" i="5"/>
  <c r="T136" i="5" s="1"/>
  <c r="Q109" i="5"/>
  <c r="N157" i="5"/>
  <c r="N3" i="5"/>
  <c r="S3" i="5"/>
  <c r="T3" i="5" s="1"/>
  <c r="T71" i="5"/>
  <c r="T79" i="5"/>
  <c r="T87" i="5"/>
  <c r="T95" i="5"/>
  <c r="T103" i="5"/>
  <c r="T63" i="5"/>
  <c r="N200" i="5"/>
  <c r="N199" i="5"/>
  <c r="N152" i="5"/>
  <c r="N166" i="5"/>
  <c r="N169" i="5"/>
  <c r="F8" i="1"/>
  <c r="H2" i="1"/>
  <c r="H8" i="1" s="1"/>
  <c r="T25" i="5"/>
  <c r="T33" i="5"/>
  <c r="T44" i="5"/>
  <c r="T52" i="5"/>
  <c r="T68" i="5"/>
  <c r="T92" i="5"/>
  <c r="T100" i="5"/>
  <c r="Q168" i="5"/>
  <c r="T168" i="5" s="1"/>
  <c r="Q186" i="5"/>
  <c r="N196" i="5"/>
  <c r="N201" i="5"/>
  <c r="S125" i="5"/>
  <c r="T125" i="5" s="1"/>
  <c r="N125" i="5"/>
  <c r="T14" i="5"/>
  <c r="N165" i="5"/>
  <c r="N159" i="5"/>
  <c r="T32" i="5"/>
  <c r="T51" i="5"/>
  <c r="T59" i="5"/>
  <c r="T75" i="5"/>
  <c r="T99" i="5"/>
  <c r="T107" i="5"/>
  <c r="T110" i="5"/>
  <c r="T8" i="5"/>
  <c r="T24" i="5"/>
  <c r="T43" i="5"/>
  <c r="T83" i="5"/>
  <c r="T5" i="5"/>
  <c r="T21" i="5"/>
  <c r="T37" i="5"/>
  <c r="T48" i="5"/>
  <c r="T56" i="5"/>
  <c r="T64" i="5"/>
  <c r="T72" i="5"/>
  <c r="T80" i="5"/>
  <c r="T96" i="5"/>
  <c r="T104" i="5"/>
  <c r="T26" i="5"/>
  <c r="T34" i="5"/>
  <c r="T45" i="5"/>
  <c r="T53" i="5"/>
  <c r="T61" i="5"/>
  <c r="T69" i="5"/>
  <c r="T89" i="5"/>
  <c r="T97" i="5"/>
  <c r="T11" i="5"/>
  <c r="T19" i="5"/>
  <c r="T27" i="5"/>
  <c r="T35" i="5"/>
  <c r="T46" i="5"/>
  <c r="T62" i="5"/>
  <c r="T70" i="5"/>
  <c r="T78" i="5"/>
  <c r="T86" i="5"/>
  <c r="T102" i="5"/>
  <c r="T16" i="5"/>
  <c r="Q131" i="5"/>
  <c r="S131" i="5"/>
  <c r="Q39" i="5"/>
  <c r="S39" i="5"/>
  <c r="Q148" i="5"/>
  <c r="S148" i="5"/>
  <c r="Q138" i="5"/>
  <c r="S138" i="5"/>
  <c r="Q145" i="5"/>
  <c r="S145" i="5"/>
  <c r="Q139" i="5"/>
  <c r="S139" i="5"/>
  <c r="Q112" i="5"/>
  <c r="S112" i="5"/>
  <c r="Q143" i="5"/>
  <c r="S143" i="5"/>
  <c r="Q141" i="5"/>
  <c r="S141" i="5"/>
  <c r="Q114" i="5"/>
  <c r="S114" i="5"/>
  <c r="Q38" i="5"/>
  <c r="S38" i="5"/>
  <c r="Q40" i="5"/>
  <c r="S40" i="5"/>
  <c r="Q133" i="5"/>
  <c r="S133" i="5"/>
  <c r="Q128" i="5"/>
  <c r="S128" i="5"/>
  <c r="Q146" i="5"/>
  <c r="S146" i="5"/>
  <c r="Q120" i="5"/>
  <c r="S120" i="5"/>
  <c r="Q116" i="5"/>
  <c r="S116" i="5"/>
  <c r="Q121" i="5"/>
  <c r="S121" i="5"/>
  <c r="Q135" i="5"/>
  <c r="S135" i="5"/>
  <c r="Q122" i="5"/>
  <c r="S122" i="5"/>
  <c r="Q115" i="5"/>
  <c r="S115" i="5"/>
  <c r="Q132" i="5"/>
  <c r="S132" i="5"/>
  <c r="Q127" i="5"/>
  <c r="S127" i="5"/>
  <c r="Q113" i="5"/>
  <c r="S113" i="5"/>
  <c r="Q137" i="5"/>
  <c r="S137" i="5"/>
  <c r="Q129" i="5"/>
  <c r="S129" i="5"/>
  <c r="Q118" i="5"/>
  <c r="S118" i="5"/>
  <c r="Q134" i="5"/>
  <c r="S134" i="5"/>
  <c r="Q147" i="5"/>
  <c r="S147" i="5"/>
  <c r="Q111" i="5"/>
  <c r="S111" i="5"/>
  <c r="Q142" i="5"/>
  <c r="S142" i="5"/>
  <c r="Q119" i="5"/>
  <c r="S119" i="5"/>
  <c r="Q126" i="5"/>
  <c r="S126" i="5"/>
  <c r="Q140" i="5"/>
  <c r="S140" i="5"/>
  <c r="Q123" i="5"/>
  <c r="S123" i="5"/>
  <c r="Q117" i="5"/>
  <c r="S117" i="5"/>
  <c r="Q144" i="5"/>
  <c r="S144" i="5"/>
  <c r="Q130" i="5"/>
  <c r="S130" i="5"/>
  <c r="Q73" i="5"/>
  <c r="S73" i="5"/>
  <c r="Q124" i="5"/>
  <c r="S124" i="5"/>
  <c r="N124" i="5"/>
  <c r="N118" i="5"/>
  <c r="N111" i="5"/>
  <c r="N154" i="5"/>
  <c r="N155" i="5"/>
  <c r="Q189" i="5"/>
  <c r="Q194" i="5"/>
  <c r="N151" i="5"/>
  <c r="N182" i="5"/>
  <c r="Q170" i="5"/>
  <c r="T170" i="5" s="1"/>
  <c r="N198" i="5"/>
  <c r="N117" i="5"/>
  <c r="N73" i="5"/>
  <c r="N180" i="5"/>
  <c r="N178" i="5"/>
  <c r="Q197" i="5"/>
  <c r="N147" i="5"/>
  <c r="N140" i="5"/>
  <c r="N126" i="5"/>
  <c r="N132" i="5"/>
  <c r="N139" i="5"/>
  <c r="N116" i="5"/>
  <c r="N122" i="5"/>
  <c r="N129" i="5"/>
  <c r="N146" i="5"/>
  <c r="N137" i="5"/>
  <c r="N128" i="5"/>
  <c r="N135" i="5"/>
  <c r="N134" i="5"/>
  <c r="N144" i="5"/>
  <c r="N112" i="5"/>
  <c r="N115" i="5"/>
  <c r="N138" i="5"/>
  <c r="N113" i="5"/>
  <c r="N123" i="5"/>
  <c r="N121" i="5"/>
  <c r="N145" i="5"/>
  <c r="N130" i="5"/>
  <c r="N141" i="5"/>
  <c r="N131" i="5"/>
  <c r="N127" i="5"/>
  <c r="N114" i="5"/>
  <c r="N119" i="5"/>
  <c r="N148" i="5"/>
  <c r="N120" i="5"/>
  <c r="N39" i="5"/>
  <c r="N142" i="5"/>
  <c r="N40" i="5"/>
  <c r="N38" i="5"/>
  <c r="N143" i="5"/>
  <c r="N133" i="5"/>
  <c r="T164" i="5" l="1"/>
  <c r="T162" i="5"/>
  <c r="T166" i="5"/>
  <c r="T165" i="5"/>
  <c r="T171" i="5"/>
  <c r="T169" i="5"/>
  <c r="O2" i="5"/>
  <c r="T2" i="5"/>
  <c r="Q1" i="5"/>
  <c r="S1" i="5"/>
  <c r="T157" i="5"/>
  <c r="T159" i="5"/>
  <c r="T158" i="5"/>
  <c r="T156" i="5"/>
  <c r="T161" i="5"/>
  <c r="T154" i="5"/>
  <c r="T155" i="5"/>
  <c r="T160" i="5"/>
  <c r="T29" i="5"/>
  <c r="T109" i="5"/>
  <c r="T151" i="5"/>
  <c r="T150" i="5"/>
  <c r="T149" i="5"/>
  <c r="T152" i="5"/>
  <c r="T153" i="5"/>
  <c r="T73" i="5"/>
  <c r="T144" i="5"/>
  <c r="T123" i="5"/>
  <c r="T126" i="5"/>
  <c r="T142" i="5"/>
  <c r="T127" i="5"/>
  <c r="T116" i="5"/>
  <c r="T146" i="5"/>
  <c r="T133" i="5"/>
  <c r="T38" i="5"/>
  <c r="T141" i="5"/>
  <c r="T112" i="5"/>
  <c r="T145" i="5"/>
  <c r="T148" i="5"/>
  <c r="T131" i="5"/>
  <c r="T135" i="5"/>
  <c r="T111" i="5"/>
  <c r="T134" i="5"/>
  <c r="T129" i="5"/>
  <c r="T113" i="5"/>
  <c r="T132" i="5"/>
  <c r="T122" i="5"/>
  <c r="T121" i="5"/>
  <c r="T120" i="5"/>
  <c r="T128" i="5"/>
  <c r="T40" i="5"/>
  <c r="T114" i="5"/>
  <c r="T143" i="5"/>
  <c r="T139" i="5"/>
  <c r="T138" i="5"/>
  <c r="T39" i="5"/>
  <c r="T147" i="5"/>
  <c r="T118" i="5"/>
  <c r="T137" i="5"/>
  <c r="T115" i="5"/>
  <c r="T124" i="5"/>
  <c r="T130" i="5"/>
  <c r="T117" i="5"/>
  <c r="T140" i="5"/>
  <c r="T119" i="5"/>
  <c r="T1" i="5" l="1"/>
</calcChain>
</file>

<file path=xl/sharedStrings.xml><?xml version="1.0" encoding="utf-8"?>
<sst xmlns="http://schemas.openxmlformats.org/spreadsheetml/2006/main" count="1140" uniqueCount="205">
  <si>
    <t>Sales Rep</t>
  </si>
  <si>
    <t>Amount Sold</t>
  </si>
  <si>
    <t>COGS</t>
  </si>
  <si>
    <t>Total Profit</t>
  </si>
  <si>
    <t>Commissions</t>
  </si>
  <si>
    <t>Service Cost</t>
  </si>
  <si>
    <t>Amount Paid</t>
  </si>
  <si>
    <t>Amount Due</t>
  </si>
  <si>
    <t>Filip</t>
  </si>
  <si>
    <t>Janessa</t>
  </si>
  <si>
    <t>Jonathan</t>
  </si>
  <si>
    <t>Total</t>
  </si>
  <si>
    <t>Revenue</t>
  </si>
  <si>
    <t>Gross Profit</t>
  </si>
  <si>
    <t>Less: Commissions</t>
  </si>
  <si>
    <t>Net Income</t>
  </si>
  <si>
    <t>Item No.</t>
  </si>
  <si>
    <t>Name</t>
  </si>
  <si>
    <t>Type</t>
  </si>
  <si>
    <t>Brand</t>
  </si>
  <si>
    <t>Color</t>
  </si>
  <si>
    <t>Version</t>
  </si>
  <si>
    <t>Size</t>
  </si>
  <si>
    <t>Price (yuan)</t>
  </si>
  <si>
    <t>Weight (kg)</t>
  </si>
  <si>
    <t>Cost (CAD)</t>
  </si>
  <si>
    <t>Link</t>
  </si>
  <si>
    <t>Wegobuy</t>
  </si>
  <si>
    <t>Taobao</t>
  </si>
  <si>
    <t>Yucheng</t>
  </si>
  <si>
    <t>Wingspeed</t>
  </si>
  <si>
    <t>shirt</t>
  </si>
  <si>
    <t>cdg</t>
  </si>
  <si>
    <t>navy</t>
  </si>
  <si>
    <t>gold heart</t>
  </si>
  <si>
    <t>m</t>
  </si>
  <si>
    <t>https://item.taobao.com/item.htm?id=528341498795&amp;spm=1101.1101.N.N.1227926</t>
  </si>
  <si>
    <t>Exchange Rate</t>
  </si>
  <si>
    <t>l</t>
  </si>
  <si>
    <t>Shipping Rate (yuan/kg)</t>
  </si>
  <si>
    <t>xl</t>
  </si>
  <si>
    <t>Amount Shipped (kg)</t>
  </si>
  <si>
    <t xml:space="preserve">shirt </t>
  </si>
  <si>
    <t>white</t>
  </si>
  <si>
    <t>red heart</t>
  </si>
  <si>
    <t>black</t>
  </si>
  <si>
    <t>black heart</t>
  </si>
  <si>
    <t>gray</t>
  </si>
  <si>
    <t>double heart</t>
  </si>
  <si>
    <t>double (red + gold) heart</t>
  </si>
  <si>
    <t>double (red + red) heart</t>
  </si>
  <si>
    <t>yeezus</t>
  </si>
  <si>
    <t>chief</t>
  </si>
  <si>
    <t>https://item.taobao.com/item.htm?id=553778141441&amp;spm=1101.1101.N.N.e96a3d7</t>
  </si>
  <si>
    <t>skull</t>
  </si>
  <si>
    <t>grim</t>
  </si>
  <si>
    <t>assc</t>
  </si>
  <si>
    <t>kkoch</t>
  </si>
  <si>
    <t>https://item.taobao.com/item.htm?id=574514049980&amp;spm=1101.1101.N.N.9b22690</t>
  </si>
  <si>
    <t>cherry</t>
  </si>
  <si>
    <t>cs</t>
  </si>
  <si>
    <t>https://item.taobao.com/item.htm?id=598202503601&amp;spm=1101.1101.N.N.8997a1c</t>
  </si>
  <si>
    <t>shoe</t>
  </si>
  <si>
    <t>adidas</t>
  </si>
  <si>
    <t>triple white</t>
  </si>
  <si>
    <t>https://www.cnfashionpub.com/product/boost-master-lin-tosub4-0-%e3%80%90ad0sk%e3%80%91%e6%96%b0%e7%99%bd%e9%9d%a2%e9%bb%91%e5%ba%95-adidas-ultra-boost-4-0-triple-white-real-boost-bb6168/?spm=1101.1101.N.N.16318b2%e3%80%90ad0sk%e3%80%91%e6%96%b0%e7%99%bd%e9%9d%a2%e9%bb%91%e5%ba%95-adidas-ultra-boost-4-0-triple-white-real-boost-bb6168/?spm=1101.1101.N.N.16318b2</t>
  </si>
  <si>
    <t>https://www.cnfashionpub.com/product/boost-master-lin-tosub4-0-%e3%80%90ad0sk%e3%80%91%e6%96%b0%e7%99%bd%e9%9d%a2%e9%bb%91%e5%ba%95-adidas-ultra-boost-4-0-triple-white-real-boost-bb6168/?spm=1101.1101.N.N.16318b2</t>
  </si>
  <si>
    <t>core black</t>
  </si>
  <si>
    <t>https://www.cnfashionpub.com/product/boost-master-lin-tosub4-0-%e3%80%90ad0sk%e3%80%91%e9%bb%91%e7%99%bd-ad-ultra-boost-4-0-black-white-real-boost-bb6166/?spm=1101.1101.N.N.9272f63</t>
  </si>
  <si>
    <t>gray multicolor</t>
  </si>
  <si>
    <t>https://www.cnfashionpub.com/product/boost-master-lin-tosub4-0-%e3%80%90ad0sk%e3%80%91%e7%81%b0%e7%82%ab%e5%bd%a9-ub4-0%e7%9c%9f%e7%88%86%e7%b1%b3%e8%8a%b1-ad-ultra-boost-4-0-grey-multicolorcm8109/?spm=1101.1101.N.N.93c11af</t>
  </si>
  <si>
    <t>cream</t>
  </si>
  <si>
    <t>high</t>
  </si>
  <si>
    <t>https://item.taobao.com/item.htm?id=598975205997&amp;spm=1101.1101.N.N.c56c32e</t>
  </si>
  <si>
    <t>low</t>
  </si>
  <si>
    <t>nike</t>
  </si>
  <si>
    <t>air force 1</t>
  </si>
  <si>
    <t>https://weidian.com/item.html?itemID=2972906658&amp;spider_token=87e7&amp;spm=1101.1101.N.N.6391e85</t>
  </si>
  <si>
    <t>accessory</t>
  </si>
  <si>
    <t>rayban</t>
  </si>
  <si>
    <t>green</t>
  </si>
  <si>
    <t>round lens gold frame</t>
  </si>
  <si>
    <t>https://item.taobao.com/item.htm?spm=a1z10.1-c.w137644-16424407737.17.4ba45df54TJahH&amp;id=548912209902</t>
  </si>
  <si>
    <t>black clubmaster</t>
  </si>
  <si>
    <t>https://item.taobao.com/item.htm?spm=a1z10.1-c.w137644-16424407737.16.4ba45df54TJahH&amp;id=548894117410</t>
  </si>
  <si>
    <t>black round clubmaster</t>
  </si>
  <si>
    <t>https://item.taobao.com/item.htm?spm=a1z10.1-c.w137644-16424407737.20.4ba45df54TJahH&amp;id=548861760287</t>
  </si>
  <si>
    <t>https://item.taobao.com/item.htm?spm=a1z10.1-c.w137644-16424407737.19.4ba45df54TJahH&amp;id=549739826993</t>
  </si>
  <si>
    <t>tommy hilfiger</t>
  </si>
  <si>
    <t>baseball cap</t>
  </si>
  <si>
    <t>https://item.taobao.com/item.htm?id=574456466561&amp;spm=1101.1101.N.N.1c8cb99</t>
  </si>
  <si>
    <t>pink</t>
  </si>
  <si>
    <t>pants</t>
  </si>
  <si>
    <t>lululemon</t>
  </si>
  <si>
    <t>legging</t>
  </si>
  <si>
    <t>s</t>
  </si>
  <si>
    <t>https://item.taobao.com/item.htm?id=609350987188&amp;spm=1101.1101.N.N.b91e8e8</t>
  </si>
  <si>
    <t>royal blue</t>
  </si>
  <si>
    <t>aoki ash</t>
  </si>
  <si>
    <t>gray gamma</t>
  </si>
  <si>
    <t>frank ocean</t>
  </si>
  <si>
    <t>https://item.taobao.com/item.htm?id=612486455411&amp;spm=1101.1101.N.N.78d02</t>
  </si>
  <si>
    <t>hoodie</t>
  </si>
  <si>
    <t>astroworld</t>
  </si>
  <si>
    <t>wish</t>
  </si>
  <si>
    <t>https://item.taobao.com/item.htm?id=574105245182&amp;spm=1101.1101.N.N.5a61fba</t>
  </si>
  <si>
    <t>tour</t>
  </si>
  <si>
    <t>https://item.taobao.com/item.htm?id=612602374182&amp;spm=1101.1101.N.N.29c8570</t>
  </si>
  <si>
    <t>parlay</t>
  </si>
  <si>
    <t>https://www.cnfashionpub.com/product/boost-master-lin-tosub4-0-%e3%80%90ad0sk%e3%80%91-%e6%b5%b7%e6%b4%8b%e8%93%9d-parley-x-ad-ultra-boost-legend-ink-ac7836/</t>
  </si>
  <si>
    <t>goyard</t>
  </si>
  <si>
    <t>brown</t>
  </si>
  <si>
    <t>cardholder</t>
  </si>
  <si>
    <t>https://item.taobao.com/item.htm?id=543020978173&amp;spm=1101.1101.N.N.5ccfebf</t>
  </si>
  <si>
    <t>https://item.taobao.com/item.htm?id=543020978173&amp;spm=1101.1101.N.N.b73733</t>
  </si>
  <si>
    <t>shorts</t>
  </si>
  <si>
    <t>fog style</t>
  </si>
  <si>
    <t>https://item.taobao.com/item.htm?spm=a1z0d.7625083.1998302264.6.5c5f4e69OBEbbf&amp;id=596562620476</t>
  </si>
  <si>
    <t>low crazy hearts</t>
  </si>
  <si>
    <t>https://item.taobao.com/item.htm?spm=a1z09.2.0.0.14a12e8d8l0u2F&amp;id=617077831827&amp;_u=u2029u6ka24862</t>
  </si>
  <si>
    <t>Quantity</t>
  </si>
  <si>
    <t>Date</t>
  </si>
  <si>
    <t>$ Sold</t>
  </si>
  <si>
    <t>Ordered Qty</t>
  </si>
  <si>
    <t>Sold Qty</t>
  </si>
  <si>
    <t>Stock</t>
  </si>
  <si>
    <t>Inv. Beg.</t>
  </si>
  <si>
    <t>Total Cost (CAD)</t>
  </si>
  <si>
    <t>Demand</t>
  </si>
  <si>
    <t>Leadtime</t>
  </si>
  <si>
    <t>Reorder</t>
  </si>
  <si>
    <t>Economic Order Quantity</t>
  </si>
  <si>
    <t>Order Cost</t>
  </si>
  <si>
    <t>Inventory Insights</t>
  </si>
  <si>
    <t>Current Avg LT</t>
  </si>
  <si>
    <t>Last mo. Avg LT</t>
  </si>
  <si>
    <t>Avg LT</t>
  </si>
  <si>
    <t>Parcel</t>
  </si>
  <si>
    <t>Date Shipped</t>
  </si>
  <si>
    <t>Date Arrived</t>
  </si>
  <si>
    <t>Avg Leadtime</t>
  </si>
  <si>
    <t>Customer</t>
  </si>
  <si>
    <t>$$</t>
  </si>
  <si>
    <t>1. Cost</t>
  </si>
  <si>
    <t>2. Avg Sale Price</t>
  </si>
  <si>
    <t>3. Expected Revenue</t>
  </si>
  <si>
    <t>4. Expected Profit</t>
  </si>
  <si>
    <t>ganita</t>
  </si>
  <si>
    <t>silver</t>
  </si>
  <si>
    <t>stainless steel cuban curb chain</t>
  </si>
  <si>
    <t>5mm by 50cm</t>
  </si>
  <si>
    <t>gold</t>
  </si>
  <si>
    <t>gold plated</t>
  </si>
  <si>
    <t>otb</t>
  </si>
  <si>
    <t>https://www.aliexpress.com/item/1838447016.html?spm=a2g0s.9042311.0.0.74884c4dt8hkQW</t>
  </si>
  <si>
    <t>Misc Sales</t>
  </si>
  <si>
    <t>diagonal ring</t>
  </si>
  <si>
    <t>10</t>
  </si>
  <si>
    <t>0</t>
  </si>
  <si>
    <t>7.5</t>
  </si>
  <si>
    <t>?</t>
  </si>
  <si>
    <t>sadheev</t>
  </si>
  <si>
    <t>lens gray frame aviator</t>
  </si>
  <si>
    <t>lens gold frame aviator</t>
  </si>
  <si>
    <t>JL</t>
  </si>
  <si>
    <t>blonded shirt</t>
  </si>
  <si>
    <t>blonded hoodie</t>
  </si>
  <si>
    <t>Price Paid (shipping)</t>
  </si>
  <si>
    <t>Price Paid (item)</t>
  </si>
  <si>
    <t>Item Price (yuan)</t>
  </si>
  <si>
    <t>Item Weight (kg)</t>
  </si>
  <si>
    <t>air jordan</t>
  </si>
  <si>
    <t>orange</t>
  </si>
  <si>
    <t>shattered backboard 3.0</t>
  </si>
  <si>
    <t>https://weidian.com/item.html?itemID=3289077709&amp;a=b&amp;wfr=BuyercopyURL&amp;share_relation=c3985b7ef2e4b338__1&amp;fbclid=IwAR0xSNjYq1vgikivXSkfCNuGx6NXowjix-IFIHZFHec0ewx-6HmxmxAxrBA</t>
  </si>
  <si>
    <t>https://item.taobao.com/item.htm?id=620817310524&amp;spm=1101.1101.N.N.dea2305</t>
  </si>
  <si>
    <t>https://www.aliexpress.com/item/32923692791.html?spm=a2g0s.9042311.0.0.61394c4dkbWgUl</t>
  </si>
  <si>
    <t>https://item.taobao.com/item.htm?id=549739826993&amp;spm=1101.1101.N.N.c521188</t>
  </si>
  <si>
    <t>david</t>
  </si>
  <si>
    <t>Price Shipped (yuan)</t>
  </si>
  <si>
    <t>dorian</t>
  </si>
  <si>
    <t>jenny</t>
  </si>
  <si>
    <t>oscar</t>
  </si>
  <si>
    <t>krissy</t>
  </si>
  <si>
    <t>https://item.taobao.com/item.htm?id=606575562631&amp;spm=1101.1101.N.N.a64f0fe</t>
  </si>
  <si>
    <t>nike square swoosh ring</t>
  </si>
  <si>
    <t>nike see through swoosh ring</t>
  </si>
  <si>
    <t>dylan</t>
  </si>
  <si>
    <t>lisa</t>
  </si>
  <si>
    <t>anson</t>
  </si>
  <si>
    <t>shak</t>
  </si>
  <si>
    <t>ceez</t>
  </si>
  <si>
    <t>balraj</t>
  </si>
  <si>
    <t>katherine</t>
  </si>
  <si>
    <t>ingrid</t>
  </si>
  <si>
    <t>oman</t>
  </si>
  <si>
    <t>poshmark</t>
  </si>
  <si>
    <t>ashlie</t>
  </si>
  <si>
    <t>shannon</t>
  </si>
  <si>
    <t>shane</t>
  </si>
  <si>
    <t>brick red</t>
  </si>
  <si>
    <t>janessa</t>
  </si>
  <si>
    <t>ngoc</t>
  </si>
  <si>
    <t>posh</t>
  </si>
  <si>
    <t>angela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</si>
</sst>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08888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/>
        <bgColor indexed="64"/>
      </patternFill>
    </fill>
  </fills>
  <borders count="7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2" fillId="0" borderId="0"/>
  </cellStyleXfs>
  <cellXfs count="39">
    <xf numFmtId="0" fontId="0" fillId="0" borderId="0" xfId="0"/>
    <xf numFmtId="0" fontId="1" fillId="0" borderId="1" xfId="0" applyFont="1" applyBorder="1" applyAlignment="1">
      <alignment wrapText="1"/>
    </xf>
    <xf numFmtId="164" fontId="1" fillId="0" borderId="1" xfId="0" quotePrefix="1" applyNumberFormat="1" applyFont="1" applyBorder="1" applyAlignment="1">
      <alignment horizontal="left" wrapText="1"/>
    </xf>
    <xf numFmtId="0" fontId="1" fillId="0" borderId="3" xfId="0" applyFont="1" applyBorder="1" applyAlignment="1">
      <alignment wrapText="1"/>
    </xf>
    <xf numFmtId="2" fontId="0" fillId="0" borderId="0" xfId="0" applyNumberFormat="1"/>
    <xf numFmtId="2" fontId="1" fillId="0" borderId="1" xfId="0" quotePrefix="1" applyNumberFormat="1" applyFont="1" applyBorder="1" applyAlignment="1">
      <alignment horizontal="left" wrapText="1"/>
    </xf>
    <xf numFmtId="16" fontId="0" fillId="0" borderId="0" xfId="0" applyNumberFormat="1"/>
    <xf numFmtId="0" fontId="1" fillId="0" borderId="4" xfId="0" applyFont="1" applyBorder="1" applyAlignment="1">
      <alignment wrapText="1"/>
    </xf>
    <xf numFmtId="0" fontId="0" fillId="4" borderId="0" xfId="0" applyFill="1"/>
    <xf numFmtId="0" fontId="0" fillId="2" borderId="0" xfId="0" applyFill="1" applyAlignment="1">
      <alignment horizontal="center"/>
    </xf>
    <xf numFmtId="0" fontId="0" fillId="0" borderId="0" xfId="0"/>
    <xf numFmtId="0" fontId="0" fillId="0" borderId="6" xfId="0" applyFont="1" applyBorder="1"/>
    <xf numFmtId="0" fontId="0" fillId="0" borderId="0" xfId="0" applyNumberFormat="1"/>
    <xf numFmtId="0" fontId="1" fillId="0" borderId="1" xfId="0" applyNumberFormat="1" applyFont="1" applyBorder="1" applyAlignment="1">
      <alignment wrapText="1"/>
    </xf>
    <xf numFmtId="0" fontId="1" fillId="0" borderId="1" xfId="0" quotePrefix="1" applyNumberFormat="1" applyFont="1" applyBorder="1" applyAlignment="1">
      <alignment wrapText="1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left" wrapText="1"/>
    </xf>
    <xf numFmtId="0" fontId="1" fillId="0" borderId="2" xfId="0" applyFont="1" applyBorder="1" applyAlignment="1">
      <alignment horizontal="left" wrapText="1"/>
    </xf>
    <xf numFmtId="0" fontId="3" fillId="3" borderId="0" xfId="0" applyFont="1" applyFill="1" applyAlignment="1">
      <alignment horizontal="left"/>
    </xf>
    <xf numFmtId="0" fontId="1" fillId="0" borderId="1" xfId="0" quotePrefix="1" applyFont="1" applyBorder="1" applyAlignment="1">
      <alignment horizontal="left" wrapText="1"/>
    </xf>
    <xf numFmtId="0" fontId="0" fillId="0" borderId="0" xfId="0" applyAlignment="1">
      <alignment horizontal="left" wrapText="1"/>
    </xf>
    <xf numFmtId="0" fontId="1" fillId="0" borderId="0" xfId="0" applyFont="1" applyAlignment="1">
      <alignment horizontal="left" wrapText="1"/>
    </xf>
    <xf numFmtId="0" fontId="1" fillId="0" borderId="0" xfId="0" quotePrefix="1" applyFont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3" xfId="0" applyFont="1" applyBorder="1" applyAlignment="1">
      <alignment horizontal="left" wrapText="1"/>
    </xf>
    <xf numFmtId="0" fontId="1" fillId="0" borderId="5" xfId="0" applyFont="1" applyBorder="1" applyAlignment="1">
      <alignment horizontal="left" wrapText="1"/>
    </xf>
    <xf numFmtId="2" fontId="1" fillId="0" borderId="5" xfId="0" applyNumberFormat="1" applyFont="1" applyBorder="1" applyAlignment="1">
      <alignment horizontal="left" wrapText="1"/>
    </xf>
    <xf numFmtId="0" fontId="0" fillId="0" borderId="0" xfId="0" applyBorder="1" applyAlignment="1">
      <alignment horizontal="left"/>
    </xf>
    <xf numFmtId="2" fontId="1" fillId="0" borderId="5" xfId="0" quotePrefix="1" applyNumberFormat="1" applyFont="1" applyBorder="1" applyAlignment="1">
      <alignment horizontal="left" wrapText="1"/>
    </xf>
    <xf numFmtId="0" fontId="0" fillId="0" borderId="0" xfId="0" applyFill="1" applyAlignment="1">
      <alignment horizontal="center" wrapText="1"/>
    </xf>
    <xf numFmtId="0" fontId="0" fillId="0" borderId="0" xfId="0" applyFill="1" applyAlignment="1">
      <alignment wrapText="1"/>
    </xf>
    <xf numFmtId="2" fontId="1" fillId="0" borderId="3" xfId="0" applyNumberFormat="1" applyFont="1" applyBorder="1" applyAlignment="1">
      <alignment horizontal="left" wrapText="1"/>
    </xf>
    <xf numFmtId="2" fontId="0" fillId="5" borderId="0" xfId="0" applyNumberFormat="1" applyFill="1" applyAlignment="1">
      <alignment horizontal="center"/>
    </xf>
    <xf numFmtId="2" fontId="0" fillId="2" borderId="0" xfId="0" applyNumberFormat="1" applyFill="1" applyAlignment="1">
      <alignment horizontal="center"/>
    </xf>
    <xf numFmtId="2" fontId="0" fillId="6" borderId="0" xfId="0" applyNumberFormat="1" applyFill="1" applyAlignment="1">
      <alignment horizontal="center"/>
    </xf>
    <xf numFmtId="2" fontId="0" fillId="7" borderId="0" xfId="0" applyNumberFormat="1" applyFill="1" applyAlignment="1">
      <alignment horizontal="center"/>
    </xf>
    <xf numFmtId="2" fontId="0" fillId="8" borderId="0" xfId="0" applyNumberFormat="1" applyFill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6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2" formatCode="0.00"/>
      <alignment horizontal="left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/>
      </border>
    </dxf>
    <dxf>
      <font>
        <strike val="0"/>
        <condense val="0"/>
        <extend val="0"/>
        <outline val="0"/>
        <shadow val="0"/>
        <vertAlign val="baseline"/>
        <sz val="10"/>
        <color theme="1"/>
        <name val="Arial"/>
        <family val="2"/>
        <scheme val="none"/>
      </font>
      <numFmt numFmtId="2" formatCode="0.00"/>
      <alignment horizontal="lef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left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/>
      </border>
    </dxf>
    <dxf>
      <font>
        <strike val="0"/>
        <condense val="0"/>
        <extend val="0"/>
        <outline val="0"/>
        <shadow val="0"/>
        <vertAlign val="baseline"/>
        <sz val="10"/>
        <color theme="1"/>
        <name val="Arial"/>
        <family val="2"/>
      </font>
      <alignment horizontal="left" vertical="bottom" textRotation="0" wrapText="1" indent="0" justifyLastLine="0" shrinkToFit="0" readingOrder="0"/>
      <border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left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/>
      </border>
    </dxf>
    <dxf>
      <font>
        <strike val="0"/>
        <condense val="0"/>
        <extend val="0"/>
        <outline val="0"/>
        <shadow val="0"/>
        <vertAlign val="baseline"/>
        <sz val="10"/>
        <color theme="1"/>
        <name val="Arial"/>
        <family val="2"/>
      </font>
      <alignment horizontal="left" vertical="bottom" textRotation="0" wrapText="1" indent="0" justifyLastLine="0" shrinkToFit="0" readingOrder="0"/>
      <border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left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/>
      </border>
    </dxf>
    <dxf>
      <font>
        <strike val="0"/>
        <condense val="0"/>
        <extend val="0"/>
        <outline val="0"/>
        <shadow val="0"/>
        <vertAlign val="baseline"/>
        <sz val="10"/>
        <color theme="1"/>
        <name val="Arial"/>
        <family val="2"/>
      </font>
      <alignment horizontal="left" vertical="bottom" textRotation="0" wrapText="1" indent="0" justifyLastLine="0" shrinkToFit="0" readingOrder="0"/>
      <border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left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/>
      </border>
    </dxf>
    <dxf>
      <font>
        <strike val="0"/>
        <condense val="0"/>
        <extend val="0"/>
        <outline val="0"/>
        <shadow val="0"/>
        <vertAlign val="baseline"/>
        <sz val="10"/>
        <color theme="1"/>
        <name val="Arial"/>
        <family val="2"/>
      </font>
      <alignment horizontal="left" vertical="bottom" textRotation="0" wrapText="1" indent="0" justifyLastLine="0" shrinkToFit="0" readingOrder="0"/>
      <border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left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/>
      </border>
    </dxf>
    <dxf>
      <font>
        <strike val="0"/>
        <condense val="0"/>
        <extend val="0"/>
        <outline val="0"/>
        <shadow val="0"/>
        <vertAlign val="baseline"/>
        <sz val="10"/>
        <color theme="1"/>
        <name val="Arial"/>
        <family val="2"/>
      </font>
      <alignment horizontal="left" vertical="bottom" textRotation="0" wrapText="1" indent="0" justifyLastLine="0" shrinkToFit="0" readingOrder="0"/>
      <border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left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/>
      </border>
    </dxf>
    <dxf>
      <font>
        <strike val="0"/>
        <condense val="0"/>
        <extend val="0"/>
        <outline val="0"/>
        <shadow val="0"/>
        <vertAlign val="baseline"/>
        <sz val="10"/>
        <color theme="1"/>
        <name val="Arial"/>
        <family val="2"/>
      </font>
      <alignment horizontal="left" vertical="bottom" textRotation="0" wrapText="1" indent="0" justifyLastLine="0" shrinkToFit="0" readingOrder="0"/>
      <border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left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/>
      </border>
    </dxf>
    <dxf>
      <font>
        <strike val="0"/>
        <condense val="0"/>
        <extend val="0"/>
        <outline val="0"/>
        <shadow val="0"/>
        <vertAlign val="baseline"/>
        <sz val="10"/>
        <color theme="1"/>
        <name val="Arial"/>
        <family val="2"/>
        <scheme val="none"/>
      </font>
      <alignment horizontal="lef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/>
        <vertical/>
        <horizontal/>
      </border>
    </dxf>
    <dxf>
      <alignment horizontal="lef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0.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border outline="0">
        <left/>
        <right style="medium">
          <color rgb="FFCCCCCC"/>
        </right>
        <top/>
        <bottom/>
      </border>
    </dxf>
    <dxf>
      <font>
        <strike val="0"/>
        <condense val="0"/>
        <extend val="0"/>
        <outline val="0"/>
        <shadow val="0"/>
        <vertAlign val="baseline"/>
        <sz val="10"/>
        <color theme="1"/>
        <name val="Arial"/>
        <family val="2"/>
      </font>
      <alignment horizontal="left" vertical="bottom" textRotation="0" wrapText="1" indent="0" justifyLastLine="0" shrinkToFit="0" readingOrder="0"/>
    </dxf>
    <dxf>
      <font>
        <strike val="0"/>
        <condense val="0"/>
        <extend val="0"/>
        <outline val="0"/>
        <shadow val="0"/>
        <vertAlign val="baseline"/>
        <sz val="10"/>
        <color theme="1"/>
        <name val="Arial"/>
        <family val="2"/>
      </font>
      <alignment horizontal="left" vertical="bottom" textRotation="0" wrapText="1" indent="0" justifyLastLine="0" shrinkToFit="0" readingOrder="0"/>
      <border outline="0">
        <left style="medium">
          <color rgb="FFCCCCCC"/>
        </left>
        <right style="medium">
          <color rgb="FFCCCCCC"/>
        </right>
        <top/>
        <bottom/>
      </border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Reps" displayName="Reps" ref="A1:C7" totalsRowShown="0">
  <autoFilter ref="A1:C7" xr:uid="{00000000-0009-0000-0100-000001000000}"/>
  <tableColumns count="3">
    <tableColumn id="1" xr3:uid="{00000000-0010-0000-0000-000001000000}" name="Sales Rep"/>
    <tableColumn id="2" xr3:uid="{00000000-0010-0000-0000-000002000000}" name="Amount Sold" dataDxfId="62">
      <calculatedColumnFormula>SUMIF(Sold[Sales Rep],Reps[[#This Row],[Sales Rep]],Sold[$ Sold])</calculatedColumnFormula>
    </tableColumn>
    <tableColumn id="7" xr3:uid="{00000000-0010-0000-0000-000007000000}" name="COGS" dataDxfId="61">
      <calculatedColumnFormula>SUMIF(Sold[Sales Rep],Reps[[#This Row],[Sales Rep]],Sold[COGS])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Item" displayName="Item" ref="A1:J177" totalsRowCount="1" headerRowDxfId="60" dataDxfId="59" tableBorderDxfId="58">
  <autoFilter ref="A1:J176" xr:uid="{00000000-0009-0000-0100-000002000000}"/>
  <tableColumns count="10">
    <tableColumn id="1" xr3:uid="{00000000-0010-0000-0100-000001000000}" name="Item No." dataDxfId="42"/>
    <tableColumn id="2" xr3:uid="{00000000-0010-0000-0100-000002000000}" name="Name" dataDxfId="41" totalsRowDxfId="40">
      <calculatedColumnFormula>CONCATENATE(D2, " ", E2, " ", F2, " ", G2)</calculatedColumnFormula>
    </tableColumn>
    <tableColumn id="3" xr3:uid="{00000000-0010-0000-0100-000003000000}" name="Type" dataDxfId="39" totalsRowDxfId="38"/>
    <tableColumn id="4" xr3:uid="{00000000-0010-0000-0100-000004000000}" name="Brand" dataDxfId="37" totalsRowDxfId="36"/>
    <tableColumn id="5" xr3:uid="{00000000-0010-0000-0100-000005000000}" name="Color" dataDxfId="35" totalsRowDxfId="34"/>
    <tableColumn id="6" xr3:uid="{00000000-0010-0000-0100-000006000000}" name="Version" dataDxfId="33" totalsRowDxfId="32"/>
    <tableColumn id="7" xr3:uid="{00000000-0010-0000-0100-000007000000}" name="Size" dataDxfId="31" totalsRowDxfId="30"/>
    <tableColumn id="8" xr3:uid="{00000000-0010-0000-0100-000008000000}" name="Price (yuan)" dataDxfId="29" totalsRowDxfId="28"/>
    <tableColumn id="9" xr3:uid="{00000000-0010-0000-0100-000009000000}" name="Weight (kg)" dataDxfId="27" totalsRowDxfId="26"/>
    <tableColumn id="10" xr3:uid="{00000000-0010-0000-0100-00000A000000}" name="Cost (CAD)" dataDxfId="25" totalsRowDxfId="24">
      <calculatedColumnFormula>H2/$L$2 + I2*(88/$L$2)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Ordered" displayName="Ordered" ref="A1:D118" totalsRowShown="0">
  <autoFilter ref="A1:D118" xr:uid="{00000000-0009-0000-0100-000003000000}"/>
  <tableColumns count="4">
    <tableColumn id="1" xr3:uid="{00000000-0010-0000-0200-000001000000}" name="Item No."/>
    <tableColumn id="2" xr3:uid="{00000000-0010-0000-0200-000002000000}" name="Name" dataDxfId="57">
      <calculatedColumnFormula>VLOOKUP(Ordered[[#This Row],[Item No.]],Item[],2, FALSE)</calculatedColumnFormula>
    </tableColumn>
    <tableColumn id="3" xr3:uid="{00000000-0010-0000-0200-000003000000}" name="Quantity"/>
    <tableColumn id="4" xr3:uid="{00000000-0010-0000-0200-000004000000}" name="Dat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Sold" displayName="Sold" ref="A1:F83" totalsRowShown="0">
  <autoFilter ref="A1:F83" xr:uid="{00000000-0009-0000-0100-000004000000}"/>
  <tableColumns count="6">
    <tableColumn id="1" xr3:uid="{00000000-0010-0000-0300-000001000000}" name="Item No."/>
    <tableColumn id="2" xr3:uid="{00000000-0010-0000-0300-000002000000}" name="Name" dataDxfId="44">
      <calculatedColumnFormula>VLOOKUP(Sold[[#This Row],[Item No.]],Item[],2,FALSE )</calculatedColumnFormula>
    </tableColumn>
    <tableColumn id="7" xr3:uid="{00000000-0010-0000-0300-000007000000}" name="COGS" dataDxfId="43">
      <calculatedColumnFormula>VLOOKUP(Sold[[#This Row],[Item No.]],Item[],10,FALSE)</calculatedColumnFormula>
    </tableColumn>
    <tableColumn id="3" xr3:uid="{00000000-0010-0000-0300-000003000000}" name="Sales Rep"/>
    <tableColumn id="6" xr3:uid="{00000000-0010-0000-0300-000006000000}" name="$ Sold"/>
    <tableColumn id="4" xr3:uid="{00000000-0010-0000-0300-000004000000}" name="Quantity">
      <calculatedColumnFormula>IF(COUNT(Sold[[#This Row],[Item No.]]) = 1, 1, 0)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Inventory" displayName="Inventory" ref="A1:I202" totalsRowShown="0">
  <autoFilter ref="A1:I202" xr:uid="{00000000-0009-0000-0100-000005000000}"/>
  <tableColumns count="9">
    <tableColumn id="1" xr3:uid="{00000000-0010-0000-0400-000001000000}" name="Item No." dataDxfId="56">
      <calculatedColumnFormula>Item[[#This Row],[Item No.]]</calculatedColumnFormula>
    </tableColumn>
    <tableColumn id="2" xr3:uid="{00000000-0010-0000-0400-000002000000}" name="Name">
      <calculatedColumnFormula>VLOOKUP(Inventory[[#This Row],[Item No.]],Item[],2,FALSE)</calculatedColumnFormula>
    </tableColumn>
    <tableColumn id="6" xr3:uid="{00000000-0010-0000-0400-000006000000}" name="Ordered Qty" dataDxfId="55">
      <calculatedColumnFormula>SUMIF(Ordered[Name], Inventory[[#This Row],[Name]], Ordered[Quantity])</calculatedColumnFormula>
    </tableColumn>
    <tableColumn id="5" xr3:uid="{00000000-0010-0000-0400-000005000000}" name="Sold Qty" dataDxfId="54">
      <calculatedColumnFormula>SUMIF(Sold[Name], Inventory[[#This Row],[Name]], Sold[Quantity])</calculatedColumnFormula>
    </tableColumn>
    <tableColumn id="3" xr3:uid="{00000000-0010-0000-0400-000003000000}" name="Stock" dataDxfId="53">
      <calculatedColumnFormula>Inventory[[#This Row],[Ordered Qty]]-Inventory[[#This Row],[Sold Qty]]+F2</calculatedColumnFormula>
    </tableColumn>
    <tableColumn id="4" xr3:uid="{650F2FE2-72C8-4172-B8C6-F88F2A3440A9}" name="Inv. Beg." dataDxfId="52"/>
    <tableColumn id="7" xr3:uid="{72468669-BAB8-490F-BA19-3C0D8FC35C30}" name="Price (yuan)" dataDxfId="51">
      <calculatedColumnFormula>Item[[#This Row],[Price (yuan)]]</calculatedColumnFormula>
    </tableColumn>
    <tableColumn id="8" xr3:uid="{3CB09936-B027-4F9B-930F-8DF1FF64A22A}" name="Weight (kg)" dataDxfId="50">
      <calculatedColumnFormula>Item[[#This Row],[Weight (kg)]]</calculatedColumnFormula>
    </tableColumn>
    <tableColumn id="9" xr3:uid="{40D0C531-1072-43D3-BA54-901B0F1AACDD}" name="Total Cost (CAD)" dataDxfId="49">
      <calculatedColumnFormula>Item[[#This Row],[Cost (CAD)]]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LeadtimeData" displayName="LeadtimeData" ref="A1:C240" totalsRowShown="0">
  <autoFilter ref="A1:C240" xr:uid="{00000000-0009-0000-0100-000006000000}"/>
  <tableColumns count="3">
    <tableColumn id="1" xr3:uid="{00000000-0010-0000-0500-000001000000}" name="Item No."/>
    <tableColumn id="2" xr3:uid="{00000000-0010-0000-0500-000002000000}" name="Name" dataDxfId="48">
      <calculatedColumnFormula>VLOOKUP(LeadtimeData[[#This Row],[Item No.]],Item[],2,FALSE)</calculatedColumnFormula>
    </tableColumn>
    <tableColumn id="3" xr3:uid="{00000000-0010-0000-0500-000003000000}" name="Leadtime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5" displayName="Table5" ref="A1:C162" totalsRowShown="0">
  <autoFilter ref="A1:C162" xr:uid="{00000000-0009-0000-0100-000007000000}"/>
  <tableColumns count="3">
    <tableColumn id="1" xr3:uid="{00000000-0010-0000-0600-000001000000}" name="Item No." dataDxfId="47">
      <calculatedColumnFormula>Item[[#This Row],[Item No.]]</calculatedColumnFormula>
    </tableColumn>
    <tableColumn id="2" xr3:uid="{00000000-0010-0000-0600-000002000000}" name="Name" dataDxfId="46">
      <calculatedColumnFormula>VLOOKUP(Item[[#This Row],[Item No.]],Item[],2,FALSE)</calculatedColumnFormula>
    </tableColumn>
    <tableColumn id="3" xr3:uid="{00000000-0010-0000-0600-000003000000}" name="Current Avg LT" dataDxfId="45">
      <calculatedColumnFormula>(AVERAGEIF(LeadtimeData[Name], Table5[[#This Row],[Name]], LeadtimeData[Leadtime]) + D2)/IF(COUNT(D2) = 1, 2, 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4"/>
  <sheetViews>
    <sheetView workbookViewId="0">
      <selection activeCell="F14" sqref="F14"/>
    </sheetView>
  </sheetViews>
  <sheetFormatPr defaultRowHeight="14.5" x14ac:dyDescent="0.35"/>
  <cols>
    <col min="1" max="1" width="16.453125" style="10" customWidth="1"/>
    <col min="2" max="4" width="14.08984375" style="10" customWidth="1"/>
    <col min="5" max="5" width="12.26953125" style="10" customWidth="1"/>
    <col min="6" max="7" width="11.54296875" style="10" customWidth="1"/>
    <col min="8" max="8" width="11" style="10" customWidth="1"/>
  </cols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5">
      <c r="A2" t="s">
        <v>8</v>
      </c>
      <c r="B2" s="4">
        <f>SUMIF(Sold[Sales Rep],Reps[[#This Row],[Sales Rep]],Sold[$ Sold])</f>
        <v>3003.96</v>
      </c>
      <c r="C2" s="4">
        <f>SUMIF(Sold[Sales Rep],Reps[[#This Row],[Sales Rep]],Sold[COGS])</f>
        <v>1056.4521158129166</v>
      </c>
      <c r="D2" s="4">
        <f>Reps[[#This Row],[Amount Sold]]-Reps[[#This Row],[COGS]]</f>
        <v>1947.5078841870834</v>
      </c>
      <c r="E2" s="4">
        <f>D2*0</f>
        <v>0</v>
      </c>
      <c r="F2" s="4">
        <f>D2*0</f>
        <v>0</v>
      </c>
      <c r="G2" s="4"/>
      <c r="H2" s="4">
        <f>Reps[[#This Row],[COGS]]+F2-G2</f>
        <v>1056.4521158129166</v>
      </c>
    </row>
    <row r="3" spans="1:8" x14ac:dyDescent="0.35">
      <c r="A3" t="s">
        <v>9</v>
      </c>
      <c r="B3" s="4">
        <f>SUMIF(Sold[Sales Rep],Reps[[#This Row],[Sales Rep]],Sold[$ Sold])</f>
        <v>140</v>
      </c>
      <c r="C3" s="4">
        <f>SUMIF(Sold[Sales Rep],Reps[[#This Row],[Sales Rep]],Sold[COGS])</f>
        <v>61.29175946547884</v>
      </c>
      <c r="D3" s="4">
        <f>Reps[[#This Row],[Amount Sold]]-Reps[[#This Row],[COGS]]</f>
        <v>78.708240534521167</v>
      </c>
      <c r="E3" s="4">
        <f>D3*0.5</f>
        <v>39.354120267260583</v>
      </c>
      <c r="F3" s="4">
        <f>D3*0.5</f>
        <v>39.354120267260583</v>
      </c>
      <c r="G3" s="4"/>
      <c r="H3" s="4">
        <f>Reps[[#This Row],[COGS]]+F3-G3</f>
        <v>100.64587973273942</v>
      </c>
    </row>
    <row r="4" spans="1:8" x14ac:dyDescent="0.35">
      <c r="A4" t="s">
        <v>10</v>
      </c>
      <c r="B4" s="4">
        <f>SUMIF(Sold[Sales Rep],Reps[[#This Row],[Sales Rep]],Sold[$ Sold])</f>
        <v>710</v>
      </c>
      <c r="C4" s="4">
        <f>SUMIF(Sold[Sales Rep],Reps[[#This Row],[Sales Rep]],Sold[COGS])</f>
        <v>217.38084632516706</v>
      </c>
      <c r="D4" s="4">
        <f>Reps[[#This Row],[Amount Sold]]-Reps[[#This Row],[COGS]]</f>
        <v>492.61915367483294</v>
      </c>
      <c r="E4" s="4">
        <f>D4*0.5</f>
        <v>246.30957683741647</v>
      </c>
      <c r="F4" s="4">
        <f>D4*0.5</f>
        <v>246.30957683741647</v>
      </c>
      <c r="G4" s="4"/>
      <c r="H4" s="4">
        <f>Reps[[#This Row],[COGS]]+F4-G4</f>
        <v>463.69042316258356</v>
      </c>
    </row>
    <row r="5" spans="1:8" x14ac:dyDescent="0.35">
      <c r="B5">
        <f>SUMIF(Sold[Sales Rep],Reps[[#This Row],[Sales Rep]],Sold[$ Sold])</f>
        <v>0</v>
      </c>
      <c r="C5">
        <f>SUMIF(Sold[Sales Rep],Reps[[#This Row],[Sales Rep]],Sold[COGS])</f>
        <v>0</v>
      </c>
      <c r="D5" s="4"/>
      <c r="E5" s="4"/>
      <c r="F5" s="4"/>
      <c r="G5" s="4"/>
      <c r="H5" s="4"/>
    </row>
    <row r="6" spans="1:8" x14ac:dyDescent="0.35">
      <c r="B6">
        <f>SUMIF(Sold[Sales Rep],Reps[[#This Row],[Sales Rep]],Sold[$ Sold])</f>
        <v>0</v>
      </c>
      <c r="C6">
        <f>SUMIF(Sold[Sales Rep],Reps[[#This Row],[Sales Rep]],Sold[COGS])</f>
        <v>0</v>
      </c>
      <c r="D6" s="4"/>
      <c r="E6" s="4"/>
      <c r="F6" s="4"/>
      <c r="G6" s="4"/>
      <c r="H6" s="4"/>
    </row>
    <row r="7" spans="1:8" x14ac:dyDescent="0.35">
      <c r="C7">
        <f>SUMIF(Sold[Sales Rep],Reps[[#This Row],[Sales Rep]],Sold[COGS])</f>
        <v>0</v>
      </c>
    </row>
    <row r="8" spans="1:8" x14ac:dyDescent="0.35">
      <c r="A8" t="s">
        <v>11</v>
      </c>
      <c r="B8" s="4">
        <f t="shared" ref="B8:H8" si="0">SUM(B2:B4)</f>
        <v>3853.96</v>
      </c>
      <c r="C8" s="4">
        <f t="shared" si="0"/>
        <v>1335.1247216035626</v>
      </c>
      <c r="D8" s="4">
        <f t="shared" si="0"/>
        <v>2518.8352783964374</v>
      </c>
      <c r="E8" s="4">
        <f t="shared" si="0"/>
        <v>285.66369710467706</v>
      </c>
      <c r="F8" s="4">
        <f t="shared" si="0"/>
        <v>285.66369710467706</v>
      </c>
      <c r="G8" s="4">
        <f t="shared" si="0"/>
        <v>0</v>
      </c>
      <c r="H8" s="4">
        <f t="shared" si="0"/>
        <v>1620.7884187082395</v>
      </c>
    </row>
    <row r="9" spans="1:8" x14ac:dyDescent="0.35">
      <c r="C9" s="10" t="s">
        <v>155</v>
      </c>
    </row>
    <row r="10" spans="1:8" x14ac:dyDescent="0.35">
      <c r="A10" t="s">
        <v>12</v>
      </c>
      <c r="B10" s="4">
        <f>B8 + C10</f>
        <v>4118.96</v>
      </c>
      <c r="C10" s="10">
        <v>265</v>
      </c>
    </row>
    <row r="11" spans="1:8" x14ac:dyDescent="0.35">
      <c r="A11" t="s">
        <v>2</v>
      </c>
      <c r="B11" s="4">
        <f>C8 +C11</f>
        <v>1450.1247216035626</v>
      </c>
      <c r="C11" s="10">
        <v>115</v>
      </c>
    </row>
    <row r="12" spans="1:8" x14ac:dyDescent="0.35">
      <c r="A12" t="s">
        <v>13</v>
      </c>
      <c r="B12" s="4">
        <f>D8 +C12</f>
        <v>2668.8352783964374</v>
      </c>
      <c r="C12" s="10">
        <f>C10-C11</f>
        <v>150</v>
      </c>
    </row>
    <row r="13" spans="1:8" x14ac:dyDescent="0.35">
      <c r="A13" t="s">
        <v>14</v>
      </c>
      <c r="B13" s="4">
        <f>E8 + C13</f>
        <v>285.66369710467706</v>
      </c>
      <c r="C13" s="10">
        <v>0</v>
      </c>
    </row>
    <row r="14" spans="1:8" x14ac:dyDescent="0.35">
      <c r="A14" t="s">
        <v>15</v>
      </c>
      <c r="B14" s="4">
        <f>B12-B13 +C14</f>
        <v>2533.1715812917605</v>
      </c>
      <c r="C14" s="10">
        <f>C12-C13</f>
        <v>150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125"/>
  <sheetViews>
    <sheetView workbookViewId="0">
      <selection activeCell="L11" sqref="L11"/>
    </sheetView>
  </sheetViews>
  <sheetFormatPr defaultRowHeight="15" customHeight="1" x14ac:dyDescent="0.35"/>
  <cols>
    <col min="1" max="1" width="9.6328125" style="15" customWidth="1"/>
    <col min="2" max="2" width="52" style="15" customWidth="1"/>
    <col min="3" max="3" width="11.7265625" style="15" customWidth="1"/>
    <col min="4" max="5" width="8.7265625" style="15"/>
    <col min="6" max="6" width="9.36328125" style="15" customWidth="1"/>
    <col min="7" max="11" width="8.7265625" style="15"/>
    <col min="12" max="13" width="10.36328125" style="15" bestFit="1" customWidth="1"/>
    <col min="14" max="14" width="8.90625" style="15" bestFit="1" customWidth="1"/>
    <col min="15" max="15" width="10.36328125" style="15" bestFit="1" customWidth="1"/>
    <col min="16" max="16384" width="8.7265625" style="15"/>
  </cols>
  <sheetData>
    <row r="1" spans="1:16" ht="15" customHeight="1" thickBot="1" x14ac:dyDescent="0.4">
      <c r="A1" s="15" t="s">
        <v>16</v>
      </c>
      <c r="B1" s="15" t="s">
        <v>17</v>
      </c>
      <c r="C1" s="16" t="s">
        <v>18</v>
      </c>
      <c r="D1" s="16" t="s">
        <v>19</v>
      </c>
      <c r="E1" s="16" t="s">
        <v>20</v>
      </c>
      <c r="F1" s="16" t="s">
        <v>21</v>
      </c>
      <c r="G1" s="17" t="s">
        <v>22</v>
      </c>
      <c r="H1" s="16" t="s">
        <v>23</v>
      </c>
      <c r="I1" s="16" t="s">
        <v>24</v>
      </c>
      <c r="J1" s="16" t="s">
        <v>25</v>
      </c>
      <c r="K1" s="18" t="s">
        <v>26</v>
      </c>
      <c r="L1" s="15" t="s">
        <v>27</v>
      </c>
      <c r="M1" s="15" t="s">
        <v>28</v>
      </c>
      <c r="N1" s="15" t="s">
        <v>29</v>
      </c>
      <c r="O1" s="15" t="s">
        <v>30</v>
      </c>
    </row>
    <row r="2" spans="1:16" ht="15" customHeight="1" thickBot="1" x14ac:dyDescent="0.4">
      <c r="A2" s="15">
        <v>1</v>
      </c>
      <c r="B2" s="15" t="str">
        <f t="shared" ref="B2:B33" si="0">CONCATENATE(D2, " ", E2, " ", F2, " ", G2)</f>
        <v>cdg navy gold heart m</v>
      </c>
      <c r="C2" s="16" t="s">
        <v>31</v>
      </c>
      <c r="D2" s="16" t="s">
        <v>32</v>
      </c>
      <c r="E2" s="16" t="s">
        <v>33</v>
      </c>
      <c r="F2" s="16" t="s">
        <v>34</v>
      </c>
      <c r="G2" s="16" t="s">
        <v>35</v>
      </c>
      <c r="H2" s="16">
        <v>38</v>
      </c>
      <c r="I2" s="19">
        <v>0.21</v>
      </c>
      <c r="J2" s="5">
        <f t="shared" ref="J2:J33" si="1">H2/$L$2 + I2*(88/$L$2)</f>
        <v>12.579064587973273</v>
      </c>
      <c r="K2" s="20" t="s">
        <v>36</v>
      </c>
      <c r="L2" s="32">
        <v>4.49</v>
      </c>
      <c r="M2" s="33">
        <v>4.99</v>
      </c>
      <c r="N2" s="34">
        <f>M2</f>
        <v>4.99</v>
      </c>
      <c r="O2" s="35">
        <f>M2</f>
        <v>4.99</v>
      </c>
      <c r="P2" s="15" t="s">
        <v>37</v>
      </c>
    </row>
    <row r="3" spans="1:16" ht="15" customHeight="1" thickBot="1" x14ac:dyDescent="0.4">
      <c r="A3" s="15">
        <v>2</v>
      </c>
      <c r="B3" s="15" t="str">
        <f t="shared" si="0"/>
        <v>cdg navy gold heart l</v>
      </c>
      <c r="C3" s="16" t="s">
        <v>31</v>
      </c>
      <c r="D3" s="16" t="s">
        <v>32</v>
      </c>
      <c r="E3" s="16" t="s">
        <v>33</v>
      </c>
      <c r="F3" s="16" t="s">
        <v>34</v>
      </c>
      <c r="G3" s="16" t="s">
        <v>38</v>
      </c>
      <c r="H3" s="16">
        <v>38</v>
      </c>
      <c r="I3" s="19">
        <v>0.21</v>
      </c>
      <c r="J3" s="5">
        <f t="shared" si="1"/>
        <v>12.579064587973273</v>
      </c>
      <c r="K3" s="20" t="s">
        <v>36</v>
      </c>
      <c r="L3" s="32">
        <f>L5/L4</f>
        <v>92.6</v>
      </c>
      <c r="M3" s="36">
        <f>M5/M4</f>
        <v>121.8249474195114</v>
      </c>
      <c r="N3" s="34">
        <f t="shared" ref="N3:O3" si="2">N5/N4</f>
        <v>100.21428571428571</v>
      </c>
      <c r="O3" s="35">
        <f t="shared" si="2"/>
        <v>93.905415162454872</v>
      </c>
      <c r="P3" s="15" t="s">
        <v>39</v>
      </c>
    </row>
    <row r="4" spans="1:16" ht="15" customHeight="1" thickBot="1" x14ac:dyDescent="0.4">
      <c r="A4" s="15">
        <v>3</v>
      </c>
      <c r="B4" s="15" t="str">
        <f t="shared" si="0"/>
        <v>cdg navy gold heart xl</v>
      </c>
      <c r="C4" s="16" t="s">
        <v>31</v>
      </c>
      <c r="D4" s="16" t="s">
        <v>32</v>
      </c>
      <c r="E4" s="16" t="s">
        <v>33</v>
      </c>
      <c r="F4" s="16" t="s">
        <v>34</v>
      </c>
      <c r="G4" s="16" t="s">
        <v>40</v>
      </c>
      <c r="H4" s="16">
        <v>38</v>
      </c>
      <c r="I4" s="19">
        <v>0.21</v>
      </c>
      <c r="J4" s="5">
        <f t="shared" si="1"/>
        <v>12.579064587973273</v>
      </c>
      <c r="K4" s="20" t="s">
        <v>36</v>
      </c>
      <c r="L4" s="37">
        <v>30</v>
      </c>
      <c r="M4" s="37">
        <v>24.724</v>
      </c>
      <c r="N4" s="37">
        <v>14</v>
      </c>
      <c r="O4" s="38">
        <v>13.85</v>
      </c>
      <c r="P4" s="15" t="s">
        <v>41</v>
      </c>
    </row>
    <row r="5" spans="1:16" ht="15" customHeight="1" thickBot="1" x14ac:dyDescent="0.4">
      <c r="A5" s="15">
        <v>4</v>
      </c>
      <c r="B5" s="15" t="str">
        <f t="shared" si="0"/>
        <v>cdg white red heart m</v>
      </c>
      <c r="C5" s="16" t="s">
        <v>42</v>
      </c>
      <c r="D5" s="16" t="s">
        <v>32</v>
      </c>
      <c r="E5" s="16" t="s">
        <v>43</v>
      </c>
      <c r="F5" s="16" t="s">
        <v>44</v>
      </c>
      <c r="G5" s="16" t="s">
        <v>35</v>
      </c>
      <c r="H5" s="16">
        <v>38</v>
      </c>
      <c r="I5" s="19">
        <v>0.21</v>
      </c>
      <c r="J5" s="5">
        <f t="shared" si="1"/>
        <v>12.579064587973273</v>
      </c>
      <c r="K5" s="20" t="s">
        <v>36</v>
      </c>
      <c r="L5" s="37">
        <v>2778</v>
      </c>
      <c r="M5" s="37">
        <v>3012</v>
      </c>
      <c r="N5" s="37">
        <v>1403</v>
      </c>
      <c r="O5" s="38">
        <v>1300.5899999999999</v>
      </c>
      <c r="P5" s="15" t="s">
        <v>179</v>
      </c>
    </row>
    <row r="6" spans="1:16" ht="15" customHeight="1" thickBot="1" x14ac:dyDescent="0.4">
      <c r="A6" s="15">
        <v>5</v>
      </c>
      <c r="B6" s="15" t="str">
        <f t="shared" si="0"/>
        <v>cdg white red heart l</v>
      </c>
      <c r="C6" s="16" t="s">
        <v>42</v>
      </c>
      <c r="D6" s="16" t="s">
        <v>32</v>
      </c>
      <c r="E6" s="16" t="s">
        <v>43</v>
      </c>
      <c r="F6" s="16" t="s">
        <v>44</v>
      </c>
      <c r="G6" s="16" t="s">
        <v>38</v>
      </c>
      <c r="H6" s="16">
        <v>38</v>
      </c>
      <c r="I6" s="19">
        <v>0.21</v>
      </c>
      <c r="J6" s="5">
        <f t="shared" si="1"/>
        <v>12.579064587973273</v>
      </c>
      <c r="K6" s="20" t="s">
        <v>36</v>
      </c>
      <c r="L6" s="37">
        <v>300</v>
      </c>
      <c r="M6" s="37">
        <v>300</v>
      </c>
      <c r="N6" s="37"/>
      <c r="O6"/>
      <c r="P6" s="15" t="s">
        <v>169</v>
      </c>
    </row>
    <row r="7" spans="1:16" ht="15" customHeight="1" thickBot="1" x14ac:dyDescent="0.4">
      <c r="A7" s="15">
        <v>6</v>
      </c>
      <c r="B7" s="15" t="str">
        <f t="shared" si="0"/>
        <v>cdg white red heart xl</v>
      </c>
      <c r="C7" s="16" t="s">
        <v>42</v>
      </c>
      <c r="D7" s="16" t="s">
        <v>32</v>
      </c>
      <c r="E7" s="16" t="s">
        <v>43</v>
      </c>
      <c r="F7" s="16" t="s">
        <v>44</v>
      </c>
      <c r="G7" s="16" t="s">
        <v>40</v>
      </c>
      <c r="H7" s="16">
        <v>38</v>
      </c>
      <c r="I7" s="19">
        <v>0.21</v>
      </c>
      <c r="J7" s="5">
        <f t="shared" si="1"/>
        <v>12.579064587973273</v>
      </c>
      <c r="K7" s="20" t="s">
        <v>36</v>
      </c>
      <c r="L7" s="37">
        <v>0.1</v>
      </c>
      <c r="M7" s="37">
        <v>0.1</v>
      </c>
      <c r="N7" s="37"/>
      <c r="O7"/>
      <c r="P7" s="15" t="s">
        <v>170</v>
      </c>
    </row>
    <row r="8" spans="1:16" ht="15" customHeight="1" thickBot="1" x14ac:dyDescent="0.4">
      <c r="A8" s="15">
        <v>7</v>
      </c>
      <c r="B8" s="15" t="str">
        <f t="shared" si="0"/>
        <v>cdg black red heart m</v>
      </c>
      <c r="C8" s="16" t="s">
        <v>42</v>
      </c>
      <c r="D8" s="16" t="s">
        <v>32</v>
      </c>
      <c r="E8" s="16" t="s">
        <v>45</v>
      </c>
      <c r="F8" s="16" t="s">
        <v>44</v>
      </c>
      <c r="G8" s="16" t="s">
        <v>35</v>
      </c>
      <c r="H8" s="16">
        <v>38</v>
      </c>
      <c r="I8" s="19">
        <v>0.21</v>
      </c>
      <c r="J8" s="5">
        <f t="shared" si="1"/>
        <v>12.579064587973273</v>
      </c>
      <c r="K8" s="20" t="s">
        <v>36</v>
      </c>
      <c r="L8" s="37">
        <f>L6/L2</f>
        <v>66.815144766146986</v>
      </c>
      <c r="M8" s="37">
        <f>M6/M2</f>
        <v>60.120240480961918</v>
      </c>
      <c r="N8" s="37"/>
      <c r="O8"/>
      <c r="P8" s="15" t="s">
        <v>168</v>
      </c>
    </row>
    <row r="9" spans="1:16" ht="15" customHeight="1" thickBot="1" x14ac:dyDescent="0.4">
      <c r="A9" s="15">
        <v>8</v>
      </c>
      <c r="B9" s="15" t="str">
        <f t="shared" si="0"/>
        <v>cdg black red heart l</v>
      </c>
      <c r="C9" s="16" t="s">
        <v>42</v>
      </c>
      <c r="D9" s="16" t="s">
        <v>32</v>
      </c>
      <c r="E9" s="16" t="s">
        <v>45</v>
      </c>
      <c r="F9" s="16" t="s">
        <v>44</v>
      </c>
      <c r="G9" s="16" t="s">
        <v>38</v>
      </c>
      <c r="H9" s="16">
        <v>38</v>
      </c>
      <c r="I9" s="19">
        <v>0.21</v>
      </c>
      <c r="J9" s="5">
        <f t="shared" si="1"/>
        <v>12.579064587973273</v>
      </c>
      <c r="K9" s="20" t="s">
        <v>36</v>
      </c>
      <c r="L9" s="37">
        <f>L7*L3</f>
        <v>9.26</v>
      </c>
      <c r="M9" s="37">
        <f>M7*M3</f>
        <v>12.182494741951141</v>
      </c>
      <c r="N9" s="37"/>
      <c r="O9"/>
      <c r="P9" s="15" t="s">
        <v>167</v>
      </c>
    </row>
    <row r="10" spans="1:16" ht="15" customHeight="1" thickBot="1" x14ac:dyDescent="0.4">
      <c r="A10" s="15">
        <v>9</v>
      </c>
      <c r="B10" s="15" t="str">
        <f t="shared" si="0"/>
        <v>cdg black red heart xl</v>
      </c>
      <c r="C10" s="16" t="s">
        <v>42</v>
      </c>
      <c r="D10" s="16" t="s">
        <v>32</v>
      </c>
      <c r="E10" s="16" t="s">
        <v>45</v>
      </c>
      <c r="F10" s="16" t="s">
        <v>44</v>
      </c>
      <c r="G10" s="16" t="s">
        <v>40</v>
      </c>
      <c r="H10" s="16">
        <v>38</v>
      </c>
      <c r="I10" s="19">
        <v>0.21</v>
      </c>
      <c r="J10" s="5">
        <f t="shared" si="1"/>
        <v>12.579064587973273</v>
      </c>
      <c r="K10" s="20" t="s">
        <v>36</v>
      </c>
      <c r="L10" s="37">
        <f>L8+L9</f>
        <v>76.075144766146991</v>
      </c>
      <c r="M10" s="37">
        <f>M8+M9</f>
        <v>72.302735222913057</v>
      </c>
      <c r="N10" s="37"/>
      <c r="O10"/>
      <c r="P10" s="15" t="s">
        <v>11</v>
      </c>
    </row>
    <row r="11" spans="1:16" ht="15" customHeight="1" thickBot="1" x14ac:dyDescent="0.4">
      <c r="A11" s="15">
        <v>10</v>
      </c>
      <c r="B11" s="15" t="str">
        <f t="shared" si="0"/>
        <v>cdg white gold heart m</v>
      </c>
      <c r="C11" s="16" t="s">
        <v>42</v>
      </c>
      <c r="D11" s="16" t="s">
        <v>32</v>
      </c>
      <c r="E11" s="16" t="s">
        <v>43</v>
      </c>
      <c r="F11" s="16" t="s">
        <v>34</v>
      </c>
      <c r="G11" s="16" t="s">
        <v>35</v>
      </c>
      <c r="H11" s="16">
        <v>38</v>
      </c>
      <c r="I11" s="19">
        <v>0.21</v>
      </c>
      <c r="J11" s="5">
        <f t="shared" si="1"/>
        <v>12.579064587973273</v>
      </c>
      <c r="K11" s="20" t="s">
        <v>36</v>
      </c>
    </row>
    <row r="12" spans="1:16" ht="15" customHeight="1" thickBot="1" x14ac:dyDescent="0.4">
      <c r="A12" s="15">
        <v>11</v>
      </c>
      <c r="B12" s="15" t="str">
        <f t="shared" si="0"/>
        <v>cdg white gold heart l</v>
      </c>
      <c r="C12" s="16" t="s">
        <v>42</v>
      </c>
      <c r="D12" s="16" t="s">
        <v>32</v>
      </c>
      <c r="E12" s="16" t="s">
        <v>43</v>
      </c>
      <c r="F12" s="16" t="s">
        <v>34</v>
      </c>
      <c r="G12" s="16" t="s">
        <v>38</v>
      </c>
      <c r="H12" s="16">
        <v>38</v>
      </c>
      <c r="I12" s="19">
        <v>0.21</v>
      </c>
      <c r="J12" s="5">
        <f t="shared" si="1"/>
        <v>12.579064587973273</v>
      </c>
      <c r="K12" s="20" t="s">
        <v>36</v>
      </c>
    </row>
    <row r="13" spans="1:16" ht="15" customHeight="1" thickBot="1" x14ac:dyDescent="0.4">
      <c r="A13" s="15">
        <v>12</v>
      </c>
      <c r="B13" s="15" t="str">
        <f t="shared" si="0"/>
        <v>cdg white gold heart xl</v>
      </c>
      <c r="C13" s="16" t="s">
        <v>42</v>
      </c>
      <c r="D13" s="16" t="s">
        <v>32</v>
      </c>
      <c r="E13" s="16" t="s">
        <v>43</v>
      </c>
      <c r="F13" s="16" t="s">
        <v>34</v>
      </c>
      <c r="G13" s="16" t="s">
        <v>40</v>
      </c>
      <c r="H13" s="16">
        <v>38</v>
      </c>
      <c r="I13" s="19">
        <v>0.21</v>
      </c>
      <c r="J13" s="5">
        <f t="shared" si="1"/>
        <v>12.579064587973273</v>
      </c>
      <c r="K13" s="20" t="s">
        <v>36</v>
      </c>
    </row>
    <row r="14" spans="1:16" ht="15" customHeight="1" thickBot="1" x14ac:dyDescent="0.4">
      <c r="A14" s="15">
        <v>13</v>
      </c>
      <c r="B14" s="15" t="str">
        <f t="shared" si="0"/>
        <v>cdg black gold heart m</v>
      </c>
      <c r="C14" s="16" t="s">
        <v>42</v>
      </c>
      <c r="D14" s="16" t="s">
        <v>32</v>
      </c>
      <c r="E14" s="16" t="s">
        <v>45</v>
      </c>
      <c r="F14" s="16" t="s">
        <v>34</v>
      </c>
      <c r="G14" s="16" t="s">
        <v>35</v>
      </c>
      <c r="H14" s="16">
        <v>38</v>
      </c>
      <c r="I14" s="19">
        <v>0.21</v>
      </c>
      <c r="J14" s="5">
        <f t="shared" si="1"/>
        <v>12.579064587973273</v>
      </c>
      <c r="K14" s="20" t="s">
        <v>36</v>
      </c>
    </row>
    <row r="15" spans="1:16" ht="15" customHeight="1" thickBot="1" x14ac:dyDescent="0.4">
      <c r="A15" s="15">
        <v>14</v>
      </c>
      <c r="B15" s="15" t="str">
        <f t="shared" si="0"/>
        <v>cdg black gold heart l</v>
      </c>
      <c r="C15" s="16" t="s">
        <v>42</v>
      </c>
      <c r="D15" s="16" t="s">
        <v>32</v>
      </c>
      <c r="E15" s="16" t="s">
        <v>45</v>
      </c>
      <c r="F15" s="16" t="s">
        <v>34</v>
      </c>
      <c r="G15" s="16" t="s">
        <v>38</v>
      </c>
      <c r="H15" s="16">
        <v>38</v>
      </c>
      <c r="I15" s="19">
        <v>0.21</v>
      </c>
      <c r="J15" s="5">
        <f t="shared" si="1"/>
        <v>12.579064587973273</v>
      </c>
      <c r="K15" s="20" t="s">
        <v>36</v>
      </c>
    </row>
    <row r="16" spans="1:16" ht="15" customHeight="1" thickBot="1" x14ac:dyDescent="0.4">
      <c r="A16" s="15">
        <v>15</v>
      </c>
      <c r="B16" s="15" t="str">
        <f t="shared" si="0"/>
        <v>cdg black gold heart xl</v>
      </c>
      <c r="C16" s="16" t="s">
        <v>42</v>
      </c>
      <c r="D16" s="16" t="s">
        <v>32</v>
      </c>
      <c r="E16" s="16" t="s">
        <v>45</v>
      </c>
      <c r="F16" s="16" t="s">
        <v>34</v>
      </c>
      <c r="G16" s="16" t="s">
        <v>40</v>
      </c>
      <c r="H16" s="16">
        <v>38</v>
      </c>
      <c r="I16" s="19">
        <v>0.21</v>
      </c>
      <c r="J16" s="5">
        <f t="shared" si="1"/>
        <v>12.579064587973273</v>
      </c>
      <c r="K16" s="20" t="s">
        <v>36</v>
      </c>
    </row>
    <row r="17" spans="1:11" ht="15" customHeight="1" thickBot="1" x14ac:dyDescent="0.4">
      <c r="A17" s="15">
        <v>16</v>
      </c>
      <c r="B17" s="15" t="str">
        <f t="shared" si="0"/>
        <v>cdg white black heart m</v>
      </c>
      <c r="C17" s="16" t="s">
        <v>42</v>
      </c>
      <c r="D17" s="16" t="s">
        <v>32</v>
      </c>
      <c r="E17" s="16" t="s">
        <v>43</v>
      </c>
      <c r="F17" s="16" t="s">
        <v>46</v>
      </c>
      <c r="G17" s="16" t="s">
        <v>35</v>
      </c>
      <c r="H17" s="16">
        <v>38</v>
      </c>
      <c r="I17" s="19">
        <v>0.21</v>
      </c>
      <c r="J17" s="5">
        <f t="shared" si="1"/>
        <v>12.579064587973273</v>
      </c>
      <c r="K17" s="20" t="s">
        <v>36</v>
      </c>
    </row>
    <row r="18" spans="1:11" ht="15" customHeight="1" thickBot="1" x14ac:dyDescent="0.4">
      <c r="A18" s="15">
        <v>17</v>
      </c>
      <c r="B18" s="15" t="str">
        <f t="shared" si="0"/>
        <v>cdg white black heart l</v>
      </c>
      <c r="C18" s="16" t="s">
        <v>42</v>
      </c>
      <c r="D18" s="16" t="s">
        <v>32</v>
      </c>
      <c r="E18" s="16" t="s">
        <v>43</v>
      </c>
      <c r="F18" s="16" t="s">
        <v>46</v>
      </c>
      <c r="G18" s="16" t="s">
        <v>38</v>
      </c>
      <c r="H18" s="16">
        <v>38</v>
      </c>
      <c r="I18" s="19">
        <v>0.21</v>
      </c>
      <c r="J18" s="5">
        <f t="shared" si="1"/>
        <v>12.579064587973273</v>
      </c>
      <c r="K18" s="20" t="s">
        <v>36</v>
      </c>
    </row>
    <row r="19" spans="1:11" ht="15" customHeight="1" thickBot="1" x14ac:dyDescent="0.4">
      <c r="A19" s="15">
        <v>18</v>
      </c>
      <c r="B19" s="15" t="str">
        <f t="shared" si="0"/>
        <v>cdg white black heart xl</v>
      </c>
      <c r="C19" s="16" t="s">
        <v>42</v>
      </c>
      <c r="D19" s="16" t="s">
        <v>32</v>
      </c>
      <c r="E19" s="16" t="s">
        <v>43</v>
      </c>
      <c r="F19" s="16" t="s">
        <v>46</v>
      </c>
      <c r="G19" s="16" t="s">
        <v>40</v>
      </c>
      <c r="H19" s="16">
        <v>38</v>
      </c>
      <c r="I19" s="19">
        <v>0.21</v>
      </c>
      <c r="J19" s="5">
        <f t="shared" si="1"/>
        <v>12.579064587973273</v>
      </c>
      <c r="K19" s="20" t="s">
        <v>36</v>
      </c>
    </row>
    <row r="20" spans="1:11" ht="15" customHeight="1" thickBot="1" x14ac:dyDescent="0.4">
      <c r="A20" s="15">
        <v>19</v>
      </c>
      <c r="B20" s="15" t="str">
        <f t="shared" si="0"/>
        <v>cdg black black heart m</v>
      </c>
      <c r="C20" s="16" t="s">
        <v>42</v>
      </c>
      <c r="D20" s="16" t="s">
        <v>32</v>
      </c>
      <c r="E20" s="16" t="s">
        <v>45</v>
      </c>
      <c r="F20" s="16" t="s">
        <v>46</v>
      </c>
      <c r="G20" s="16" t="s">
        <v>35</v>
      </c>
      <c r="H20" s="16">
        <v>38</v>
      </c>
      <c r="I20" s="19">
        <v>0.21</v>
      </c>
      <c r="J20" s="5">
        <f t="shared" si="1"/>
        <v>12.579064587973273</v>
      </c>
      <c r="K20" s="20" t="s">
        <v>36</v>
      </c>
    </row>
    <row r="21" spans="1:11" ht="15" customHeight="1" thickBot="1" x14ac:dyDescent="0.4">
      <c r="A21" s="15">
        <v>20</v>
      </c>
      <c r="B21" s="15" t="str">
        <f t="shared" si="0"/>
        <v>cdg black black heart l</v>
      </c>
      <c r="C21" s="16" t="s">
        <v>42</v>
      </c>
      <c r="D21" s="16" t="s">
        <v>32</v>
      </c>
      <c r="E21" s="16" t="s">
        <v>45</v>
      </c>
      <c r="F21" s="16" t="s">
        <v>46</v>
      </c>
      <c r="G21" s="16" t="s">
        <v>38</v>
      </c>
      <c r="H21" s="16">
        <v>38</v>
      </c>
      <c r="I21" s="19">
        <v>0.21</v>
      </c>
      <c r="J21" s="5">
        <f t="shared" si="1"/>
        <v>12.579064587973273</v>
      </c>
      <c r="K21" s="20" t="s">
        <v>36</v>
      </c>
    </row>
    <row r="22" spans="1:11" ht="15" customHeight="1" thickBot="1" x14ac:dyDescent="0.4">
      <c r="A22" s="15">
        <v>21</v>
      </c>
      <c r="B22" s="15" t="str">
        <f t="shared" si="0"/>
        <v>cdg black black heart xl</v>
      </c>
      <c r="C22" s="16" t="s">
        <v>42</v>
      </c>
      <c r="D22" s="16" t="s">
        <v>32</v>
      </c>
      <c r="E22" s="16" t="s">
        <v>45</v>
      </c>
      <c r="F22" s="16" t="s">
        <v>46</v>
      </c>
      <c r="G22" s="16" t="s">
        <v>40</v>
      </c>
      <c r="H22" s="16">
        <v>38</v>
      </c>
      <c r="I22" s="19">
        <v>0.21</v>
      </c>
      <c r="J22" s="5">
        <f t="shared" si="1"/>
        <v>12.579064587973273</v>
      </c>
      <c r="K22" s="20" t="s">
        <v>36</v>
      </c>
    </row>
    <row r="23" spans="1:11" ht="15" customHeight="1" thickBot="1" x14ac:dyDescent="0.4">
      <c r="A23" s="15">
        <v>22</v>
      </c>
      <c r="B23" s="15" t="str">
        <f t="shared" si="0"/>
        <v>cdg gray black heart m</v>
      </c>
      <c r="C23" s="16" t="s">
        <v>42</v>
      </c>
      <c r="D23" s="16" t="s">
        <v>32</v>
      </c>
      <c r="E23" s="16" t="s">
        <v>47</v>
      </c>
      <c r="F23" s="16" t="s">
        <v>46</v>
      </c>
      <c r="G23" s="16" t="s">
        <v>35</v>
      </c>
      <c r="H23" s="16">
        <v>38</v>
      </c>
      <c r="I23" s="19">
        <v>0.21</v>
      </c>
      <c r="J23" s="5">
        <f t="shared" si="1"/>
        <v>12.579064587973273</v>
      </c>
      <c r="K23" s="20" t="s">
        <v>36</v>
      </c>
    </row>
    <row r="24" spans="1:11" ht="15" customHeight="1" thickBot="1" x14ac:dyDescent="0.4">
      <c r="A24" s="15">
        <v>23</v>
      </c>
      <c r="B24" s="15" t="str">
        <f t="shared" si="0"/>
        <v>cdg gray black heart l</v>
      </c>
      <c r="C24" s="16" t="s">
        <v>42</v>
      </c>
      <c r="D24" s="16" t="s">
        <v>32</v>
      </c>
      <c r="E24" s="16" t="s">
        <v>47</v>
      </c>
      <c r="F24" s="16" t="s">
        <v>46</v>
      </c>
      <c r="G24" s="16" t="s">
        <v>38</v>
      </c>
      <c r="H24" s="16">
        <v>38</v>
      </c>
      <c r="I24" s="19">
        <v>0.21</v>
      </c>
      <c r="J24" s="5">
        <f t="shared" si="1"/>
        <v>12.579064587973273</v>
      </c>
      <c r="K24" s="20" t="s">
        <v>36</v>
      </c>
    </row>
    <row r="25" spans="1:11" ht="15" customHeight="1" thickBot="1" x14ac:dyDescent="0.4">
      <c r="A25" s="15">
        <v>24</v>
      </c>
      <c r="B25" s="15" t="str">
        <f t="shared" si="0"/>
        <v>cdg gray black heart xl</v>
      </c>
      <c r="C25" s="16" t="s">
        <v>42</v>
      </c>
      <c r="D25" s="16" t="s">
        <v>32</v>
      </c>
      <c r="E25" s="16" t="s">
        <v>47</v>
      </c>
      <c r="F25" s="16" t="s">
        <v>46</v>
      </c>
      <c r="G25" s="16" t="s">
        <v>40</v>
      </c>
      <c r="H25" s="16">
        <v>38</v>
      </c>
      <c r="I25" s="19">
        <v>0.21</v>
      </c>
      <c r="J25" s="5">
        <f t="shared" si="1"/>
        <v>12.579064587973273</v>
      </c>
      <c r="K25" s="20" t="s">
        <v>36</v>
      </c>
    </row>
    <row r="26" spans="1:11" ht="15" customHeight="1" thickBot="1" x14ac:dyDescent="0.4">
      <c r="A26" s="15">
        <v>25</v>
      </c>
      <c r="B26" s="15" t="str">
        <f t="shared" si="0"/>
        <v>cdg gray gold heart m</v>
      </c>
      <c r="C26" s="16" t="s">
        <v>42</v>
      </c>
      <c r="D26" s="16" t="s">
        <v>32</v>
      </c>
      <c r="E26" s="16" t="s">
        <v>47</v>
      </c>
      <c r="F26" s="16" t="s">
        <v>34</v>
      </c>
      <c r="G26" s="16" t="s">
        <v>35</v>
      </c>
      <c r="H26" s="16">
        <v>38</v>
      </c>
      <c r="I26" s="19">
        <v>0.21</v>
      </c>
      <c r="J26" s="5">
        <f t="shared" si="1"/>
        <v>12.579064587973273</v>
      </c>
      <c r="K26" s="20" t="s">
        <v>36</v>
      </c>
    </row>
    <row r="27" spans="1:11" ht="15" customHeight="1" thickBot="1" x14ac:dyDescent="0.4">
      <c r="A27" s="15">
        <v>26</v>
      </c>
      <c r="B27" s="15" t="str">
        <f t="shared" si="0"/>
        <v>cdg gray gold heart l</v>
      </c>
      <c r="C27" s="16" t="s">
        <v>42</v>
      </c>
      <c r="D27" s="16" t="s">
        <v>32</v>
      </c>
      <c r="E27" s="16" t="s">
        <v>47</v>
      </c>
      <c r="F27" s="16" t="s">
        <v>34</v>
      </c>
      <c r="G27" s="16" t="s">
        <v>38</v>
      </c>
      <c r="H27" s="16">
        <v>38</v>
      </c>
      <c r="I27" s="19">
        <v>0.21</v>
      </c>
      <c r="J27" s="5">
        <f t="shared" si="1"/>
        <v>12.579064587973273</v>
      </c>
      <c r="K27" s="20" t="s">
        <v>36</v>
      </c>
    </row>
    <row r="28" spans="1:11" ht="15" customHeight="1" thickBot="1" x14ac:dyDescent="0.4">
      <c r="A28" s="15">
        <v>27</v>
      </c>
      <c r="B28" s="15" t="str">
        <f t="shared" si="0"/>
        <v>cdg gray gold heart xl</v>
      </c>
      <c r="C28" s="16" t="s">
        <v>42</v>
      </c>
      <c r="D28" s="16" t="s">
        <v>32</v>
      </c>
      <c r="E28" s="16" t="s">
        <v>47</v>
      </c>
      <c r="F28" s="16" t="s">
        <v>34</v>
      </c>
      <c r="G28" s="16" t="s">
        <v>40</v>
      </c>
      <c r="H28" s="16">
        <v>38</v>
      </c>
      <c r="I28" s="19">
        <v>0.21</v>
      </c>
      <c r="J28" s="5">
        <f t="shared" si="1"/>
        <v>12.579064587973273</v>
      </c>
      <c r="K28" s="20" t="s">
        <v>36</v>
      </c>
    </row>
    <row r="29" spans="1:11" ht="15" customHeight="1" thickBot="1" x14ac:dyDescent="0.4">
      <c r="A29" s="15">
        <v>28</v>
      </c>
      <c r="B29" s="15" t="str">
        <f t="shared" si="0"/>
        <v>cdg gray double heart m</v>
      </c>
      <c r="C29" s="16" t="s">
        <v>42</v>
      </c>
      <c r="D29" s="16" t="s">
        <v>32</v>
      </c>
      <c r="E29" s="16" t="s">
        <v>47</v>
      </c>
      <c r="F29" s="16" t="s">
        <v>48</v>
      </c>
      <c r="G29" s="16" t="s">
        <v>35</v>
      </c>
      <c r="H29" s="21">
        <v>45</v>
      </c>
      <c r="I29" s="19">
        <v>0.21</v>
      </c>
      <c r="J29" s="5">
        <f t="shared" si="1"/>
        <v>14.138084632516703</v>
      </c>
      <c r="K29" s="20" t="s">
        <v>36</v>
      </c>
    </row>
    <row r="30" spans="1:11" ht="15" customHeight="1" thickBot="1" x14ac:dyDescent="0.4">
      <c r="A30" s="15">
        <v>29</v>
      </c>
      <c r="B30" s="15" t="str">
        <f t="shared" si="0"/>
        <v>cdg gray double heart l</v>
      </c>
      <c r="C30" s="16" t="s">
        <v>42</v>
      </c>
      <c r="D30" s="16" t="s">
        <v>32</v>
      </c>
      <c r="E30" s="16" t="s">
        <v>47</v>
      </c>
      <c r="F30" s="16" t="s">
        <v>48</v>
      </c>
      <c r="G30" s="16" t="s">
        <v>38</v>
      </c>
      <c r="H30" s="21">
        <v>45</v>
      </c>
      <c r="I30" s="19">
        <v>0.21</v>
      </c>
      <c r="J30" s="5">
        <f t="shared" si="1"/>
        <v>14.138084632516703</v>
      </c>
      <c r="K30" s="20" t="s">
        <v>36</v>
      </c>
    </row>
    <row r="31" spans="1:11" ht="15" customHeight="1" thickBot="1" x14ac:dyDescent="0.4">
      <c r="A31" s="15">
        <v>30</v>
      </c>
      <c r="B31" s="15" t="str">
        <f t="shared" si="0"/>
        <v>cdg gray double heart xl</v>
      </c>
      <c r="C31" s="16" t="s">
        <v>42</v>
      </c>
      <c r="D31" s="16" t="s">
        <v>32</v>
      </c>
      <c r="E31" s="16" t="s">
        <v>47</v>
      </c>
      <c r="F31" s="16" t="s">
        <v>48</v>
      </c>
      <c r="G31" s="16" t="s">
        <v>40</v>
      </c>
      <c r="H31" s="21">
        <v>45</v>
      </c>
      <c r="I31" s="19">
        <v>0.21</v>
      </c>
      <c r="J31" s="5">
        <f t="shared" si="1"/>
        <v>14.138084632516703</v>
      </c>
      <c r="K31" s="20" t="s">
        <v>36</v>
      </c>
    </row>
    <row r="32" spans="1:11" ht="15" customHeight="1" thickBot="1" x14ac:dyDescent="0.4">
      <c r="A32" s="15">
        <v>31</v>
      </c>
      <c r="B32" s="15" t="str">
        <f t="shared" si="0"/>
        <v>cdg white double heart m</v>
      </c>
      <c r="C32" s="16" t="s">
        <v>42</v>
      </c>
      <c r="D32" s="16" t="s">
        <v>32</v>
      </c>
      <c r="E32" s="16" t="s">
        <v>43</v>
      </c>
      <c r="F32" s="16" t="s">
        <v>48</v>
      </c>
      <c r="G32" s="16" t="s">
        <v>35</v>
      </c>
      <c r="H32" s="21">
        <v>45</v>
      </c>
      <c r="I32" s="19">
        <v>0.21</v>
      </c>
      <c r="J32" s="5">
        <f t="shared" si="1"/>
        <v>14.138084632516703</v>
      </c>
      <c r="K32" s="20" t="s">
        <v>36</v>
      </c>
    </row>
    <row r="33" spans="1:11" ht="15" customHeight="1" thickBot="1" x14ac:dyDescent="0.4">
      <c r="A33" s="15">
        <v>32</v>
      </c>
      <c r="B33" s="15" t="str">
        <f t="shared" si="0"/>
        <v>cdg white double heart l</v>
      </c>
      <c r="C33" s="16" t="s">
        <v>42</v>
      </c>
      <c r="D33" s="16" t="s">
        <v>32</v>
      </c>
      <c r="E33" s="16" t="s">
        <v>43</v>
      </c>
      <c r="F33" s="16" t="s">
        <v>48</v>
      </c>
      <c r="G33" s="16" t="s">
        <v>38</v>
      </c>
      <c r="H33" s="21">
        <v>45</v>
      </c>
      <c r="I33" s="19">
        <v>0.21</v>
      </c>
      <c r="J33" s="5">
        <f t="shared" si="1"/>
        <v>14.138084632516703</v>
      </c>
      <c r="K33" s="20" t="s">
        <v>36</v>
      </c>
    </row>
    <row r="34" spans="1:11" ht="15" customHeight="1" thickBot="1" x14ac:dyDescent="0.4">
      <c r="A34" s="15">
        <v>33</v>
      </c>
      <c r="B34" s="15" t="str">
        <f t="shared" ref="B34:B65" si="3">CONCATENATE(D34, " ", E34, " ", F34, " ", G34)</f>
        <v>cdg white double heart xl</v>
      </c>
      <c r="C34" s="16" t="s">
        <v>42</v>
      </c>
      <c r="D34" s="16" t="s">
        <v>32</v>
      </c>
      <c r="E34" s="16" t="s">
        <v>43</v>
      </c>
      <c r="F34" s="16" t="s">
        <v>48</v>
      </c>
      <c r="G34" s="16" t="s">
        <v>40</v>
      </c>
      <c r="H34" s="21">
        <v>45</v>
      </c>
      <c r="I34" s="19">
        <v>0.21</v>
      </c>
      <c r="J34" s="5">
        <f t="shared" ref="J34:J65" si="4">H34/$L$2 + I34*(88/$L$2)</f>
        <v>14.138084632516703</v>
      </c>
      <c r="K34" s="20" t="s">
        <v>36</v>
      </c>
    </row>
    <row r="35" spans="1:11" ht="15" customHeight="1" thickBot="1" x14ac:dyDescent="0.4">
      <c r="A35" s="15">
        <v>34</v>
      </c>
      <c r="B35" s="15" t="str">
        <f t="shared" si="3"/>
        <v>cdg black double (red + gold) heart m</v>
      </c>
      <c r="C35" s="16" t="s">
        <v>42</v>
      </c>
      <c r="D35" s="16" t="s">
        <v>32</v>
      </c>
      <c r="E35" s="16" t="s">
        <v>45</v>
      </c>
      <c r="F35" s="16" t="s">
        <v>49</v>
      </c>
      <c r="G35" s="16" t="s">
        <v>35</v>
      </c>
      <c r="H35" s="21">
        <v>45</v>
      </c>
      <c r="I35" s="19">
        <v>0.21</v>
      </c>
      <c r="J35" s="5">
        <f t="shared" si="4"/>
        <v>14.138084632516703</v>
      </c>
      <c r="K35" s="20" t="s">
        <v>36</v>
      </c>
    </row>
    <row r="36" spans="1:11" ht="15" customHeight="1" thickBot="1" x14ac:dyDescent="0.4">
      <c r="A36" s="15">
        <v>35</v>
      </c>
      <c r="B36" s="15" t="str">
        <f t="shared" si="3"/>
        <v>cdg black double (red + gold) heart l</v>
      </c>
      <c r="C36" s="16" t="s">
        <v>42</v>
      </c>
      <c r="D36" s="16" t="s">
        <v>32</v>
      </c>
      <c r="E36" s="16" t="s">
        <v>45</v>
      </c>
      <c r="F36" s="16" t="s">
        <v>49</v>
      </c>
      <c r="G36" s="16" t="s">
        <v>38</v>
      </c>
      <c r="H36" s="21">
        <v>45</v>
      </c>
      <c r="I36" s="19">
        <v>0.21</v>
      </c>
      <c r="J36" s="5">
        <f t="shared" si="4"/>
        <v>14.138084632516703</v>
      </c>
      <c r="K36" s="20" t="s">
        <v>36</v>
      </c>
    </row>
    <row r="37" spans="1:11" ht="15" customHeight="1" thickBot="1" x14ac:dyDescent="0.4">
      <c r="A37" s="15">
        <v>36</v>
      </c>
      <c r="B37" s="15" t="str">
        <f t="shared" si="3"/>
        <v>cdg black double (red + gold) heart xl</v>
      </c>
      <c r="C37" s="16" t="s">
        <v>42</v>
      </c>
      <c r="D37" s="16" t="s">
        <v>32</v>
      </c>
      <c r="E37" s="16" t="s">
        <v>45</v>
      </c>
      <c r="F37" s="16" t="s">
        <v>49</v>
      </c>
      <c r="G37" s="16" t="s">
        <v>40</v>
      </c>
      <c r="H37" s="21">
        <v>45</v>
      </c>
      <c r="I37" s="19">
        <v>0.21</v>
      </c>
      <c r="J37" s="5">
        <f t="shared" si="4"/>
        <v>14.138084632516703</v>
      </c>
      <c r="K37" s="20" t="s">
        <v>36</v>
      </c>
    </row>
    <row r="38" spans="1:11" ht="15" customHeight="1" thickBot="1" x14ac:dyDescent="0.4">
      <c r="A38" s="15">
        <v>131</v>
      </c>
      <c r="B38" s="15" t="str">
        <f t="shared" si="3"/>
        <v>cdg black double (red + red) heart m</v>
      </c>
      <c r="C38" s="16" t="s">
        <v>42</v>
      </c>
      <c r="D38" s="16" t="s">
        <v>32</v>
      </c>
      <c r="E38" s="16" t="s">
        <v>45</v>
      </c>
      <c r="F38" s="16" t="s">
        <v>50</v>
      </c>
      <c r="G38" s="16" t="s">
        <v>35</v>
      </c>
      <c r="H38" s="21">
        <v>45</v>
      </c>
      <c r="I38" s="19">
        <v>0.21</v>
      </c>
      <c r="J38" s="5">
        <f t="shared" si="4"/>
        <v>14.138084632516703</v>
      </c>
      <c r="K38" s="20" t="s">
        <v>36</v>
      </c>
    </row>
    <row r="39" spans="1:11" ht="15" customHeight="1" thickBot="1" x14ac:dyDescent="0.4">
      <c r="A39" s="15">
        <v>132</v>
      </c>
      <c r="B39" s="15" t="str">
        <f t="shared" si="3"/>
        <v>cdg black double (red + red) heart l</v>
      </c>
      <c r="C39" s="16" t="s">
        <v>42</v>
      </c>
      <c r="D39" s="16" t="s">
        <v>32</v>
      </c>
      <c r="E39" s="16" t="s">
        <v>45</v>
      </c>
      <c r="F39" s="16" t="s">
        <v>50</v>
      </c>
      <c r="G39" s="16" t="s">
        <v>38</v>
      </c>
      <c r="H39" s="21">
        <v>45</v>
      </c>
      <c r="I39" s="19">
        <v>0.21</v>
      </c>
      <c r="J39" s="5">
        <f t="shared" si="4"/>
        <v>14.138084632516703</v>
      </c>
      <c r="K39" s="20" t="s">
        <v>36</v>
      </c>
    </row>
    <row r="40" spans="1:11" ht="15" customHeight="1" thickBot="1" x14ac:dyDescent="0.4">
      <c r="A40" s="15">
        <v>133</v>
      </c>
      <c r="B40" s="15" t="str">
        <f t="shared" si="3"/>
        <v>cdg black double (red + red) heart xl</v>
      </c>
      <c r="C40" s="16" t="s">
        <v>42</v>
      </c>
      <c r="D40" s="16" t="s">
        <v>32</v>
      </c>
      <c r="E40" s="16" t="s">
        <v>45</v>
      </c>
      <c r="F40" s="16" t="s">
        <v>50</v>
      </c>
      <c r="G40" s="16" t="s">
        <v>40</v>
      </c>
      <c r="H40" s="21">
        <v>45</v>
      </c>
      <c r="I40" s="19">
        <v>0.21</v>
      </c>
      <c r="J40" s="5">
        <f t="shared" si="4"/>
        <v>14.138084632516703</v>
      </c>
      <c r="K40" s="20" t="s">
        <v>36</v>
      </c>
    </row>
    <row r="41" spans="1:11" ht="15" customHeight="1" thickBot="1" x14ac:dyDescent="0.4">
      <c r="A41" s="15">
        <v>37</v>
      </c>
      <c r="B41" s="15" t="str">
        <f t="shared" si="3"/>
        <v>yeezus white chief m</v>
      </c>
      <c r="C41" s="16" t="s">
        <v>42</v>
      </c>
      <c r="D41" s="16" t="s">
        <v>51</v>
      </c>
      <c r="E41" s="16" t="s">
        <v>43</v>
      </c>
      <c r="F41" s="16" t="s">
        <v>52</v>
      </c>
      <c r="G41" s="16" t="s">
        <v>35</v>
      </c>
      <c r="H41" s="21">
        <v>43.8</v>
      </c>
      <c r="I41" s="22">
        <v>0.17</v>
      </c>
      <c r="J41" s="5">
        <f t="shared" si="4"/>
        <v>13.08685968819599</v>
      </c>
      <c r="K41" s="20" t="s">
        <v>53</v>
      </c>
    </row>
    <row r="42" spans="1:11" ht="15" customHeight="1" thickBot="1" x14ac:dyDescent="0.4">
      <c r="A42" s="15">
        <v>38</v>
      </c>
      <c r="B42" s="15" t="str">
        <f t="shared" si="3"/>
        <v>yeezus white chief l</v>
      </c>
      <c r="C42" s="16" t="s">
        <v>42</v>
      </c>
      <c r="D42" s="16" t="s">
        <v>51</v>
      </c>
      <c r="E42" s="16" t="s">
        <v>43</v>
      </c>
      <c r="F42" s="16" t="s">
        <v>52</v>
      </c>
      <c r="G42" s="16" t="s">
        <v>38</v>
      </c>
      <c r="H42" s="21">
        <v>43.8</v>
      </c>
      <c r="I42" s="22">
        <v>0.17</v>
      </c>
      <c r="J42" s="5">
        <f t="shared" si="4"/>
        <v>13.08685968819599</v>
      </c>
      <c r="K42" s="20" t="s">
        <v>53</v>
      </c>
    </row>
    <row r="43" spans="1:11" ht="15" customHeight="1" thickBot="1" x14ac:dyDescent="0.4">
      <c r="A43" s="15">
        <v>39</v>
      </c>
      <c r="B43" s="15" t="str">
        <f t="shared" si="3"/>
        <v>yeezus white chief xl</v>
      </c>
      <c r="C43" s="16" t="s">
        <v>42</v>
      </c>
      <c r="D43" s="16" t="s">
        <v>51</v>
      </c>
      <c r="E43" s="16" t="s">
        <v>43</v>
      </c>
      <c r="F43" s="16" t="s">
        <v>52</v>
      </c>
      <c r="G43" s="16" t="s">
        <v>40</v>
      </c>
      <c r="H43" s="21">
        <v>43.8</v>
      </c>
      <c r="I43" s="22">
        <v>0.17</v>
      </c>
      <c r="J43" s="5">
        <f t="shared" si="4"/>
        <v>13.08685968819599</v>
      </c>
      <c r="K43" s="20" t="s">
        <v>53</v>
      </c>
    </row>
    <row r="44" spans="1:11" ht="15" customHeight="1" thickBot="1" x14ac:dyDescent="0.4">
      <c r="A44" s="15">
        <v>40</v>
      </c>
      <c r="B44" s="15" t="str">
        <f t="shared" si="3"/>
        <v>yeezus white skull m</v>
      </c>
      <c r="C44" s="16" t="s">
        <v>42</v>
      </c>
      <c r="D44" s="16" t="s">
        <v>51</v>
      </c>
      <c r="E44" s="16" t="s">
        <v>43</v>
      </c>
      <c r="F44" s="16" t="s">
        <v>54</v>
      </c>
      <c r="G44" s="16" t="s">
        <v>35</v>
      </c>
      <c r="H44" s="21">
        <v>43.8</v>
      </c>
      <c r="I44" s="22">
        <v>0.17</v>
      </c>
      <c r="J44" s="5">
        <f t="shared" si="4"/>
        <v>13.08685968819599</v>
      </c>
      <c r="K44" s="20" t="s">
        <v>53</v>
      </c>
    </row>
    <row r="45" spans="1:11" ht="15" customHeight="1" thickBot="1" x14ac:dyDescent="0.4">
      <c r="A45" s="15">
        <v>41</v>
      </c>
      <c r="B45" s="15" t="str">
        <f t="shared" si="3"/>
        <v>yeezus white skull l</v>
      </c>
      <c r="C45" s="16" t="s">
        <v>42</v>
      </c>
      <c r="D45" s="16" t="s">
        <v>51</v>
      </c>
      <c r="E45" s="16" t="s">
        <v>43</v>
      </c>
      <c r="F45" s="16" t="s">
        <v>54</v>
      </c>
      <c r="G45" s="16" t="s">
        <v>38</v>
      </c>
      <c r="H45" s="21">
        <v>43.8</v>
      </c>
      <c r="I45" s="22">
        <v>0.17</v>
      </c>
      <c r="J45" s="5">
        <f t="shared" si="4"/>
        <v>13.08685968819599</v>
      </c>
      <c r="K45" s="20" t="s">
        <v>53</v>
      </c>
    </row>
    <row r="46" spans="1:11" ht="15" customHeight="1" thickBot="1" x14ac:dyDescent="0.4">
      <c r="A46" s="15">
        <v>42</v>
      </c>
      <c r="B46" s="15" t="str">
        <f t="shared" si="3"/>
        <v>yeezus white skull xl</v>
      </c>
      <c r="C46" s="16" t="s">
        <v>42</v>
      </c>
      <c r="D46" s="16" t="s">
        <v>51</v>
      </c>
      <c r="E46" s="16" t="s">
        <v>43</v>
      </c>
      <c r="F46" s="16" t="s">
        <v>54</v>
      </c>
      <c r="G46" s="16" t="s">
        <v>40</v>
      </c>
      <c r="H46" s="21">
        <v>43.8</v>
      </c>
      <c r="I46" s="22">
        <v>0.17</v>
      </c>
      <c r="J46" s="5">
        <f t="shared" si="4"/>
        <v>13.08685968819599</v>
      </c>
      <c r="K46" s="20" t="s">
        <v>53</v>
      </c>
    </row>
    <row r="47" spans="1:11" ht="15" customHeight="1" thickBot="1" x14ac:dyDescent="0.4">
      <c r="A47" s="15">
        <v>43</v>
      </c>
      <c r="B47" s="15" t="str">
        <f t="shared" si="3"/>
        <v>yeezus white grim m</v>
      </c>
      <c r="C47" s="16" t="s">
        <v>42</v>
      </c>
      <c r="D47" s="16" t="s">
        <v>51</v>
      </c>
      <c r="E47" s="16" t="s">
        <v>43</v>
      </c>
      <c r="F47" s="16" t="s">
        <v>55</v>
      </c>
      <c r="G47" s="16" t="s">
        <v>35</v>
      </c>
      <c r="H47" s="21">
        <v>43.8</v>
      </c>
      <c r="I47" s="22">
        <v>0.17</v>
      </c>
      <c r="J47" s="5">
        <f t="shared" si="4"/>
        <v>13.08685968819599</v>
      </c>
      <c r="K47" s="20" t="s">
        <v>53</v>
      </c>
    </row>
    <row r="48" spans="1:11" ht="15" customHeight="1" thickBot="1" x14ac:dyDescent="0.4">
      <c r="A48" s="15">
        <v>44</v>
      </c>
      <c r="B48" s="15" t="str">
        <f t="shared" si="3"/>
        <v>yeezus white grim l</v>
      </c>
      <c r="C48" s="16" t="s">
        <v>42</v>
      </c>
      <c r="D48" s="16" t="s">
        <v>51</v>
      </c>
      <c r="E48" s="16" t="s">
        <v>43</v>
      </c>
      <c r="F48" s="16" t="s">
        <v>55</v>
      </c>
      <c r="G48" s="16" t="s">
        <v>38</v>
      </c>
      <c r="H48" s="21">
        <v>43.8</v>
      </c>
      <c r="I48" s="22">
        <v>0.17</v>
      </c>
      <c r="J48" s="5">
        <f t="shared" si="4"/>
        <v>13.08685968819599</v>
      </c>
      <c r="K48" s="20" t="s">
        <v>53</v>
      </c>
    </row>
    <row r="49" spans="1:11" ht="15" customHeight="1" thickBot="1" x14ac:dyDescent="0.4">
      <c r="A49" s="15">
        <v>45</v>
      </c>
      <c r="B49" s="15" t="str">
        <f t="shared" si="3"/>
        <v>yeezus white grim xl</v>
      </c>
      <c r="C49" s="16" t="s">
        <v>42</v>
      </c>
      <c r="D49" s="16" t="s">
        <v>51</v>
      </c>
      <c r="E49" s="16" t="s">
        <v>43</v>
      </c>
      <c r="F49" s="16" t="s">
        <v>55</v>
      </c>
      <c r="G49" s="16" t="s">
        <v>40</v>
      </c>
      <c r="H49" s="21">
        <v>43.8</v>
      </c>
      <c r="I49" s="22">
        <v>0.17</v>
      </c>
      <c r="J49" s="5">
        <f t="shared" si="4"/>
        <v>13.08685968819599</v>
      </c>
      <c r="K49" s="20" t="s">
        <v>53</v>
      </c>
    </row>
    <row r="50" spans="1:11" ht="15" customHeight="1" thickBot="1" x14ac:dyDescent="0.4">
      <c r="A50" s="15">
        <v>46</v>
      </c>
      <c r="B50" s="15" t="str">
        <f t="shared" si="3"/>
        <v>yeezus black chief m</v>
      </c>
      <c r="C50" s="16" t="s">
        <v>42</v>
      </c>
      <c r="D50" s="16" t="s">
        <v>51</v>
      </c>
      <c r="E50" s="16" t="s">
        <v>45</v>
      </c>
      <c r="F50" s="16" t="s">
        <v>52</v>
      </c>
      <c r="G50" s="16" t="s">
        <v>35</v>
      </c>
      <c r="H50" s="21">
        <v>43.8</v>
      </c>
      <c r="I50" s="22">
        <v>0.17</v>
      </c>
      <c r="J50" s="5">
        <f t="shared" si="4"/>
        <v>13.08685968819599</v>
      </c>
      <c r="K50" s="20" t="s">
        <v>53</v>
      </c>
    </row>
    <row r="51" spans="1:11" ht="15" customHeight="1" thickBot="1" x14ac:dyDescent="0.4">
      <c r="A51" s="15">
        <v>47</v>
      </c>
      <c r="B51" s="15" t="str">
        <f t="shared" si="3"/>
        <v>yeezus black chief l</v>
      </c>
      <c r="C51" s="16" t="s">
        <v>42</v>
      </c>
      <c r="D51" s="16" t="s">
        <v>51</v>
      </c>
      <c r="E51" s="16" t="s">
        <v>45</v>
      </c>
      <c r="F51" s="16" t="s">
        <v>52</v>
      </c>
      <c r="G51" s="16" t="s">
        <v>38</v>
      </c>
      <c r="H51" s="21">
        <v>43.8</v>
      </c>
      <c r="I51" s="22">
        <v>0.17</v>
      </c>
      <c r="J51" s="5">
        <f t="shared" si="4"/>
        <v>13.08685968819599</v>
      </c>
      <c r="K51" s="20" t="s">
        <v>53</v>
      </c>
    </row>
    <row r="52" spans="1:11" ht="15" customHeight="1" thickBot="1" x14ac:dyDescent="0.4">
      <c r="A52" s="15">
        <v>48</v>
      </c>
      <c r="B52" s="15" t="str">
        <f t="shared" si="3"/>
        <v>yeezus black chief xl</v>
      </c>
      <c r="C52" s="16" t="s">
        <v>42</v>
      </c>
      <c r="D52" s="16" t="s">
        <v>51</v>
      </c>
      <c r="E52" s="16" t="s">
        <v>45</v>
      </c>
      <c r="F52" s="16" t="s">
        <v>52</v>
      </c>
      <c r="G52" s="16" t="s">
        <v>40</v>
      </c>
      <c r="H52" s="21">
        <v>43.8</v>
      </c>
      <c r="I52" s="22">
        <v>0.17</v>
      </c>
      <c r="J52" s="5">
        <f t="shared" si="4"/>
        <v>13.08685968819599</v>
      </c>
      <c r="K52" s="20" t="s">
        <v>53</v>
      </c>
    </row>
    <row r="53" spans="1:11" ht="15" customHeight="1" thickBot="1" x14ac:dyDescent="0.4">
      <c r="A53" s="15">
        <v>49</v>
      </c>
      <c r="B53" s="15" t="str">
        <f t="shared" si="3"/>
        <v>yeezus black skull m</v>
      </c>
      <c r="C53" s="16" t="s">
        <v>42</v>
      </c>
      <c r="D53" s="16" t="s">
        <v>51</v>
      </c>
      <c r="E53" s="16" t="s">
        <v>45</v>
      </c>
      <c r="F53" s="16" t="s">
        <v>54</v>
      </c>
      <c r="G53" s="16" t="s">
        <v>35</v>
      </c>
      <c r="H53" s="21">
        <v>43.8</v>
      </c>
      <c r="I53" s="22">
        <v>0.17</v>
      </c>
      <c r="J53" s="5">
        <f t="shared" si="4"/>
        <v>13.08685968819599</v>
      </c>
      <c r="K53" s="20" t="s">
        <v>53</v>
      </c>
    </row>
    <row r="54" spans="1:11" ht="15" customHeight="1" thickBot="1" x14ac:dyDescent="0.4">
      <c r="A54" s="15">
        <v>50</v>
      </c>
      <c r="B54" s="15" t="str">
        <f t="shared" si="3"/>
        <v>yeezus black skull l</v>
      </c>
      <c r="C54" s="16" t="s">
        <v>42</v>
      </c>
      <c r="D54" s="16" t="s">
        <v>51</v>
      </c>
      <c r="E54" s="16" t="s">
        <v>45</v>
      </c>
      <c r="F54" s="16" t="s">
        <v>54</v>
      </c>
      <c r="G54" s="16" t="s">
        <v>38</v>
      </c>
      <c r="H54" s="21">
        <v>43.8</v>
      </c>
      <c r="I54" s="22">
        <v>0.17</v>
      </c>
      <c r="J54" s="5">
        <f t="shared" si="4"/>
        <v>13.08685968819599</v>
      </c>
      <c r="K54" s="20" t="s">
        <v>53</v>
      </c>
    </row>
    <row r="55" spans="1:11" ht="15" customHeight="1" thickBot="1" x14ac:dyDescent="0.4">
      <c r="A55" s="15">
        <v>51</v>
      </c>
      <c r="B55" s="15" t="str">
        <f t="shared" si="3"/>
        <v>yeezus black skull xl</v>
      </c>
      <c r="C55" s="16" t="s">
        <v>42</v>
      </c>
      <c r="D55" s="16" t="s">
        <v>51</v>
      </c>
      <c r="E55" s="16" t="s">
        <v>45</v>
      </c>
      <c r="F55" s="16" t="s">
        <v>54</v>
      </c>
      <c r="G55" s="16" t="s">
        <v>40</v>
      </c>
      <c r="H55" s="21">
        <v>43.8</v>
      </c>
      <c r="I55" s="22">
        <v>0.17</v>
      </c>
      <c r="J55" s="5">
        <f t="shared" si="4"/>
        <v>13.08685968819599</v>
      </c>
      <c r="K55" s="20" t="s">
        <v>53</v>
      </c>
    </row>
    <row r="56" spans="1:11" ht="15" customHeight="1" thickBot="1" x14ac:dyDescent="0.4">
      <c r="A56" s="15">
        <v>52</v>
      </c>
      <c r="B56" s="15" t="str">
        <f t="shared" si="3"/>
        <v>yeezus black grim m</v>
      </c>
      <c r="C56" s="16" t="s">
        <v>42</v>
      </c>
      <c r="D56" s="16" t="s">
        <v>51</v>
      </c>
      <c r="E56" s="16" t="s">
        <v>45</v>
      </c>
      <c r="F56" s="16" t="s">
        <v>55</v>
      </c>
      <c r="G56" s="16" t="s">
        <v>35</v>
      </c>
      <c r="H56" s="21">
        <v>43.8</v>
      </c>
      <c r="I56" s="22">
        <v>0.17</v>
      </c>
      <c r="J56" s="5">
        <f t="shared" si="4"/>
        <v>13.08685968819599</v>
      </c>
      <c r="K56" s="20" t="s">
        <v>53</v>
      </c>
    </row>
    <row r="57" spans="1:11" ht="15" customHeight="1" thickBot="1" x14ac:dyDescent="0.4">
      <c r="A57" s="15">
        <v>53</v>
      </c>
      <c r="B57" s="15" t="str">
        <f t="shared" si="3"/>
        <v>yeezus black grim l</v>
      </c>
      <c r="C57" s="16" t="s">
        <v>42</v>
      </c>
      <c r="D57" s="16" t="s">
        <v>51</v>
      </c>
      <c r="E57" s="16" t="s">
        <v>45</v>
      </c>
      <c r="F57" s="16" t="s">
        <v>55</v>
      </c>
      <c r="G57" s="16" t="s">
        <v>38</v>
      </c>
      <c r="H57" s="21">
        <v>43.8</v>
      </c>
      <c r="I57" s="22">
        <v>0.17</v>
      </c>
      <c r="J57" s="5">
        <f t="shared" si="4"/>
        <v>13.08685968819599</v>
      </c>
      <c r="K57" s="20" t="s">
        <v>53</v>
      </c>
    </row>
    <row r="58" spans="1:11" ht="15" customHeight="1" thickBot="1" x14ac:dyDescent="0.4">
      <c r="A58" s="15">
        <v>54</v>
      </c>
      <c r="B58" s="15" t="str">
        <f t="shared" si="3"/>
        <v>yeezus black grim xl</v>
      </c>
      <c r="C58" s="16" t="s">
        <v>42</v>
      </c>
      <c r="D58" s="16" t="s">
        <v>51</v>
      </c>
      <c r="E58" s="16" t="s">
        <v>45</v>
      </c>
      <c r="F58" s="16" t="s">
        <v>55</v>
      </c>
      <c r="G58" s="16" t="s">
        <v>40</v>
      </c>
      <c r="H58" s="21">
        <v>43.8</v>
      </c>
      <c r="I58" s="22">
        <v>0.17</v>
      </c>
      <c r="J58" s="5">
        <f t="shared" si="4"/>
        <v>13.08685968819599</v>
      </c>
      <c r="K58" s="20" t="s">
        <v>53</v>
      </c>
    </row>
    <row r="59" spans="1:11" ht="15" customHeight="1" thickBot="1" x14ac:dyDescent="0.4">
      <c r="A59" s="15">
        <v>55</v>
      </c>
      <c r="B59" s="15" t="str">
        <f t="shared" si="3"/>
        <v>assc white kkoch m</v>
      </c>
      <c r="C59" s="16" t="s">
        <v>42</v>
      </c>
      <c r="D59" s="16" t="s">
        <v>56</v>
      </c>
      <c r="E59" s="16" t="s">
        <v>43</v>
      </c>
      <c r="F59" s="16" t="s">
        <v>57</v>
      </c>
      <c r="G59" s="16" t="s">
        <v>35</v>
      </c>
      <c r="H59" s="21">
        <v>65</v>
      </c>
      <c r="I59" s="22">
        <v>0.24</v>
      </c>
      <c r="J59" s="5">
        <f t="shared" si="4"/>
        <v>19.180400890868597</v>
      </c>
      <c r="K59" s="20" t="s">
        <v>58</v>
      </c>
    </row>
    <row r="60" spans="1:11" ht="15" customHeight="1" thickBot="1" x14ac:dyDescent="0.4">
      <c r="A60" s="15">
        <v>56</v>
      </c>
      <c r="B60" s="15" t="str">
        <f t="shared" si="3"/>
        <v>assc white kkoch l</v>
      </c>
      <c r="C60" s="16" t="s">
        <v>42</v>
      </c>
      <c r="D60" s="16" t="s">
        <v>56</v>
      </c>
      <c r="E60" s="16" t="s">
        <v>43</v>
      </c>
      <c r="F60" s="16" t="s">
        <v>57</v>
      </c>
      <c r="G60" s="16" t="s">
        <v>38</v>
      </c>
      <c r="H60" s="21">
        <v>65</v>
      </c>
      <c r="I60" s="22">
        <v>0.24</v>
      </c>
      <c r="J60" s="5">
        <f t="shared" si="4"/>
        <v>19.180400890868597</v>
      </c>
      <c r="K60" s="20" t="s">
        <v>58</v>
      </c>
    </row>
    <row r="61" spans="1:11" ht="15" customHeight="1" thickBot="1" x14ac:dyDescent="0.4">
      <c r="A61" s="15">
        <v>57</v>
      </c>
      <c r="B61" s="15" t="str">
        <f t="shared" si="3"/>
        <v>assc black kkoch m</v>
      </c>
      <c r="C61" s="16" t="s">
        <v>42</v>
      </c>
      <c r="D61" s="16" t="s">
        <v>56</v>
      </c>
      <c r="E61" s="16" t="s">
        <v>45</v>
      </c>
      <c r="F61" s="16" t="s">
        <v>57</v>
      </c>
      <c r="G61" s="16" t="s">
        <v>35</v>
      </c>
      <c r="H61" s="21">
        <v>65</v>
      </c>
      <c r="I61" s="22">
        <v>0.24</v>
      </c>
      <c r="J61" s="5">
        <f t="shared" si="4"/>
        <v>19.180400890868597</v>
      </c>
      <c r="K61" s="20" t="s">
        <v>58</v>
      </c>
    </row>
    <row r="62" spans="1:11" ht="15" customHeight="1" thickBot="1" x14ac:dyDescent="0.4">
      <c r="A62" s="15">
        <v>58</v>
      </c>
      <c r="B62" s="15" t="str">
        <f t="shared" si="3"/>
        <v>assc black kkoch l</v>
      </c>
      <c r="C62" s="16" t="s">
        <v>42</v>
      </c>
      <c r="D62" s="16" t="s">
        <v>56</v>
      </c>
      <c r="E62" s="16" t="s">
        <v>45</v>
      </c>
      <c r="F62" s="16" t="s">
        <v>57</v>
      </c>
      <c r="G62" s="16" t="s">
        <v>38</v>
      </c>
      <c r="H62" s="21">
        <v>65</v>
      </c>
      <c r="I62" s="22">
        <v>0.24</v>
      </c>
      <c r="J62" s="5">
        <f t="shared" si="4"/>
        <v>19.180400890868597</v>
      </c>
      <c r="K62" s="20" t="s">
        <v>58</v>
      </c>
    </row>
    <row r="63" spans="1:11" ht="15" customHeight="1" thickBot="1" x14ac:dyDescent="0.4">
      <c r="A63" s="15">
        <v>59</v>
      </c>
      <c r="B63" s="15" t="str">
        <f t="shared" si="3"/>
        <v>assc white cherry m</v>
      </c>
      <c r="C63" s="16" t="s">
        <v>42</v>
      </c>
      <c r="D63" s="16" t="s">
        <v>56</v>
      </c>
      <c r="E63" s="16" t="s">
        <v>43</v>
      </c>
      <c r="F63" s="16" t="s">
        <v>59</v>
      </c>
      <c r="G63" s="16" t="s">
        <v>35</v>
      </c>
      <c r="H63" s="21">
        <v>65</v>
      </c>
      <c r="I63" s="22">
        <v>0.24</v>
      </c>
      <c r="J63" s="5">
        <f t="shared" si="4"/>
        <v>19.180400890868597</v>
      </c>
      <c r="K63" s="20" t="s">
        <v>58</v>
      </c>
    </row>
    <row r="64" spans="1:11" ht="15" customHeight="1" thickBot="1" x14ac:dyDescent="0.4">
      <c r="A64" s="15">
        <v>60</v>
      </c>
      <c r="B64" s="15" t="str">
        <f t="shared" si="3"/>
        <v>assc white cherry l</v>
      </c>
      <c r="C64" s="16" t="s">
        <v>42</v>
      </c>
      <c r="D64" s="16" t="s">
        <v>56</v>
      </c>
      <c r="E64" s="16" t="s">
        <v>43</v>
      </c>
      <c r="F64" s="16" t="s">
        <v>59</v>
      </c>
      <c r="G64" s="16" t="s">
        <v>38</v>
      </c>
      <c r="H64" s="21">
        <v>65</v>
      </c>
      <c r="I64" s="22">
        <v>0.24</v>
      </c>
      <c r="J64" s="5">
        <f t="shared" si="4"/>
        <v>19.180400890868597</v>
      </c>
      <c r="K64" s="20" t="s">
        <v>58</v>
      </c>
    </row>
    <row r="65" spans="1:11" ht="15" customHeight="1" thickBot="1" x14ac:dyDescent="0.4">
      <c r="A65" s="15">
        <v>61</v>
      </c>
      <c r="B65" s="15" t="str">
        <f t="shared" si="3"/>
        <v>assc black cherry m</v>
      </c>
      <c r="C65" s="16" t="s">
        <v>42</v>
      </c>
      <c r="D65" s="16" t="s">
        <v>56</v>
      </c>
      <c r="E65" s="16" t="s">
        <v>45</v>
      </c>
      <c r="F65" s="16" t="s">
        <v>59</v>
      </c>
      <c r="G65" s="16" t="s">
        <v>35</v>
      </c>
      <c r="H65" s="21">
        <v>65</v>
      </c>
      <c r="I65" s="22">
        <v>0.24</v>
      </c>
      <c r="J65" s="5">
        <f t="shared" si="4"/>
        <v>19.180400890868597</v>
      </c>
      <c r="K65" s="20" t="s">
        <v>58</v>
      </c>
    </row>
    <row r="66" spans="1:11" ht="15" customHeight="1" thickBot="1" x14ac:dyDescent="0.4">
      <c r="A66" s="15">
        <v>62</v>
      </c>
      <c r="B66" s="15" t="str">
        <f t="shared" ref="B66:B97" si="5">CONCATENATE(D66, " ", E66, " ", F66, " ", G66)</f>
        <v>assc black cherry l</v>
      </c>
      <c r="C66" s="16" t="s">
        <v>42</v>
      </c>
      <c r="D66" s="16" t="s">
        <v>56</v>
      </c>
      <c r="E66" s="16" t="s">
        <v>45</v>
      </c>
      <c r="F66" s="16" t="s">
        <v>59</v>
      </c>
      <c r="G66" s="16" t="s">
        <v>38</v>
      </c>
      <c r="H66" s="21">
        <v>65</v>
      </c>
      <c r="I66" s="22">
        <v>0.24</v>
      </c>
      <c r="J66" s="5">
        <f t="shared" ref="J66:J97" si="6">H66/$L$2 + I66*(88/$L$2)</f>
        <v>19.180400890868597</v>
      </c>
      <c r="K66" s="20" t="s">
        <v>58</v>
      </c>
    </row>
    <row r="67" spans="1:11" ht="15" customHeight="1" thickBot="1" x14ac:dyDescent="0.4">
      <c r="A67" s="15">
        <v>63</v>
      </c>
      <c r="B67" s="15" t="str">
        <f t="shared" si="5"/>
        <v>assc white cs m</v>
      </c>
      <c r="C67" s="16" t="s">
        <v>42</v>
      </c>
      <c r="D67" s="16" t="s">
        <v>56</v>
      </c>
      <c r="E67" s="16" t="s">
        <v>43</v>
      </c>
      <c r="F67" s="16" t="s">
        <v>60</v>
      </c>
      <c r="G67" s="16" t="s">
        <v>35</v>
      </c>
      <c r="H67" s="21">
        <v>29</v>
      </c>
      <c r="I67" s="22">
        <v>0.2</v>
      </c>
      <c r="J67" s="5">
        <f t="shared" si="6"/>
        <v>10.378619153674833</v>
      </c>
      <c r="K67" s="20" t="s">
        <v>61</v>
      </c>
    </row>
    <row r="68" spans="1:11" ht="15" customHeight="1" thickBot="1" x14ac:dyDescent="0.4">
      <c r="A68" s="15">
        <v>64</v>
      </c>
      <c r="B68" s="15" t="str">
        <f t="shared" si="5"/>
        <v>assc white cs l</v>
      </c>
      <c r="C68" s="16" t="s">
        <v>42</v>
      </c>
      <c r="D68" s="16" t="s">
        <v>56</v>
      </c>
      <c r="E68" s="16" t="s">
        <v>43</v>
      </c>
      <c r="F68" s="16" t="s">
        <v>60</v>
      </c>
      <c r="G68" s="16" t="s">
        <v>38</v>
      </c>
      <c r="H68" s="21">
        <v>29</v>
      </c>
      <c r="I68" s="22">
        <v>0.2</v>
      </c>
      <c r="J68" s="5">
        <f t="shared" si="6"/>
        <v>10.378619153674833</v>
      </c>
      <c r="K68" s="20" t="s">
        <v>61</v>
      </c>
    </row>
    <row r="69" spans="1:11" ht="15" customHeight="1" thickBot="1" x14ac:dyDescent="0.4">
      <c r="A69" s="15">
        <v>65</v>
      </c>
      <c r="B69" s="15" t="str">
        <f t="shared" si="5"/>
        <v>assc black cs m</v>
      </c>
      <c r="C69" s="16" t="s">
        <v>42</v>
      </c>
      <c r="D69" s="16" t="s">
        <v>56</v>
      </c>
      <c r="E69" s="16" t="s">
        <v>45</v>
      </c>
      <c r="F69" s="16" t="s">
        <v>60</v>
      </c>
      <c r="G69" s="16" t="s">
        <v>35</v>
      </c>
      <c r="H69" s="21">
        <v>29</v>
      </c>
      <c r="I69" s="22">
        <v>0.2</v>
      </c>
      <c r="J69" s="5">
        <f t="shared" si="6"/>
        <v>10.378619153674833</v>
      </c>
      <c r="K69" s="20" t="s">
        <v>61</v>
      </c>
    </row>
    <row r="70" spans="1:11" ht="15" customHeight="1" thickBot="1" x14ac:dyDescent="0.4">
      <c r="A70" s="15">
        <v>66</v>
      </c>
      <c r="B70" s="15" t="str">
        <f t="shared" si="5"/>
        <v>assc black cs l</v>
      </c>
      <c r="C70" s="16" t="s">
        <v>42</v>
      </c>
      <c r="D70" s="16" t="s">
        <v>56</v>
      </c>
      <c r="E70" s="16" t="s">
        <v>45</v>
      </c>
      <c r="F70" s="16" t="s">
        <v>60</v>
      </c>
      <c r="G70" s="16" t="s">
        <v>38</v>
      </c>
      <c r="H70" s="21">
        <v>29</v>
      </c>
      <c r="I70" s="22">
        <v>0.2</v>
      </c>
      <c r="J70" s="5">
        <f t="shared" si="6"/>
        <v>10.378619153674833</v>
      </c>
      <c r="K70" s="20" t="s">
        <v>61</v>
      </c>
    </row>
    <row r="71" spans="1:11" ht="15" customHeight="1" thickBot="1" x14ac:dyDescent="0.4">
      <c r="A71" s="15">
        <v>67</v>
      </c>
      <c r="B71" s="15" t="str">
        <f t="shared" si="5"/>
        <v>adidas triple white 4 40</v>
      </c>
      <c r="C71" s="16" t="s">
        <v>62</v>
      </c>
      <c r="D71" s="16" t="s">
        <v>63</v>
      </c>
      <c r="E71" s="16" t="s">
        <v>64</v>
      </c>
      <c r="F71" s="16">
        <v>4</v>
      </c>
      <c r="G71" s="16">
        <v>40</v>
      </c>
      <c r="H71" s="21">
        <v>196</v>
      </c>
      <c r="I71" s="22">
        <v>0.9</v>
      </c>
      <c r="J71" s="5">
        <f t="shared" si="6"/>
        <v>61.29175946547884</v>
      </c>
      <c r="K71" s="20" t="s">
        <v>65</v>
      </c>
    </row>
    <row r="72" spans="1:11" ht="15" customHeight="1" thickBot="1" x14ac:dyDescent="0.4">
      <c r="A72" s="15">
        <v>68</v>
      </c>
      <c r="B72" s="15" t="str">
        <f t="shared" si="5"/>
        <v>adidas triple white 4 41</v>
      </c>
      <c r="C72" s="16" t="s">
        <v>62</v>
      </c>
      <c r="D72" s="16" t="s">
        <v>63</v>
      </c>
      <c r="E72" s="16" t="s">
        <v>64</v>
      </c>
      <c r="F72" s="16">
        <v>4</v>
      </c>
      <c r="G72" s="16">
        <v>41</v>
      </c>
      <c r="H72" s="21">
        <v>196</v>
      </c>
      <c r="I72" s="22">
        <v>0.9</v>
      </c>
      <c r="J72" s="5">
        <f t="shared" si="6"/>
        <v>61.29175946547884</v>
      </c>
      <c r="K72" s="20" t="s">
        <v>66</v>
      </c>
    </row>
    <row r="73" spans="1:11" ht="15" customHeight="1" thickBot="1" x14ac:dyDescent="0.4">
      <c r="A73" s="15">
        <v>69</v>
      </c>
      <c r="B73" s="15" t="str">
        <f t="shared" si="5"/>
        <v>adidas triple white 4 42</v>
      </c>
      <c r="C73" s="16" t="s">
        <v>62</v>
      </c>
      <c r="D73" s="16" t="s">
        <v>63</v>
      </c>
      <c r="E73" s="16" t="s">
        <v>64</v>
      </c>
      <c r="F73" s="16">
        <v>4</v>
      </c>
      <c r="G73" s="16">
        <v>42</v>
      </c>
      <c r="H73" s="21">
        <v>196</v>
      </c>
      <c r="I73" s="22">
        <v>0.9</v>
      </c>
      <c r="J73" s="5">
        <f t="shared" si="6"/>
        <v>61.29175946547884</v>
      </c>
      <c r="K73" s="20" t="s">
        <v>66</v>
      </c>
    </row>
    <row r="74" spans="1:11" ht="15" customHeight="1" thickBot="1" x14ac:dyDescent="0.4">
      <c r="A74" s="15">
        <v>70</v>
      </c>
      <c r="B74" s="15" t="str">
        <f t="shared" si="5"/>
        <v>adidas triple white 4 43</v>
      </c>
      <c r="C74" s="16" t="s">
        <v>62</v>
      </c>
      <c r="D74" s="16" t="s">
        <v>63</v>
      </c>
      <c r="E74" s="16" t="s">
        <v>64</v>
      </c>
      <c r="F74" s="16">
        <v>4</v>
      </c>
      <c r="G74" s="16">
        <v>43</v>
      </c>
      <c r="H74" s="21">
        <v>196</v>
      </c>
      <c r="I74" s="22">
        <v>0.9</v>
      </c>
      <c r="J74" s="5">
        <f t="shared" si="6"/>
        <v>61.29175946547884</v>
      </c>
      <c r="K74" s="20" t="s">
        <v>66</v>
      </c>
    </row>
    <row r="75" spans="1:11" ht="15" customHeight="1" thickBot="1" x14ac:dyDescent="0.4">
      <c r="A75" s="15">
        <v>71</v>
      </c>
      <c r="B75" s="15" t="str">
        <f t="shared" si="5"/>
        <v>adidas triple white 4 44</v>
      </c>
      <c r="C75" s="16" t="s">
        <v>62</v>
      </c>
      <c r="D75" s="16" t="s">
        <v>63</v>
      </c>
      <c r="E75" s="16" t="s">
        <v>64</v>
      </c>
      <c r="F75" s="16">
        <v>4</v>
      </c>
      <c r="G75" s="16">
        <v>44</v>
      </c>
      <c r="H75" s="21">
        <v>196</v>
      </c>
      <c r="I75" s="22">
        <v>0.9</v>
      </c>
      <c r="J75" s="5">
        <f t="shared" si="6"/>
        <v>61.29175946547884</v>
      </c>
      <c r="K75" s="20" t="s">
        <v>66</v>
      </c>
    </row>
    <row r="76" spans="1:11" ht="15" customHeight="1" thickBot="1" x14ac:dyDescent="0.4">
      <c r="A76" s="15">
        <v>72</v>
      </c>
      <c r="B76" s="15" t="str">
        <f t="shared" si="5"/>
        <v>adidas core black 4 40</v>
      </c>
      <c r="C76" s="16" t="s">
        <v>62</v>
      </c>
      <c r="D76" s="16" t="s">
        <v>63</v>
      </c>
      <c r="E76" s="16" t="s">
        <v>67</v>
      </c>
      <c r="F76" s="16">
        <v>4</v>
      </c>
      <c r="G76" s="16">
        <v>40</v>
      </c>
      <c r="H76" s="21">
        <v>196</v>
      </c>
      <c r="I76" s="22">
        <v>0.9</v>
      </c>
      <c r="J76" s="5">
        <f t="shared" si="6"/>
        <v>61.29175946547884</v>
      </c>
      <c r="K76" s="20" t="s">
        <v>68</v>
      </c>
    </row>
    <row r="77" spans="1:11" ht="15" customHeight="1" thickBot="1" x14ac:dyDescent="0.4">
      <c r="A77" s="15">
        <v>73</v>
      </c>
      <c r="B77" s="15" t="str">
        <f t="shared" si="5"/>
        <v>adidas core black 4 41</v>
      </c>
      <c r="C77" s="16" t="s">
        <v>62</v>
      </c>
      <c r="D77" s="16" t="s">
        <v>63</v>
      </c>
      <c r="E77" s="16" t="s">
        <v>67</v>
      </c>
      <c r="F77" s="16">
        <v>4</v>
      </c>
      <c r="G77" s="16">
        <v>41</v>
      </c>
      <c r="H77" s="21">
        <v>196</v>
      </c>
      <c r="I77" s="22">
        <v>0.9</v>
      </c>
      <c r="J77" s="5">
        <f t="shared" si="6"/>
        <v>61.29175946547884</v>
      </c>
      <c r="K77" s="23" t="s">
        <v>68</v>
      </c>
    </row>
    <row r="78" spans="1:11" ht="15" customHeight="1" thickBot="1" x14ac:dyDescent="0.4">
      <c r="A78" s="15">
        <v>74</v>
      </c>
      <c r="B78" s="15" t="str">
        <f t="shared" si="5"/>
        <v>adidas core black 4 42</v>
      </c>
      <c r="C78" s="16" t="s">
        <v>62</v>
      </c>
      <c r="D78" s="16" t="s">
        <v>63</v>
      </c>
      <c r="E78" s="16" t="s">
        <v>67</v>
      </c>
      <c r="F78" s="16">
        <v>4</v>
      </c>
      <c r="G78" s="16">
        <v>42</v>
      </c>
      <c r="H78" s="21">
        <v>196</v>
      </c>
      <c r="I78" s="22">
        <v>0.9</v>
      </c>
      <c r="J78" s="5">
        <f t="shared" si="6"/>
        <v>61.29175946547884</v>
      </c>
      <c r="K78" s="23" t="s">
        <v>68</v>
      </c>
    </row>
    <row r="79" spans="1:11" ht="15" customHeight="1" thickBot="1" x14ac:dyDescent="0.4">
      <c r="A79" s="15">
        <v>75</v>
      </c>
      <c r="B79" s="15" t="str">
        <f t="shared" si="5"/>
        <v>adidas core black 4 43</v>
      </c>
      <c r="C79" s="16" t="s">
        <v>62</v>
      </c>
      <c r="D79" s="16" t="s">
        <v>63</v>
      </c>
      <c r="E79" s="16" t="s">
        <v>67</v>
      </c>
      <c r="F79" s="16">
        <v>4</v>
      </c>
      <c r="G79" s="16">
        <v>43</v>
      </c>
      <c r="H79" s="21">
        <v>196</v>
      </c>
      <c r="I79" s="22">
        <v>0.9</v>
      </c>
      <c r="J79" s="5">
        <f t="shared" si="6"/>
        <v>61.29175946547884</v>
      </c>
      <c r="K79" s="23" t="s">
        <v>68</v>
      </c>
    </row>
    <row r="80" spans="1:11" ht="15" customHeight="1" thickBot="1" x14ac:dyDescent="0.4">
      <c r="A80" s="15">
        <v>76</v>
      </c>
      <c r="B80" s="15" t="str">
        <f t="shared" si="5"/>
        <v>adidas core black 4 44</v>
      </c>
      <c r="C80" s="16" t="s">
        <v>62</v>
      </c>
      <c r="D80" s="16" t="s">
        <v>63</v>
      </c>
      <c r="E80" s="16" t="s">
        <v>67</v>
      </c>
      <c r="F80" s="16">
        <v>4</v>
      </c>
      <c r="G80" s="16">
        <v>44</v>
      </c>
      <c r="H80" s="21">
        <v>196</v>
      </c>
      <c r="I80" s="22">
        <v>0.9</v>
      </c>
      <c r="J80" s="5">
        <f t="shared" si="6"/>
        <v>61.29175946547884</v>
      </c>
      <c r="K80" s="23" t="s">
        <v>68</v>
      </c>
    </row>
    <row r="81" spans="1:11" ht="15" customHeight="1" thickBot="1" x14ac:dyDescent="0.4">
      <c r="A81" s="15">
        <v>77</v>
      </c>
      <c r="B81" s="15" t="str">
        <f t="shared" si="5"/>
        <v>adidas gray multicolor 4 40</v>
      </c>
      <c r="C81" s="16" t="s">
        <v>62</v>
      </c>
      <c r="D81" s="16" t="s">
        <v>63</v>
      </c>
      <c r="E81" s="16" t="s">
        <v>69</v>
      </c>
      <c r="F81" s="16">
        <v>4</v>
      </c>
      <c r="G81" s="16">
        <v>40</v>
      </c>
      <c r="H81" s="21">
        <v>196</v>
      </c>
      <c r="I81" s="22">
        <v>0.9</v>
      </c>
      <c r="J81" s="5">
        <f t="shared" si="6"/>
        <v>61.29175946547884</v>
      </c>
      <c r="K81" s="20" t="s">
        <v>70</v>
      </c>
    </row>
    <row r="82" spans="1:11" ht="15" customHeight="1" thickBot="1" x14ac:dyDescent="0.4">
      <c r="A82" s="15">
        <v>78</v>
      </c>
      <c r="B82" s="15" t="str">
        <f t="shared" si="5"/>
        <v>adidas gray multicolor 4 41</v>
      </c>
      <c r="C82" s="16" t="s">
        <v>62</v>
      </c>
      <c r="D82" s="16" t="s">
        <v>63</v>
      </c>
      <c r="E82" s="16" t="s">
        <v>69</v>
      </c>
      <c r="F82" s="16">
        <v>4</v>
      </c>
      <c r="G82" s="16">
        <v>41</v>
      </c>
      <c r="H82" s="21">
        <v>196</v>
      </c>
      <c r="I82" s="22">
        <v>0.9</v>
      </c>
      <c r="J82" s="5">
        <f t="shared" si="6"/>
        <v>61.29175946547884</v>
      </c>
      <c r="K82" s="20" t="s">
        <v>70</v>
      </c>
    </row>
    <row r="83" spans="1:11" ht="15" customHeight="1" thickBot="1" x14ac:dyDescent="0.4">
      <c r="A83" s="15">
        <v>79</v>
      </c>
      <c r="B83" s="15" t="str">
        <f t="shared" si="5"/>
        <v>adidas gray multicolor 4 42</v>
      </c>
      <c r="C83" s="16" t="s">
        <v>62</v>
      </c>
      <c r="D83" s="16" t="s">
        <v>63</v>
      </c>
      <c r="E83" s="16" t="s">
        <v>69</v>
      </c>
      <c r="F83" s="16">
        <v>4</v>
      </c>
      <c r="G83" s="16">
        <v>42</v>
      </c>
      <c r="H83" s="21">
        <v>196</v>
      </c>
      <c r="I83" s="22">
        <v>0.9</v>
      </c>
      <c r="J83" s="5">
        <f t="shared" si="6"/>
        <v>61.29175946547884</v>
      </c>
      <c r="K83" s="20" t="s">
        <v>70</v>
      </c>
    </row>
    <row r="84" spans="1:11" ht="15" customHeight="1" thickBot="1" x14ac:dyDescent="0.4">
      <c r="A84" s="15">
        <v>80</v>
      </c>
      <c r="B84" s="15" t="str">
        <f t="shared" si="5"/>
        <v>adidas gray multicolor 4 43</v>
      </c>
      <c r="C84" s="16" t="s">
        <v>62</v>
      </c>
      <c r="D84" s="16" t="s">
        <v>63</v>
      </c>
      <c r="E84" s="16" t="s">
        <v>69</v>
      </c>
      <c r="F84" s="16">
        <v>4</v>
      </c>
      <c r="G84" s="16">
        <v>43</v>
      </c>
      <c r="H84" s="21">
        <v>196</v>
      </c>
      <c r="I84" s="22">
        <v>0.9</v>
      </c>
      <c r="J84" s="5">
        <f t="shared" si="6"/>
        <v>61.29175946547884</v>
      </c>
      <c r="K84" s="20" t="s">
        <v>70</v>
      </c>
    </row>
    <row r="85" spans="1:11" ht="15" customHeight="1" thickBot="1" x14ac:dyDescent="0.4">
      <c r="A85" s="15">
        <v>81</v>
      </c>
      <c r="B85" s="15" t="str">
        <f t="shared" si="5"/>
        <v>adidas gray multicolor 4 44</v>
      </c>
      <c r="C85" s="16" t="s">
        <v>62</v>
      </c>
      <c r="D85" s="16" t="s">
        <v>63</v>
      </c>
      <c r="E85" s="16" t="s">
        <v>69</v>
      </c>
      <c r="F85" s="16">
        <v>4</v>
      </c>
      <c r="G85" s="16">
        <v>44</v>
      </c>
      <c r="H85" s="21">
        <v>196</v>
      </c>
      <c r="I85" s="22">
        <v>0.9</v>
      </c>
      <c r="J85" s="5">
        <f t="shared" si="6"/>
        <v>61.29175946547884</v>
      </c>
      <c r="K85" s="20" t="s">
        <v>70</v>
      </c>
    </row>
    <row r="86" spans="1:11" ht="15" customHeight="1" thickBot="1" x14ac:dyDescent="0.4">
      <c r="A86" s="15">
        <v>82</v>
      </c>
      <c r="B86" s="15" t="str">
        <f t="shared" si="5"/>
        <v>cdg cream high 40</v>
      </c>
      <c r="C86" s="16" t="s">
        <v>62</v>
      </c>
      <c r="D86" s="16" t="s">
        <v>32</v>
      </c>
      <c r="E86" s="16" t="s">
        <v>71</v>
      </c>
      <c r="F86" s="16" t="s">
        <v>72</v>
      </c>
      <c r="G86" s="16">
        <v>40</v>
      </c>
      <c r="H86" s="21">
        <v>188</v>
      </c>
      <c r="I86" s="22">
        <v>1.5</v>
      </c>
      <c r="J86" s="5">
        <f t="shared" si="6"/>
        <v>71.269487750556792</v>
      </c>
      <c r="K86" s="20" t="s">
        <v>73</v>
      </c>
    </row>
    <row r="87" spans="1:11" ht="15" customHeight="1" thickBot="1" x14ac:dyDescent="0.4">
      <c r="A87" s="15">
        <v>83</v>
      </c>
      <c r="B87" s="15" t="str">
        <f t="shared" si="5"/>
        <v>cdg cream high 41</v>
      </c>
      <c r="C87" s="16" t="s">
        <v>62</v>
      </c>
      <c r="D87" s="16" t="s">
        <v>32</v>
      </c>
      <c r="E87" s="16" t="s">
        <v>71</v>
      </c>
      <c r="F87" s="16" t="s">
        <v>72</v>
      </c>
      <c r="G87" s="16">
        <v>41</v>
      </c>
      <c r="H87" s="21">
        <v>188</v>
      </c>
      <c r="I87" s="22">
        <v>1.5</v>
      </c>
      <c r="J87" s="5">
        <f t="shared" si="6"/>
        <v>71.269487750556792</v>
      </c>
      <c r="K87" s="20" t="s">
        <v>73</v>
      </c>
    </row>
    <row r="88" spans="1:11" ht="15" customHeight="1" thickBot="1" x14ac:dyDescent="0.4">
      <c r="A88" s="15">
        <v>84</v>
      </c>
      <c r="B88" s="15" t="str">
        <f t="shared" si="5"/>
        <v>cdg cream high 42</v>
      </c>
      <c r="C88" s="16" t="s">
        <v>62</v>
      </c>
      <c r="D88" s="16" t="s">
        <v>32</v>
      </c>
      <c r="E88" s="16" t="s">
        <v>71</v>
      </c>
      <c r="F88" s="16" t="s">
        <v>72</v>
      </c>
      <c r="G88" s="16">
        <v>42</v>
      </c>
      <c r="H88" s="21">
        <v>188</v>
      </c>
      <c r="I88" s="22">
        <v>1.5</v>
      </c>
      <c r="J88" s="5">
        <f t="shared" si="6"/>
        <v>71.269487750556792</v>
      </c>
      <c r="K88" s="20" t="s">
        <v>73</v>
      </c>
    </row>
    <row r="89" spans="1:11" ht="15" customHeight="1" thickBot="1" x14ac:dyDescent="0.4">
      <c r="A89" s="15">
        <v>85</v>
      </c>
      <c r="B89" s="15" t="str">
        <f t="shared" si="5"/>
        <v>cdg cream high 43</v>
      </c>
      <c r="C89" s="16" t="s">
        <v>62</v>
      </c>
      <c r="D89" s="16" t="s">
        <v>32</v>
      </c>
      <c r="E89" s="16" t="s">
        <v>71</v>
      </c>
      <c r="F89" s="16" t="s">
        <v>72</v>
      </c>
      <c r="G89" s="16">
        <v>43</v>
      </c>
      <c r="H89" s="21">
        <v>188</v>
      </c>
      <c r="I89" s="22">
        <v>1.5</v>
      </c>
      <c r="J89" s="5">
        <f t="shared" si="6"/>
        <v>71.269487750556792</v>
      </c>
      <c r="K89" s="20" t="s">
        <v>73</v>
      </c>
    </row>
    <row r="90" spans="1:11" ht="15" customHeight="1" thickBot="1" x14ac:dyDescent="0.4">
      <c r="A90" s="15">
        <v>86</v>
      </c>
      <c r="B90" s="15" t="str">
        <f t="shared" si="5"/>
        <v>cdg cream high 44</v>
      </c>
      <c r="C90" s="16" t="s">
        <v>62</v>
      </c>
      <c r="D90" s="16" t="s">
        <v>32</v>
      </c>
      <c r="E90" s="16" t="s">
        <v>71</v>
      </c>
      <c r="F90" s="16" t="s">
        <v>72</v>
      </c>
      <c r="G90" s="16">
        <v>44</v>
      </c>
      <c r="H90" s="21">
        <v>188</v>
      </c>
      <c r="I90" s="22">
        <v>1.5</v>
      </c>
      <c r="J90" s="5">
        <f t="shared" si="6"/>
        <v>71.269487750556792</v>
      </c>
      <c r="K90" s="20" t="s">
        <v>73</v>
      </c>
    </row>
    <row r="91" spans="1:11" ht="15" customHeight="1" thickBot="1" x14ac:dyDescent="0.4">
      <c r="A91" s="15">
        <v>87</v>
      </c>
      <c r="B91" s="15" t="str">
        <f t="shared" si="5"/>
        <v>cdg black high 40</v>
      </c>
      <c r="C91" s="16" t="s">
        <v>62</v>
      </c>
      <c r="D91" s="16" t="s">
        <v>32</v>
      </c>
      <c r="E91" s="16" t="s">
        <v>45</v>
      </c>
      <c r="F91" s="16" t="s">
        <v>72</v>
      </c>
      <c r="G91" s="16">
        <v>40</v>
      </c>
      <c r="H91" s="21">
        <v>188</v>
      </c>
      <c r="I91" s="22">
        <v>1.5</v>
      </c>
      <c r="J91" s="5">
        <f t="shared" si="6"/>
        <v>71.269487750556792</v>
      </c>
      <c r="K91" s="20" t="s">
        <v>73</v>
      </c>
    </row>
    <row r="92" spans="1:11" ht="15" customHeight="1" thickBot="1" x14ac:dyDescent="0.4">
      <c r="A92" s="15">
        <v>88</v>
      </c>
      <c r="B92" s="15" t="str">
        <f t="shared" si="5"/>
        <v>cdg black high 41</v>
      </c>
      <c r="C92" s="16" t="s">
        <v>62</v>
      </c>
      <c r="D92" s="16" t="s">
        <v>32</v>
      </c>
      <c r="E92" s="16" t="s">
        <v>45</v>
      </c>
      <c r="F92" s="16" t="s">
        <v>72</v>
      </c>
      <c r="G92" s="16">
        <v>41</v>
      </c>
      <c r="H92" s="21">
        <v>188</v>
      </c>
      <c r="I92" s="22">
        <v>1.5</v>
      </c>
      <c r="J92" s="5">
        <f t="shared" si="6"/>
        <v>71.269487750556792</v>
      </c>
      <c r="K92" s="20" t="s">
        <v>73</v>
      </c>
    </row>
    <row r="93" spans="1:11" ht="15" customHeight="1" thickBot="1" x14ac:dyDescent="0.4">
      <c r="A93" s="15">
        <v>89</v>
      </c>
      <c r="B93" s="15" t="str">
        <f t="shared" si="5"/>
        <v>cdg black high 42</v>
      </c>
      <c r="C93" s="16" t="s">
        <v>62</v>
      </c>
      <c r="D93" s="16" t="s">
        <v>32</v>
      </c>
      <c r="E93" s="16" t="s">
        <v>45</v>
      </c>
      <c r="F93" s="16" t="s">
        <v>72</v>
      </c>
      <c r="G93" s="16">
        <v>42</v>
      </c>
      <c r="H93" s="21">
        <v>188</v>
      </c>
      <c r="I93" s="22">
        <v>1.5</v>
      </c>
      <c r="J93" s="5">
        <f t="shared" si="6"/>
        <v>71.269487750556792</v>
      </c>
      <c r="K93" s="20" t="s">
        <v>73</v>
      </c>
    </row>
    <row r="94" spans="1:11" ht="15" customHeight="1" thickBot="1" x14ac:dyDescent="0.4">
      <c r="A94" s="15">
        <v>90</v>
      </c>
      <c r="B94" s="15" t="str">
        <f t="shared" si="5"/>
        <v>cdg black high 43</v>
      </c>
      <c r="C94" s="16" t="s">
        <v>62</v>
      </c>
      <c r="D94" s="16" t="s">
        <v>32</v>
      </c>
      <c r="E94" s="16" t="s">
        <v>45</v>
      </c>
      <c r="F94" s="16" t="s">
        <v>72</v>
      </c>
      <c r="G94" s="16">
        <v>43</v>
      </c>
      <c r="H94" s="21">
        <v>188</v>
      </c>
      <c r="I94" s="22">
        <v>1.5</v>
      </c>
      <c r="J94" s="5">
        <f t="shared" si="6"/>
        <v>71.269487750556792</v>
      </c>
      <c r="K94" s="20" t="s">
        <v>73</v>
      </c>
    </row>
    <row r="95" spans="1:11" ht="15" customHeight="1" thickBot="1" x14ac:dyDescent="0.4">
      <c r="A95" s="15">
        <v>91</v>
      </c>
      <c r="B95" s="15" t="str">
        <f t="shared" si="5"/>
        <v>cdg black high 44</v>
      </c>
      <c r="C95" s="16" t="s">
        <v>62</v>
      </c>
      <c r="D95" s="16" t="s">
        <v>32</v>
      </c>
      <c r="E95" s="16" t="s">
        <v>45</v>
      </c>
      <c r="F95" s="16" t="s">
        <v>72</v>
      </c>
      <c r="G95" s="16">
        <v>44</v>
      </c>
      <c r="H95" s="21">
        <v>188</v>
      </c>
      <c r="I95" s="22">
        <v>1.5</v>
      </c>
      <c r="J95" s="5">
        <f t="shared" si="6"/>
        <v>71.269487750556792</v>
      </c>
      <c r="K95" s="20" t="s">
        <v>73</v>
      </c>
    </row>
    <row r="96" spans="1:11" ht="15" customHeight="1" thickBot="1" x14ac:dyDescent="0.4">
      <c r="A96" s="15">
        <v>92</v>
      </c>
      <c r="B96" s="15" t="str">
        <f t="shared" si="5"/>
        <v>cdg cream low 40</v>
      </c>
      <c r="C96" s="16" t="s">
        <v>62</v>
      </c>
      <c r="D96" s="16" t="s">
        <v>32</v>
      </c>
      <c r="E96" s="16" t="s">
        <v>71</v>
      </c>
      <c r="F96" s="16" t="s">
        <v>74</v>
      </c>
      <c r="G96" s="16">
        <v>40</v>
      </c>
      <c r="H96" s="21">
        <v>188</v>
      </c>
      <c r="I96" s="22">
        <v>1.4</v>
      </c>
      <c r="J96" s="5">
        <f t="shared" si="6"/>
        <v>69.309576837416472</v>
      </c>
      <c r="K96" s="20" t="s">
        <v>73</v>
      </c>
    </row>
    <row r="97" spans="1:11" ht="15" customHeight="1" thickBot="1" x14ac:dyDescent="0.4">
      <c r="A97" s="15">
        <v>93</v>
      </c>
      <c r="B97" s="15" t="str">
        <f t="shared" si="5"/>
        <v>cdg cream low 41</v>
      </c>
      <c r="C97" s="16" t="s">
        <v>62</v>
      </c>
      <c r="D97" s="16" t="s">
        <v>32</v>
      </c>
      <c r="E97" s="16" t="s">
        <v>71</v>
      </c>
      <c r="F97" s="16" t="s">
        <v>74</v>
      </c>
      <c r="G97" s="16">
        <v>41</v>
      </c>
      <c r="H97" s="21">
        <v>188</v>
      </c>
      <c r="I97" s="22">
        <v>1.4</v>
      </c>
      <c r="J97" s="5">
        <f t="shared" si="6"/>
        <v>69.309576837416472</v>
      </c>
      <c r="K97" s="20" t="s">
        <v>73</v>
      </c>
    </row>
    <row r="98" spans="1:11" ht="15" customHeight="1" thickBot="1" x14ac:dyDescent="0.4">
      <c r="A98" s="15">
        <v>94</v>
      </c>
      <c r="B98" s="15" t="str">
        <f t="shared" ref="B98:B133" si="7">CONCATENATE(D98, " ", E98, " ", F98, " ", G98)</f>
        <v>cdg cream low 42</v>
      </c>
      <c r="C98" s="16" t="s">
        <v>62</v>
      </c>
      <c r="D98" s="16" t="s">
        <v>32</v>
      </c>
      <c r="E98" s="16" t="s">
        <v>71</v>
      </c>
      <c r="F98" s="16" t="s">
        <v>74</v>
      </c>
      <c r="G98" s="16">
        <v>42</v>
      </c>
      <c r="H98" s="21">
        <v>188</v>
      </c>
      <c r="I98" s="22">
        <v>1.4</v>
      </c>
      <c r="J98" s="5">
        <f t="shared" ref="J98:J133" si="8">H98/$L$2 + I98*(88/$L$2)</f>
        <v>69.309576837416472</v>
      </c>
      <c r="K98" s="20" t="s">
        <v>73</v>
      </c>
    </row>
    <row r="99" spans="1:11" ht="15" customHeight="1" thickBot="1" x14ac:dyDescent="0.4">
      <c r="A99" s="15">
        <v>95</v>
      </c>
      <c r="B99" s="15" t="str">
        <f t="shared" si="7"/>
        <v>cdg cream low 43</v>
      </c>
      <c r="C99" s="16" t="s">
        <v>62</v>
      </c>
      <c r="D99" s="16" t="s">
        <v>32</v>
      </c>
      <c r="E99" s="16" t="s">
        <v>71</v>
      </c>
      <c r="F99" s="16" t="s">
        <v>74</v>
      </c>
      <c r="G99" s="16">
        <v>43</v>
      </c>
      <c r="H99" s="21">
        <v>188</v>
      </c>
      <c r="I99" s="22">
        <v>1.4</v>
      </c>
      <c r="J99" s="5">
        <f t="shared" si="8"/>
        <v>69.309576837416472</v>
      </c>
      <c r="K99" s="20" t="s">
        <v>73</v>
      </c>
    </row>
    <row r="100" spans="1:11" ht="15" customHeight="1" thickBot="1" x14ac:dyDescent="0.4">
      <c r="A100" s="15">
        <v>96</v>
      </c>
      <c r="B100" s="15" t="str">
        <f t="shared" si="7"/>
        <v>cdg cream low 44</v>
      </c>
      <c r="C100" s="16" t="s">
        <v>62</v>
      </c>
      <c r="D100" s="16" t="s">
        <v>32</v>
      </c>
      <c r="E100" s="16" t="s">
        <v>71</v>
      </c>
      <c r="F100" s="16" t="s">
        <v>74</v>
      </c>
      <c r="G100" s="16">
        <v>44</v>
      </c>
      <c r="H100" s="21">
        <v>188</v>
      </c>
      <c r="I100" s="22">
        <v>1.4</v>
      </c>
      <c r="J100" s="5">
        <f t="shared" si="8"/>
        <v>69.309576837416472</v>
      </c>
      <c r="K100" s="20" t="s">
        <v>73</v>
      </c>
    </row>
    <row r="101" spans="1:11" ht="15" customHeight="1" thickBot="1" x14ac:dyDescent="0.4">
      <c r="A101" s="15">
        <v>97</v>
      </c>
      <c r="B101" s="15" t="str">
        <f t="shared" si="7"/>
        <v>cdg black low 40</v>
      </c>
      <c r="C101" s="16" t="s">
        <v>62</v>
      </c>
      <c r="D101" s="16" t="s">
        <v>32</v>
      </c>
      <c r="E101" s="16" t="s">
        <v>45</v>
      </c>
      <c r="F101" s="16" t="s">
        <v>74</v>
      </c>
      <c r="G101" s="16">
        <v>40</v>
      </c>
      <c r="H101" s="21">
        <v>188</v>
      </c>
      <c r="I101" s="22">
        <v>1.4</v>
      </c>
      <c r="J101" s="5">
        <f t="shared" si="8"/>
        <v>69.309576837416472</v>
      </c>
      <c r="K101" s="20" t="s">
        <v>73</v>
      </c>
    </row>
    <row r="102" spans="1:11" ht="15" customHeight="1" thickBot="1" x14ac:dyDescent="0.4">
      <c r="A102" s="15">
        <v>98</v>
      </c>
      <c r="B102" s="15" t="str">
        <f t="shared" si="7"/>
        <v>cdg black low 41</v>
      </c>
      <c r="C102" s="16" t="s">
        <v>62</v>
      </c>
      <c r="D102" s="16" t="s">
        <v>32</v>
      </c>
      <c r="E102" s="16" t="s">
        <v>45</v>
      </c>
      <c r="F102" s="16" t="s">
        <v>74</v>
      </c>
      <c r="G102" s="16">
        <v>41</v>
      </c>
      <c r="H102" s="21">
        <v>188</v>
      </c>
      <c r="I102" s="22">
        <v>1.4</v>
      </c>
      <c r="J102" s="5">
        <f t="shared" si="8"/>
        <v>69.309576837416472</v>
      </c>
      <c r="K102" s="20" t="s">
        <v>73</v>
      </c>
    </row>
    <row r="103" spans="1:11" ht="15" customHeight="1" thickBot="1" x14ac:dyDescent="0.4">
      <c r="A103" s="15">
        <v>99</v>
      </c>
      <c r="B103" s="15" t="str">
        <f t="shared" si="7"/>
        <v>cdg black low 42</v>
      </c>
      <c r="C103" s="16" t="s">
        <v>62</v>
      </c>
      <c r="D103" s="16" t="s">
        <v>32</v>
      </c>
      <c r="E103" s="16" t="s">
        <v>45</v>
      </c>
      <c r="F103" s="16" t="s">
        <v>74</v>
      </c>
      <c r="G103" s="16">
        <v>42</v>
      </c>
      <c r="H103" s="21">
        <v>188</v>
      </c>
      <c r="I103" s="22">
        <v>1.4</v>
      </c>
      <c r="J103" s="5">
        <f t="shared" si="8"/>
        <v>69.309576837416472</v>
      </c>
      <c r="K103" s="20" t="s">
        <v>73</v>
      </c>
    </row>
    <row r="104" spans="1:11" ht="15" customHeight="1" thickBot="1" x14ac:dyDescent="0.4">
      <c r="A104" s="15">
        <v>100</v>
      </c>
      <c r="B104" s="15" t="str">
        <f t="shared" si="7"/>
        <v>cdg black low 43</v>
      </c>
      <c r="C104" s="16" t="s">
        <v>62</v>
      </c>
      <c r="D104" s="16" t="s">
        <v>32</v>
      </c>
      <c r="E104" s="16" t="s">
        <v>45</v>
      </c>
      <c r="F104" s="16" t="s">
        <v>74</v>
      </c>
      <c r="G104" s="16">
        <v>43</v>
      </c>
      <c r="H104" s="21">
        <v>188</v>
      </c>
      <c r="I104" s="22">
        <v>1.4</v>
      </c>
      <c r="J104" s="5">
        <f t="shared" si="8"/>
        <v>69.309576837416472</v>
      </c>
      <c r="K104" s="20" t="s">
        <v>73</v>
      </c>
    </row>
    <row r="105" spans="1:11" ht="15" customHeight="1" thickBot="1" x14ac:dyDescent="0.4">
      <c r="A105" s="15">
        <v>101</v>
      </c>
      <c r="B105" s="15" t="str">
        <f t="shared" si="7"/>
        <v>cdg black low 44</v>
      </c>
      <c r="C105" s="16" t="s">
        <v>62</v>
      </c>
      <c r="D105" s="16" t="s">
        <v>32</v>
      </c>
      <c r="E105" s="16" t="s">
        <v>45</v>
      </c>
      <c r="F105" s="16" t="s">
        <v>74</v>
      </c>
      <c r="G105" s="16">
        <v>44</v>
      </c>
      <c r="H105" s="21">
        <v>188</v>
      </c>
      <c r="I105" s="22">
        <v>1.4</v>
      </c>
      <c r="J105" s="5">
        <f t="shared" si="8"/>
        <v>69.309576837416472</v>
      </c>
      <c r="K105" s="20" t="s">
        <v>73</v>
      </c>
    </row>
    <row r="106" spans="1:11" ht="15" customHeight="1" thickBot="1" x14ac:dyDescent="0.4">
      <c r="A106" s="15">
        <v>102</v>
      </c>
      <c r="B106" s="15" t="str">
        <f t="shared" si="7"/>
        <v>nike white air force 1 40</v>
      </c>
      <c r="C106" s="16" t="s">
        <v>62</v>
      </c>
      <c r="D106" s="16" t="s">
        <v>75</v>
      </c>
      <c r="E106" s="16" t="s">
        <v>43</v>
      </c>
      <c r="F106" s="16" t="s">
        <v>76</v>
      </c>
      <c r="G106" s="16">
        <v>40</v>
      </c>
      <c r="H106" s="16">
        <v>128</v>
      </c>
      <c r="I106" s="19">
        <v>1.2</v>
      </c>
      <c r="J106" s="5">
        <f t="shared" si="8"/>
        <v>52.026726057906458</v>
      </c>
      <c r="K106" s="20" t="s">
        <v>77</v>
      </c>
    </row>
    <row r="107" spans="1:11" ht="15" customHeight="1" thickBot="1" x14ac:dyDescent="0.4">
      <c r="A107" s="15">
        <v>103</v>
      </c>
      <c r="B107" s="15" t="str">
        <f t="shared" si="7"/>
        <v>nike white air force 1 41</v>
      </c>
      <c r="C107" s="16" t="s">
        <v>62</v>
      </c>
      <c r="D107" s="16" t="s">
        <v>75</v>
      </c>
      <c r="E107" s="16" t="s">
        <v>43</v>
      </c>
      <c r="F107" s="16" t="s">
        <v>76</v>
      </c>
      <c r="G107" s="16">
        <v>41</v>
      </c>
      <c r="H107" s="16">
        <v>128</v>
      </c>
      <c r="I107" s="19">
        <v>1.2</v>
      </c>
      <c r="J107" s="5">
        <f t="shared" si="8"/>
        <v>52.026726057906458</v>
      </c>
      <c r="K107" s="20" t="s">
        <v>77</v>
      </c>
    </row>
    <row r="108" spans="1:11" ht="15" customHeight="1" thickBot="1" x14ac:dyDescent="0.4">
      <c r="A108" s="15">
        <v>104</v>
      </c>
      <c r="B108" s="15" t="str">
        <f t="shared" si="7"/>
        <v>nike white air force 1 42</v>
      </c>
      <c r="C108" s="16" t="s">
        <v>62</v>
      </c>
      <c r="D108" s="16" t="s">
        <v>75</v>
      </c>
      <c r="E108" s="16" t="s">
        <v>43</v>
      </c>
      <c r="F108" s="16" t="s">
        <v>76</v>
      </c>
      <c r="G108" s="16">
        <v>42</v>
      </c>
      <c r="H108" s="16">
        <v>128</v>
      </c>
      <c r="I108" s="19">
        <v>1.2</v>
      </c>
      <c r="J108" s="5">
        <f t="shared" si="8"/>
        <v>52.026726057906458</v>
      </c>
      <c r="K108" s="20" t="s">
        <v>77</v>
      </c>
    </row>
    <row r="109" spans="1:11" ht="15" customHeight="1" thickBot="1" x14ac:dyDescent="0.4">
      <c r="A109" s="15">
        <v>105</v>
      </c>
      <c r="B109" s="15" t="str">
        <f t="shared" si="7"/>
        <v>nike white air force 1 43</v>
      </c>
      <c r="C109" s="16" t="s">
        <v>62</v>
      </c>
      <c r="D109" s="16" t="s">
        <v>75</v>
      </c>
      <c r="E109" s="16" t="s">
        <v>43</v>
      </c>
      <c r="F109" s="16" t="s">
        <v>76</v>
      </c>
      <c r="G109" s="16">
        <v>43</v>
      </c>
      <c r="H109" s="16">
        <v>128</v>
      </c>
      <c r="I109" s="19">
        <v>1.2</v>
      </c>
      <c r="J109" s="5">
        <f t="shared" si="8"/>
        <v>52.026726057906458</v>
      </c>
      <c r="K109" s="20" t="s">
        <v>77</v>
      </c>
    </row>
    <row r="110" spans="1:11" ht="15" customHeight="1" thickBot="1" x14ac:dyDescent="0.4">
      <c r="A110" s="15">
        <v>106</v>
      </c>
      <c r="B110" s="15" t="str">
        <f t="shared" si="7"/>
        <v>nike white air force 1 44</v>
      </c>
      <c r="C110" s="16" t="s">
        <v>62</v>
      </c>
      <c r="D110" s="16" t="s">
        <v>75</v>
      </c>
      <c r="E110" s="16" t="s">
        <v>43</v>
      </c>
      <c r="F110" s="16" t="s">
        <v>76</v>
      </c>
      <c r="G110" s="16">
        <v>44</v>
      </c>
      <c r="H110" s="16">
        <v>128</v>
      </c>
      <c r="I110" s="19">
        <v>1.2</v>
      </c>
      <c r="J110" s="5">
        <f t="shared" si="8"/>
        <v>52.026726057906458</v>
      </c>
      <c r="K110" s="20" t="s">
        <v>77</v>
      </c>
    </row>
    <row r="111" spans="1:11" ht="15" customHeight="1" thickBot="1" x14ac:dyDescent="0.4">
      <c r="A111" s="15">
        <v>107</v>
      </c>
      <c r="B111" s="15" t="str">
        <f t="shared" si="7"/>
        <v xml:space="preserve">rayban green round lens gold frame </v>
      </c>
      <c r="C111" s="16" t="s">
        <v>78</v>
      </c>
      <c r="D111" s="16" t="s">
        <v>79</v>
      </c>
      <c r="E111" s="16" t="s">
        <v>80</v>
      </c>
      <c r="F111" s="16" t="s">
        <v>81</v>
      </c>
      <c r="H111" s="16">
        <v>128</v>
      </c>
      <c r="I111" s="16">
        <v>0.125</v>
      </c>
      <c r="J111" s="5">
        <f t="shared" si="8"/>
        <v>30.957683741648104</v>
      </c>
      <c r="K111" s="20" t="s">
        <v>82</v>
      </c>
    </row>
    <row r="112" spans="1:11" ht="15" customHeight="1" thickBot="1" x14ac:dyDescent="0.4">
      <c r="A112" s="15">
        <v>108</v>
      </c>
      <c r="B112" s="15" t="str">
        <f t="shared" si="7"/>
        <v xml:space="preserve">rayban green black clubmaster </v>
      </c>
      <c r="C112" s="16" t="s">
        <v>78</v>
      </c>
      <c r="D112" s="16" t="s">
        <v>79</v>
      </c>
      <c r="E112" s="16" t="s">
        <v>80</v>
      </c>
      <c r="F112" s="16" t="s">
        <v>83</v>
      </c>
      <c r="H112" s="16">
        <v>120</v>
      </c>
      <c r="I112" s="19">
        <v>0.15</v>
      </c>
      <c r="J112" s="5">
        <f t="shared" si="8"/>
        <v>29.665924276169264</v>
      </c>
      <c r="K112" s="20" t="s">
        <v>84</v>
      </c>
    </row>
    <row r="113" spans="1:11" ht="15" customHeight="1" thickBot="1" x14ac:dyDescent="0.4">
      <c r="A113" s="15">
        <v>109</v>
      </c>
      <c r="B113" s="15" t="str">
        <f t="shared" si="7"/>
        <v xml:space="preserve">rayban green black round clubmaster </v>
      </c>
      <c r="C113" s="16" t="s">
        <v>78</v>
      </c>
      <c r="D113" s="16" t="s">
        <v>79</v>
      </c>
      <c r="E113" s="16" t="s">
        <v>80</v>
      </c>
      <c r="F113" s="16" t="s">
        <v>85</v>
      </c>
      <c r="H113" s="16">
        <v>188</v>
      </c>
      <c r="I113" s="19">
        <v>0.15</v>
      </c>
      <c r="J113" s="5">
        <f t="shared" si="8"/>
        <v>44.810690423162576</v>
      </c>
      <c r="K113" s="20" t="s">
        <v>86</v>
      </c>
    </row>
    <row r="114" spans="1:11" ht="15" customHeight="1" thickBot="1" x14ac:dyDescent="0.4">
      <c r="A114" s="15">
        <v>110</v>
      </c>
      <c r="B114" s="15" t="str">
        <f t="shared" si="7"/>
        <v xml:space="preserve">rayban green lens gold frame aviator </v>
      </c>
      <c r="C114" s="16" t="s">
        <v>78</v>
      </c>
      <c r="D114" s="16" t="s">
        <v>79</v>
      </c>
      <c r="E114" s="16" t="s">
        <v>80</v>
      </c>
      <c r="F114" s="16" t="s">
        <v>163</v>
      </c>
      <c r="H114" s="16">
        <v>115</v>
      </c>
      <c r="I114" s="19">
        <v>0.125</v>
      </c>
      <c r="J114" s="5">
        <f t="shared" si="8"/>
        <v>28.062360801781736</v>
      </c>
      <c r="K114" s="20" t="s">
        <v>87</v>
      </c>
    </row>
    <row r="115" spans="1:11" ht="15" customHeight="1" thickBot="1" x14ac:dyDescent="0.4">
      <c r="A115" s="15">
        <v>111</v>
      </c>
      <c r="B115" s="15" t="str">
        <f t="shared" si="7"/>
        <v xml:space="preserve">tommy hilfiger white baseball cap </v>
      </c>
      <c r="C115" s="16" t="s">
        <v>78</v>
      </c>
      <c r="D115" s="16" t="s">
        <v>88</v>
      </c>
      <c r="E115" s="16" t="s">
        <v>43</v>
      </c>
      <c r="F115" s="16" t="s">
        <v>89</v>
      </c>
      <c r="H115" s="16">
        <v>21</v>
      </c>
      <c r="I115" s="19">
        <v>0.09</v>
      </c>
      <c r="J115" s="5">
        <f t="shared" si="8"/>
        <v>6.4409799554565694</v>
      </c>
      <c r="K115" s="20" t="s">
        <v>90</v>
      </c>
    </row>
    <row r="116" spans="1:11" ht="15" customHeight="1" thickBot="1" x14ac:dyDescent="0.4">
      <c r="A116" s="15">
        <v>112</v>
      </c>
      <c r="B116" s="15" t="str">
        <f t="shared" si="7"/>
        <v xml:space="preserve">tommy hilfiger navy baseball cap </v>
      </c>
      <c r="C116" s="16" t="s">
        <v>78</v>
      </c>
      <c r="D116" s="16" t="s">
        <v>88</v>
      </c>
      <c r="E116" s="16" t="s">
        <v>33</v>
      </c>
      <c r="F116" s="16" t="s">
        <v>89</v>
      </c>
      <c r="H116" s="16">
        <v>21</v>
      </c>
      <c r="I116" s="19">
        <v>0.09</v>
      </c>
      <c r="J116" s="5">
        <f t="shared" si="8"/>
        <v>6.4409799554565694</v>
      </c>
      <c r="K116" s="20" t="s">
        <v>90</v>
      </c>
    </row>
    <row r="117" spans="1:11" ht="15" customHeight="1" thickBot="1" x14ac:dyDescent="0.4">
      <c r="A117" s="15">
        <v>113</v>
      </c>
      <c r="B117" s="15" t="str">
        <f t="shared" si="7"/>
        <v xml:space="preserve">tommy hilfiger black baseball cap </v>
      </c>
      <c r="C117" s="16" t="s">
        <v>78</v>
      </c>
      <c r="D117" s="16" t="s">
        <v>88</v>
      </c>
      <c r="E117" s="16" t="s">
        <v>45</v>
      </c>
      <c r="F117" s="16" t="s">
        <v>89</v>
      </c>
      <c r="H117" s="16">
        <v>21</v>
      </c>
      <c r="I117" s="19">
        <v>0.09</v>
      </c>
      <c r="J117" s="5">
        <f t="shared" si="8"/>
        <v>6.4409799554565694</v>
      </c>
      <c r="K117" s="20" t="s">
        <v>90</v>
      </c>
    </row>
    <row r="118" spans="1:11" ht="15" customHeight="1" thickBot="1" x14ac:dyDescent="0.4">
      <c r="A118" s="15">
        <v>114</v>
      </c>
      <c r="B118" s="15" t="str">
        <f t="shared" si="7"/>
        <v xml:space="preserve">tommy hilfiger pink baseball cap </v>
      </c>
      <c r="C118" s="16" t="s">
        <v>78</v>
      </c>
      <c r="D118" s="16" t="s">
        <v>88</v>
      </c>
      <c r="E118" s="16" t="s">
        <v>91</v>
      </c>
      <c r="F118" s="16" t="s">
        <v>89</v>
      </c>
      <c r="H118" s="16">
        <v>21</v>
      </c>
      <c r="I118" s="19">
        <v>0.09</v>
      </c>
      <c r="J118" s="5">
        <f t="shared" si="8"/>
        <v>6.4409799554565694</v>
      </c>
      <c r="K118" s="20" t="s">
        <v>90</v>
      </c>
    </row>
    <row r="119" spans="1:11" ht="15" customHeight="1" thickBot="1" x14ac:dyDescent="0.4">
      <c r="A119" s="15">
        <v>115</v>
      </c>
      <c r="B119" s="15" t="str">
        <f t="shared" si="7"/>
        <v>lululemon black legging s</v>
      </c>
      <c r="C119" s="16" t="s">
        <v>92</v>
      </c>
      <c r="D119" s="16" t="s">
        <v>93</v>
      </c>
      <c r="E119" s="16" t="s">
        <v>45</v>
      </c>
      <c r="F119" s="16" t="s">
        <v>94</v>
      </c>
      <c r="G119" s="15" t="s">
        <v>95</v>
      </c>
      <c r="H119" s="16">
        <v>67</v>
      </c>
      <c r="I119" s="19">
        <v>0.2</v>
      </c>
      <c r="J119" s="5">
        <f t="shared" si="8"/>
        <v>18.841870824053451</v>
      </c>
      <c r="K119" s="20" t="s">
        <v>96</v>
      </c>
    </row>
    <row r="120" spans="1:11" ht="15" customHeight="1" thickBot="1" x14ac:dyDescent="0.4">
      <c r="A120" s="15">
        <v>116</v>
      </c>
      <c r="B120" s="15" t="str">
        <f t="shared" si="7"/>
        <v>lululemon black legging m</v>
      </c>
      <c r="C120" s="16" t="s">
        <v>92</v>
      </c>
      <c r="D120" s="16" t="s">
        <v>93</v>
      </c>
      <c r="E120" s="16" t="s">
        <v>45</v>
      </c>
      <c r="F120" s="16" t="s">
        <v>94</v>
      </c>
      <c r="G120" s="15" t="s">
        <v>35</v>
      </c>
      <c r="H120" s="16">
        <v>67</v>
      </c>
      <c r="I120" s="19">
        <v>0.2</v>
      </c>
      <c r="J120" s="5">
        <f t="shared" si="8"/>
        <v>18.841870824053451</v>
      </c>
      <c r="K120" s="20" t="s">
        <v>96</v>
      </c>
    </row>
    <row r="121" spans="1:11" ht="15" customHeight="1" thickBot="1" x14ac:dyDescent="0.4">
      <c r="A121" s="15">
        <v>117</v>
      </c>
      <c r="B121" s="15" t="str">
        <f t="shared" si="7"/>
        <v>lululemon royal blue legging s</v>
      </c>
      <c r="C121" s="16" t="s">
        <v>92</v>
      </c>
      <c r="D121" s="16" t="s">
        <v>93</v>
      </c>
      <c r="E121" s="16" t="s">
        <v>97</v>
      </c>
      <c r="F121" s="16" t="s">
        <v>94</v>
      </c>
      <c r="G121" s="15" t="s">
        <v>95</v>
      </c>
      <c r="H121" s="16">
        <v>67</v>
      </c>
      <c r="I121" s="19">
        <v>0.2</v>
      </c>
      <c r="J121" s="5">
        <f t="shared" si="8"/>
        <v>18.841870824053451</v>
      </c>
      <c r="K121" s="20" t="s">
        <v>96</v>
      </c>
    </row>
    <row r="122" spans="1:11" ht="15" customHeight="1" thickBot="1" x14ac:dyDescent="0.4">
      <c r="A122" s="15">
        <v>118</v>
      </c>
      <c r="B122" s="15" t="str">
        <f t="shared" si="7"/>
        <v>lululemon royal blue legging m</v>
      </c>
      <c r="C122" s="16" t="s">
        <v>92</v>
      </c>
      <c r="D122" s="16" t="s">
        <v>93</v>
      </c>
      <c r="E122" s="16" t="s">
        <v>97</v>
      </c>
      <c r="F122" s="16" t="s">
        <v>94</v>
      </c>
      <c r="G122" s="15" t="s">
        <v>35</v>
      </c>
      <c r="H122" s="24">
        <v>67</v>
      </c>
      <c r="I122" s="19">
        <v>0.2</v>
      </c>
      <c r="J122" s="5">
        <f t="shared" si="8"/>
        <v>18.841870824053451</v>
      </c>
      <c r="K122" s="20" t="s">
        <v>96</v>
      </c>
    </row>
    <row r="123" spans="1:11" ht="15" customHeight="1" thickBot="1" x14ac:dyDescent="0.4">
      <c r="A123" s="15">
        <v>119</v>
      </c>
      <c r="B123" s="15" t="str">
        <f t="shared" si="7"/>
        <v>lululemon aoki ash legging s</v>
      </c>
      <c r="C123" s="16" t="s">
        <v>92</v>
      </c>
      <c r="D123" s="16" t="s">
        <v>93</v>
      </c>
      <c r="E123" s="16" t="s">
        <v>98</v>
      </c>
      <c r="F123" s="16" t="s">
        <v>94</v>
      </c>
      <c r="G123" s="15" t="s">
        <v>95</v>
      </c>
      <c r="H123" s="24">
        <v>67</v>
      </c>
      <c r="I123" s="19">
        <v>0.2</v>
      </c>
      <c r="J123" s="5">
        <f t="shared" si="8"/>
        <v>18.841870824053451</v>
      </c>
      <c r="K123" s="20" t="s">
        <v>96</v>
      </c>
    </row>
    <row r="124" spans="1:11" ht="15" customHeight="1" thickBot="1" x14ac:dyDescent="0.4">
      <c r="A124" s="15">
        <v>120</v>
      </c>
      <c r="B124" s="15" t="str">
        <f t="shared" si="7"/>
        <v>lululemon aoki ash legging m</v>
      </c>
      <c r="C124" s="16" t="s">
        <v>92</v>
      </c>
      <c r="D124" s="16" t="s">
        <v>93</v>
      </c>
      <c r="E124" s="16" t="s">
        <v>98</v>
      </c>
      <c r="F124" s="16" t="s">
        <v>94</v>
      </c>
      <c r="G124" s="15" t="s">
        <v>35</v>
      </c>
      <c r="H124" s="16">
        <v>67</v>
      </c>
      <c r="I124" s="19">
        <v>0.2</v>
      </c>
      <c r="J124" s="5">
        <f t="shared" si="8"/>
        <v>18.841870824053451</v>
      </c>
      <c r="K124" s="20" t="s">
        <v>96</v>
      </c>
    </row>
    <row r="125" spans="1:11" ht="15" customHeight="1" thickBot="1" x14ac:dyDescent="0.4">
      <c r="A125" s="15">
        <v>121</v>
      </c>
      <c r="B125" s="15" t="str">
        <f t="shared" si="7"/>
        <v>lululemon gray gamma legging s</v>
      </c>
      <c r="C125" s="16" t="s">
        <v>92</v>
      </c>
      <c r="D125" s="16" t="s">
        <v>93</v>
      </c>
      <c r="E125" s="16" t="s">
        <v>99</v>
      </c>
      <c r="F125" s="16" t="s">
        <v>94</v>
      </c>
      <c r="G125" s="15" t="s">
        <v>95</v>
      </c>
      <c r="H125" s="16">
        <v>67</v>
      </c>
      <c r="I125" s="19">
        <v>0.2</v>
      </c>
      <c r="J125" s="5">
        <f t="shared" si="8"/>
        <v>18.841870824053451</v>
      </c>
      <c r="K125" s="20" t="s">
        <v>96</v>
      </c>
    </row>
    <row r="126" spans="1:11" ht="15" customHeight="1" thickBot="1" x14ac:dyDescent="0.4">
      <c r="A126" s="15">
        <v>122</v>
      </c>
      <c r="B126" s="15" t="str">
        <f t="shared" si="7"/>
        <v>lululemon gray gamma legging m</v>
      </c>
      <c r="C126" s="16" t="s">
        <v>92</v>
      </c>
      <c r="D126" s="16" t="s">
        <v>93</v>
      </c>
      <c r="E126" s="16" t="s">
        <v>99</v>
      </c>
      <c r="F126" s="16" t="s">
        <v>94</v>
      </c>
      <c r="G126" s="15" t="s">
        <v>35</v>
      </c>
      <c r="H126" s="16">
        <v>67</v>
      </c>
      <c r="I126" s="19">
        <v>0.2</v>
      </c>
      <c r="J126" s="5">
        <f t="shared" si="8"/>
        <v>18.841870824053451</v>
      </c>
      <c r="K126" s="20" t="s">
        <v>96</v>
      </c>
    </row>
    <row r="127" spans="1:11" ht="15" customHeight="1" thickBot="1" x14ac:dyDescent="0.4">
      <c r="A127" s="15">
        <v>168</v>
      </c>
      <c r="B127" s="15" t="str">
        <f>CONCATENATE(D127, " ", E127, " ", F127, " ", G127)</f>
        <v>lululemon aoki ash legging s</v>
      </c>
      <c r="C127" s="16" t="s">
        <v>92</v>
      </c>
      <c r="D127" s="16" t="s">
        <v>93</v>
      </c>
      <c r="E127" s="16" t="s">
        <v>98</v>
      </c>
      <c r="F127" s="16" t="s">
        <v>94</v>
      </c>
      <c r="G127" s="15" t="s">
        <v>95</v>
      </c>
      <c r="H127" s="16">
        <v>67</v>
      </c>
      <c r="I127" s="19">
        <v>0.2</v>
      </c>
      <c r="J127" s="5">
        <f t="shared" ref="J127:J130" si="9">H127/$L$2 + I127*(88/$L$2)</f>
        <v>18.841870824053451</v>
      </c>
      <c r="K127" s="20" t="s">
        <v>96</v>
      </c>
    </row>
    <row r="128" spans="1:11" ht="15" customHeight="1" thickBot="1" x14ac:dyDescent="0.4">
      <c r="A128" s="15">
        <v>169</v>
      </c>
      <c r="B128" s="15" t="str">
        <f>CONCATENATE(D128, " ", E128, " ", F128, " ", G128)</f>
        <v>lululemon aoki ash legging m</v>
      </c>
      <c r="C128" s="16" t="s">
        <v>92</v>
      </c>
      <c r="D128" s="16" t="s">
        <v>93</v>
      </c>
      <c r="E128" s="16" t="s">
        <v>98</v>
      </c>
      <c r="F128" s="16" t="s">
        <v>94</v>
      </c>
      <c r="G128" s="15" t="s">
        <v>35</v>
      </c>
      <c r="H128" s="16">
        <v>67</v>
      </c>
      <c r="I128" s="19">
        <v>0.2</v>
      </c>
      <c r="J128" s="5">
        <f t="shared" si="9"/>
        <v>18.841870824053451</v>
      </c>
      <c r="K128" s="20" t="s">
        <v>96</v>
      </c>
    </row>
    <row r="129" spans="1:13" ht="15" customHeight="1" thickBot="1" x14ac:dyDescent="0.4">
      <c r="A129" s="15">
        <v>170</v>
      </c>
      <c r="B129" s="15" t="str">
        <f>CONCATENATE(D129, " ", E129, " ", F129, " ", G129)</f>
        <v>lululemon brick red legging s</v>
      </c>
      <c r="C129" s="16" t="s">
        <v>92</v>
      </c>
      <c r="D129" s="16" t="s">
        <v>93</v>
      </c>
      <c r="E129" s="16" t="s">
        <v>200</v>
      </c>
      <c r="F129" s="16" t="s">
        <v>94</v>
      </c>
      <c r="G129" s="15" t="s">
        <v>95</v>
      </c>
      <c r="H129" s="16">
        <v>67</v>
      </c>
      <c r="I129" s="19">
        <v>0.2</v>
      </c>
      <c r="J129" s="5">
        <f t="shared" si="9"/>
        <v>18.841870824053451</v>
      </c>
      <c r="K129" s="20" t="s">
        <v>96</v>
      </c>
    </row>
    <row r="130" spans="1:13" ht="15" customHeight="1" thickBot="1" x14ac:dyDescent="0.4">
      <c r="A130" s="15">
        <v>171</v>
      </c>
      <c r="B130" s="15" t="str">
        <f>CONCATENATE(D130, " ", E130, " ", F130, " ", G130)</f>
        <v>lululemon brick red legging m</v>
      </c>
      <c r="C130" s="16" t="s">
        <v>92</v>
      </c>
      <c r="D130" s="16" t="s">
        <v>93</v>
      </c>
      <c r="E130" s="16" t="s">
        <v>200</v>
      </c>
      <c r="F130" s="16" t="s">
        <v>94</v>
      </c>
      <c r="G130" s="15" t="s">
        <v>35</v>
      </c>
      <c r="H130" s="16">
        <v>67</v>
      </c>
      <c r="I130" s="19">
        <v>0.2</v>
      </c>
      <c r="J130" s="5">
        <f t="shared" si="9"/>
        <v>18.841870824053451</v>
      </c>
      <c r="K130" s="20" t="s">
        <v>96</v>
      </c>
    </row>
    <row r="131" spans="1:13" ht="15" customHeight="1" thickBot="1" x14ac:dyDescent="0.4">
      <c r="A131" s="15">
        <v>123</v>
      </c>
      <c r="B131" s="15" t="str">
        <f t="shared" si="7"/>
        <v>frank ocean white blonded shirt s</v>
      </c>
      <c r="C131" s="15" t="s">
        <v>31</v>
      </c>
      <c r="D131" s="15" t="s">
        <v>100</v>
      </c>
      <c r="E131" s="15" t="s">
        <v>43</v>
      </c>
      <c r="F131" s="15" t="s">
        <v>165</v>
      </c>
      <c r="G131" s="15" t="s">
        <v>95</v>
      </c>
      <c r="H131" s="16">
        <v>75</v>
      </c>
      <c r="I131" s="19">
        <v>0.2</v>
      </c>
      <c r="J131" s="5">
        <f t="shared" si="8"/>
        <v>20.623608017817372</v>
      </c>
      <c r="K131" s="20" t="s">
        <v>101</v>
      </c>
    </row>
    <row r="132" spans="1:13" ht="15" customHeight="1" thickBot="1" x14ac:dyDescent="0.4">
      <c r="A132" s="15">
        <v>124</v>
      </c>
      <c r="B132" s="15" t="str">
        <f t="shared" si="7"/>
        <v>frank ocean white blonded shirt m</v>
      </c>
      <c r="C132" s="15" t="s">
        <v>31</v>
      </c>
      <c r="D132" s="15" t="s">
        <v>100</v>
      </c>
      <c r="E132" s="15" t="s">
        <v>43</v>
      </c>
      <c r="F132" s="15" t="s">
        <v>165</v>
      </c>
      <c r="G132" s="15" t="s">
        <v>35</v>
      </c>
      <c r="H132" s="24">
        <v>75</v>
      </c>
      <c r="I132" s="19">
        <v>0.2</v>
      </c>
      <c r="J132" s="5">
        <f t="shared" si="8"/>
        <v>20.623608017817372</v>
      </c>
      <c r="K132" s="20" t="s">
        <v>101</v>
      </c>
    </row>
    <row r="133" spans="1:13" ht="15" customHeight="1" thickBot="1" x14ac:dyDescent="0.4">
      <c r="A133" s="15">
        <v>125</v>
      </c>
      <c r="B133" s="15" t="str">
        <f t="shared" si="7"/>
        <v>frank ocean white blonded shirt l</v>
      </c>
      <c r="C133" s="15" t="s">
        <v>31</v>
      </c>
      <c r="D133" s="15" t="s">
        <v>100</v>
      </c>
      <c r="E133" s="15" t="s">
        <v>43</v>
      </c>
      <c r="F133" s="15" t="s">
        <v>165</v>
      </c>
      <c r="G133" s="15" t="s">
        <v>38</v>
      </c>
      <c r="H133" s="16">
        <v>75</v>
      </c>
      <c r="I133" s="19">
        <v>0.2</v>
      </c>
      <c r="J133" s="5">
        <f t="shared" si="8"/>
        <v>20.623608017817372</v>
      </c>
      <c r="K133" s="20" t="s">
        <v>101</v>
      </c>
    </row>
    <row r="134" spans="1:13" ht="15" customHeight="1" thickBot="1" x14ac:dyDescent="0.4">
      <c r="A134" s="15">
        <v>126</v>
      </c>
      <c r="B134" s="15" t="str">
        <f t="shared" ref="B134:B152" si="10">CONCATENATE(D134, " ", E134, " ", F134, " ", G134)</f>
        <v>frank ocean white blonded shirt xl</v>
      </c>
      <c r="C134" s="15" t="s">
        <v>31</v>
      </c>
      <c r="D134" s="15" t="s">
        <v>100</v>
      </c>
      <c r="E134" s="15" t="s">
        <v>43</v>
      </c>
      <c r="F134" s="15" t="s">
        <v>165</v>
      </c>
      <c r="G134" s="15" t="s">
        <v>40</v>
      </c>
      <c r="H134" s="16">
        <v>75</v>
      </c>
      <c r="I134" s="19">
        <v>0.2</v>
      </c>
      <c r="J134" s="5">
        <f t="shared" ref="J134:J153" si="11">H134/$L$2 + I134*(88/$L$2)</f>
        <v>20.623608017817372</v>
      </c>
      <c r="K134" s="20" t="s">
        <v>101</v>
      </c>
    </row>
    <row r="135" spans="1:13" ht="15" customHeight="1" thickBot="1" x14ac:dyDescent="0.4">
      <c r="A135" s="15">
        <v>127</v>
      </c>
      <c r="B135" s="15" t="str">
        <f t="shared" si="10"/>
        <v>astroworld black wish s</v>
      </c>
      <c r="C135" s="16" t="s">
        <v>102</v>
      </c>
      <c r="D135" s="16" t="s">
        <v>103</v>
      </c>
      <c r="E135" s="16" t="s">
        <v>45</v>
      </c>
      <c r="F135" s="16" t="s">
        <v>104</v>
      </c>
      <c r="G135" s="15" t="s">
        <v>95</v>
      </c>
      <c r="H135" s="16">
        <v>225</v>
      </c>
      <c r="I135" s="16">
        <v>0.7</v>
      </c>
      <c r="J135" s="5">
        <f t="shared" si="11"/>
        <v>63.830734966592424</v>
      </c>
      <c r="K135" s="20" t="s">
        <v>105</v>
      </c>
    </row>
    <row r="136" spans="1:13" ht="15" customHeight="1" thickBot="1" x14ac:dyDescent="0.4">
      <c r="A136" s="15">
        <v>128</v>
      </c>
      <c r="B136" s="15" t="str">
        <f t="shared" si="10"/>
        <v>astroworld black wish m</v>
      </c>
      <c r="C136" s="16" t="s">
        <v>102</v>
      </c>
      <c r="D136" s="16" t="s">
        <v>103</v>
      </c>
      <c r="E136" s="16" t="s">
        <v>45</v>
      </c>
      <c r="F136" s="16" t="s">
        <v>104</v>
      </c>
      <c r="G136" s="15" t="s">
        <v>35</v>
      </c>
      <c r="H136" s="16">
        <v>225</v>
      </c>
      <c r="I136" s="16">
        <v>0.7</v>
      </c>
      <c r="J136" s="5">
        <f t="shared" si="11"/>
        <v>63.830734966592424</v>
      </c>
      <c r="K136" s="20" t="s">
        <v>105</v>
      </c>
    </row>
    <row r="137" spans="1:13" ht="15" customHeight="1" thickBot="1" x14ac:dyDescent="0.4">
      <c r="A137" s="15">
        <v>129</v>
      </c>
      <c r="B137" s="15" t="str">
        <f t="shared" si="10"/>
        <v>astroworld black tour m</v>
      </c>
      <c r="C137" s="16" t="s">
        <v>102</v>
      </c>
      <c r="D137" s="16" t="s">
        <v>103</v>
      </c>
      <c r="E137" s="16" t="s">
        <v>45</v>
      </c>
      <c r="F137" s="16" t="s">
        <v>106</v>
      </c>
      <c r="G137" s="15" t="s">
        <v>35</v>
      </c>
      <c r="H137" s="16">
        <v>169</v>
      </c>
      <c r="I137" s="16">
        <v>0.7</v>
      </c>
      <c r="J137" s="5">
        <f t="shared" si="11"/>
        <v>51.358574610244986</v>
      </c>
      <c r="K137" s="20" t="s">
        <v>107</v>
      </c>
    </row>
    <row r="138" spans="1:13" ht="15" customHeight="1" thickBot="1" x14ac:dyDescent="0.4">
      <c r="A138" s="15">
        <v>130</v>
      </c>
      <c r="B138" s="15" t="str">
        <f t="shared" si="10"/>
        <v>astroworld black tour l</v>
      </c>
      <c r="C138" s="16" t="s">
        <v>102</v>
      </c>
      <c r="D138" s="16" t="s">
        <v>103</v>
      </c>
      <c r="E138" s="16" t="s">
        <v>45</v>
      </c>
      <c r="F138" s="16" t="s">
        <v>106</v>
      </c>
      <c r="G138" s="15" t="s">
        <v>38</v>
      </c>
      <c r="H138" s="16">
        <v>169</v>
      </c>
      <c r="I138" s="16">
        <v>0.7</v>
      </c>
      <c r="J138" s="5">
        <f t="shared" si="11"/>
        <v>51.358574610244986</v>
      </c>
      <c r="K138" s="20" t="s">
        <v>107</v>
      </c>
    </row>
    <row r="139" spans="1:13" ht="15" customHeight="1" thickBot="1" x14ac:dyDescent="0.4">
      <c r="A139" s="15">
        <v>134</v>
      </c>
      <c r="B139" s="15" t="str">
        <f t="shared" si="10"/>
        <v>adidas parlay 4 40</v>
      </c>
      <c r="C139" s="16" t="s">
        <v>62</v>
      </c>
      <c r="D139" s="16" t="s">
        <v>63</v>
      </c>
      <c r="E139" s="16" t="s">
        <v>108</v>
      </c>
      <c r="F139" s="16">
        <v>4</v>
      </c>
      <c r="G139" s="16">
        <v>40</v>
      </c>
      <c r="H139" s="21">
        <v>196</v>
      </c>
      <c r="I139" s="22">
        <v>0.9</v>
      </c>
      <c r="J139" s="5">
        <f t="shared" si="11"/>
        <v>61.29175946547884</v>
      </c>
      <c r="K139" s="20" t="s">
        <v>109</v>
      </c>
      <c r="L139" s="16"/>
      <c r="M139" s="16"/>
    </row>
    <row r="140" spans="1:13" ht="15" customHeight="1" thickBot="1" x14ac:dyDescent="0.4">
      <c r="A140" s="15">
        <v>135</v>
      </c>
      <c r="B140" s="15" t="str">
        <f t="shared" si="10"/>
        <v>adidas parlay 4 41</v>
      </c>
      <c r="C140" s="16" t="s">
        <v>62</v>
      </c>
      <c r="D140" s="16" t="s">
        <v>63</v>
      </c>
      <c r="E140" s="16" t="s">
        <v>108</v>
      </c>
      <c r="F140" s="16">
        <v>4</v>
      </c>
      <c r="G140" s="16">
        <v>41</v>
      </c>
      <c r="H140" s="21">
        <v>196</v>
      </c>
      <c r="I140" s="22">
        <v>0.9</v>
      </c>
      <c r="J140" s="5">
        <f t="shared" si="11"/>
        <v>61.29175946547884</v>
      </c>
      <c r="K140" s="20" t="s">
        <v>109</v>
      </c>
      <c r="L140" s="16"/>
      <c r="M140" s="16"/>
    </row>
    <row r="141" spans="1:13" ht="15" customHeight="1" thickBot="1" x14ac:dyDescent="0.4">
      <c r="A141" s="15">
        <v>136</v>
      </c>
      <c r="B141" s="15" t="str">
        <f t="shared" si="10"/>
        <v>adidas parlay 4 42</v>
      </c>
      <c r="C141" s="16" t="s">
        <v>62</v>
      </c>
      <c r="D141" s="16" t="s">
        <v>63</v>
      </c>
      <c r="E141" s="16" t="s">
        <v>108</v>
      </c>
      <c r="F141" s="16">
        <v>4</v>
      </c>
      <c r="G141" s="16">
        <v>42</v>
      </c>
      <c r="H141" s="21">
        <v>196</v>
      </c>
      <c r="I141" s="22">
        <v>0.9</v>
      </c>
      <c r="J141" s="5">
        <f t="shared" si="11"/>
        <v>61.29175946547884</v>
      </c>
      <c r="K141" s="20" t="s">
        <v>109</v>
      </c>
      <c r="L141" s="16"/>
      <c r="M141" s="16"/>
    </row>
    <row r="142" spans="1:13" ht="15" customHeight="1" thickBot="1" x14ac:dyDescent="0.4">
      <c r="A142" s="15">
        <v>137</v>
      </c>
      <c r="B142" s="15" t="str">
        <f t="shared" si="10"/>
        <v>adidas parlay 4 43</v>
      </c>
      <c r="C142" s="16" t="s">
        <v>62</v>
      </c>
      <c r="D142" s="16" t="s">
        <v>63</v>
      </c>
      <c r="E142" s="16" t="s">
        <v>108</v>
      </c>
      <c r="F142" s="16">
        <v>4</v>
      </c>
      <c r="G142" s="16">
        <v>43</v>
      </c>
      <c r="H142" s="21">
        <v>196</v>
      </c>
      <c r="I142" s="22">
        <v>0.9</v>
      </c>
      <c r="J142" s="5">
        <f t="shared" si="11"/>
        <v>61.29175946547884</v>
      </c>
      <c r="K142" s="20" t="s">
        <v>109</v>
      </c>
      <c r="L142" s="16"/>
      <c r="M142" s="16"/>
    </row>
    <row r="143" spans="1:13" ht="15" customHeight="1" thickBot="1" x14ac:dyDescent="0.4">
      <c r="A143" s="15">
        <v>138</v>
      </c>
      <c r="B143" s="15" t="str">
        <f t="shared" si="10"/>
        <v>adidas parlay 4 44</v>
      </c>
      <c r="C143" s="16" t="s">
        <v>62</v>
      </c>
      <c r="D143" s="16" t="s">
        <v>63</v>
      </c>
      <c r="E143" s="16" t="s">
        <v>108</v>
      </c>
      <c r="F143" s="16">
        <v>4</v>
      </c>
      <c r="G143" s="16">
        <v>44</v>
      </c>
      <c r="H143" s="21">
        <v>196</v>
      </c>
      <c r="I143" s="22">
        <v>0.9</v>
      </c>
      <c r="J143" s="5">
        <f t="shared" si="11"/>
        <v>61.29175946547884</v>
      </c>
      <c r="K143" s="20" t="s">
        <v>109</v>
      </c>
      <c r="L143" s="16"/>
      <c r="M143" s="16"/>
    </row>
    <row r="144" spans="1:13" ht="15" customHeight="1" thickBot="1" x14ac:dyDescent="0.4">
      <c r="A144" s="15">
        <v>139</v>
      </c>
      <c r="B144" s="15" t="str">
        <f t="shared" si="10"/>
        <v xml:space="preserve">goyard brown cardholder </v>
      </c>
      <c r="C144" s="25" t="s">
        <v>78</v>
      </c>
      <c r="D144" s="25" t="s">
        <v>110</v>
      </c>
      <c r="E144" s="25" t="s">
        <v>111</v>
      </c>
      <c r="F144" s="25" t="s">
        <v>112</v>
      </c>
      <c r="G144" s="25"/>
      <c r="H144" s="25">
        <v>35</v>
      </c>
      <c r="I144" s="25">
        <v>0.09</v>
      </c>
      <c r="J144" s="26">
        <f t="shared" si="11"/>
        <v>9.5590200445434288</v>
      </c>
      <c r="K144" s="29" t="s">
        <v>113</v>
      </c>
      <c r="L144" s="16"/>
      <c r="M144" s="16"/>
    </row>
    <row r="145" spans="1:13" ht="15" customHeight="1" thickBot="1" x14ac:dyDescent="0.4">
      <c r="A145" s="15">
        <v>140</v>
      </c>
      <c r="B145" s="15" t="str">
        <f t="shared" si="10"/>
        <v xml:space="preserve">goyard black cardholder </v>
      </c>
      <c r="C145" s="25" t="s">
        <v>78</v>
      </c>
      <c r="D145" s="25" t="s">
        <v>110</v>
      </c>
      <c r="E145" s="25" t="s">
        <v>45</v>
      </c>
      <c r="F145" s="25" t="s">
        <v>112</v>
      </c>
      <c r="G145" s="25"/>
      <c r="H145" s="25">
        <v>35</v>
      </c>
      <c r="I145" s="25">
        <v>0.09</v>
      </c>
      <c r="J145" s="26">
        <f t="shared" si="11"/>
        <v>9.5590200445434288</v>
      </c>
      <c r="K145" s="20" t="s">
        <v>114</v>
      </c>
      <c r="L145" s="16"/>
      <c r="M145" s="16"/>
    </row>
    <row r="146" spans="1:13" ht="15" customHeight="1" thickBot="1" x14ac:dyDescent="0.4">
      <c r="A146" s="15">
        <v>141</v>
      </c>
      <c r="B146" s="15" t="str">
        <f t="shared" si="10"/>
        <v xml:space="preserve"> gray fog style xl</v>
      </c>
      <c r="C146" s="25" t="s">
        <v>115</v>
      </c>
      <c r="D146" s="25"/>
      <c r="E146" s="25" t="s">
        <v>47</v>
      </c>
      <c r="F146" s="25" t="s">
        <v>116</v>
      </c>
      <c r="G146" s="25" t="s">
        <v>40</v>
      </c>
      <c r="H146" s="25">
        <v>25</v>
      </c>
      <c r="I146" s="25">
        <v>0.17</v>
      </c>
      <c r="J146" s="26">
        <f t="shared" si="11"/>
        <v>8.8997772828507795</v>
      </c>
      <c r="K146" s="20" t="s">
        <v>117</v>
      </c>
      <c r="L146" s="16"/>
      <c r="M146" s="16"/>
    </row>
    <row r="147" spans="1:13" ht="15" customHeight="1" thickBot="1" x14ac:dyDescent="0.4">
      <c r="A147" s="15">
        <v>142</v>
      </c>
      <c r="B147" s="15" t="str">
        <f t="shared" si="10"/>
        <v xml:space="preserve"> black fog style xl</v>
      </c>
      <c r="C147" s="25" t="s">
        <v>115</v>
      </c>
      <c r="D147" s="25"/>
      <c r="E147" s="25" t="s">
        <v>45</v>
      </c>
      <c r="F147" s="25" t="s">
        <v>116</v>
      </c>
      <c r="G147" s="25" t="s">
        <v>40</v>
      </c>
      <c r="H147" s="25">
        <v>25</v>
      </c>
      <c r="I147" s="25">
        <v>0.17</v>
      </c>
      <c r="J147" s="26">
        <f t="shared" si="11"/>
        <v>8.8997772828507795</v>
      </c>
      <c r="K147" s="20" t="s">
        <v>117</v>
      </c>
      <c r="L147" s="16"/>
      <c r="M147" s="16"/>
    </row>
    <row r="148" spans="1:13" ht="15" customHeight="1" thickBot="1" x14ac:dyDescent="0.4">
      <c r="A148" s="15">
        <v>143</v>
      </c>
      <c r="B148" s="15" t="str">
        <f t="shared" si="10"/>
        <v>cdg cream low crazy hearts 40</v>
      </c>
      <c r="C148" s="16" t="s">
        <v>62</v>
      </c>
      <c r="D148" s="16" t="s">
        <v>32</v>
      </c>
      <c r="E148" s="16" t="s">
        <v>71</v>
      </c>
      <c r="F148" s="16" t="s">
        <v>118</v>
      </c>
      <c r="G148" s="16">
        <v>40</v>
      </c>
      <c r="H148" s="21">
        <v>200</v>
      </c>
      <c r="I148" s="22">
        <v>1.2</v>
      </c>
      <c r="J148" s="5">
        <f t="shared" si="11"/>
        <v>68.062360801781736</v>
      </c>
      <c r="K148" s="20" t="s">
        <v>119</v>
      </c>
      <c r="L148" s="16"/>
      <c r="M148" s="16"/>
    </row>
    <row r="149" spans="1:13" ht="15" customHeight="1" thickBot="1" x14ac:dyDescent="0.4">
      <c r="A149" s="15">
        <v>144</v>
      </c>
      <c r="B149" s="15" t="str">
        <f t="shared" si="10"/>
        <v>cdg cream low crazy hearts 41</v>
      </c>
      <c r="C149" s="16" t="s">
        <v>62</v>
      </c>
      <c r="D149" s="16" t="s">
        <v>32</v>
      </c>
      <c r="E149" s="16" t="s">
        <v>71</v>
      </c>
      <c r="F149" s="16" t="s">
        <v>118</v>
      </c>
      <c r="G149" s="16">
        <v>41</v>
      </c>
      <c r="H149" s="21">
        <v>200</v>
      </c>
      <c r="I149" s="22">
        <v>1.2</v>
      </c>
      <c r="J149" s="5">
        <f t="shared" si="11"/>
        <v>68.062360801781736</v>
      </c>
      <c r="K149" s="20" t="s">
        <v>119</v>
      </c>
      <c r="L149" s="16"/>
      <c r="M149" s="16"/>
    </row>
    <row r="150" spans="1:13" ht="15" customHeight="1" thickBot="1" x14ac:dyDescent="0.4">
      <c r="A150" s="15">
        <v>145</v>
      </c>
      <c r="B150" s="15" t="str">
        <f t="shared" si="10"/>
        <v>cdg cream low crazy hearts 42</v>
      </c>
      <c r="C150" s="16" t="s">
        <v>62</v>
      </c>
      <c r="D150" s="16" t="s">
        <v>32</v>
      </c>
      <c r="E150" s="16" t="s">
        <v>71</v>
      </c>
      <c r="F150" s="16" t="s">
        <v>118</v>
      </c>
      <c r="G150" s="16">
        <v>42</v>
      </c>
      <c r="H150" s="21">
        <v>200</v>
      </c>
      <c r="I150" s="22">
        <v>1.2</v>
      </c>
      <c r="J150" s="5">
        <f t="shared" si="11"/>
        <v>68.062360801781736</v>
      </c>
      <c r="K150" s="20" t="s">
        <v>119</v>
      </c>
      <c r="L150" s="16"/>
      <c r="M150" s="16"/>
    </row>
    <row r="151" spans="1:13" ht="15" customHeight="1" thickBot="1" x14ac:dyDescent="0.4">
      <c r="A151" s="15">
        <v>146</v>
      </c>
      <c r="B151" s="15" t="str">
        <f t="shared" si="10"/>
        <v>cdg cream low crazy hearts 43</v>
      </c>
      <c r="C151" s="16" t="s">
        <v>62</v>
      </c>
      <c r="D151" s="16" t="s">
        <v>32</v>
      </c>
      <c r="E151" s="16" t="s">
        <v>71</v>
      </c>
      <c r="F151" s="16" t="s">
        <v>118</v>
      </c>
      <c r="G151" s="16">
        <v>43</v>
      </c>
      <c r="H151" s="21">
        <v>200</v>
      </c>
      <c r="I151" s="22">
        <v>1.2</v>
      </c>
      <c r="J151" s="5">
        <f t="shared" si="11"/>
        <v>68.062360801781736</v>
      </c>
      <c r="K151" s="20" t="s">
        <v>119</v>
      </c>
      <c r="L151" s="16"/>
      <c r="M151" s="16"/>
    </row>
    <row r="152" spans="1:13" ht="15" customHeight="1" thickBot="1" x14ac:dyDescent="0.4">
      <c r="A152" s="15">
        <v>147</v>
      </c>
      <c r="B152" s="15" t="str">
        <f t="shared" si="10"/>
        <v>cdg cream low crazy hearts 44</v>
      </c>
      <c r="C152" s="16" t="s">
        <v>62</v>
      </c>
      <c r="D152" s="16" t="s">
        <v>32</v>
      </c>
      <c r="E152" s="16" t="s">
        <v>71</v>
      </c>
      <c r="F152" s="16" t="s">
        <v>118</v>
      </c>
      <c r="G152" s="16">
        <v>44</v>
      </c>
      <c r="H152" s="21">
        <v>200</v>
      </c>
      <c r="I152" s="22">
        <v>1.2</v>
      </c>
      <c r="J152" s="5">
        <f t="shared" si="11"/>
        <v>68.062360801781736</v>
      </c>
      <c r="K152" s="20" t="s">
        <v>119</v>
      </c>
      <c r="L152" s="16"/>
      <c r="M152" s="16"/>
    </row>
    <row r="153" spans="1:13" ht="15" customHeight="1" thickBot="1" x14ac:dyDescent="0.4">
      <c r="A153" s="27">
        <v>148</v>
      </c>
      <c r="B153" s="27" t="str">
        <f t="shared" ref="B153:B163" si="12">CONCATENATE(D153, " ", E153, " ", F153, " ", G153)</f>
        <v>otb silver stainless steel cuban curb chain 5mm by 50cm</v>
      </c>
      <c r="C153" s="25" t="s">
        <v>78</v>
      </c>
      <c r="D153" s="25" t="s">
        <v>153</v>
      </c>
      <c r="E153" s="25" t="s">
        <v>148</v>
      </c>
      <c r="F153" s="25" t="s">
        <v>149</v>
      </c>
      <c r="G153" s="25" t="s">
        <v>150</v>
      </c>
      <c r="H153" s="25">
        <v>15.35</v>
      </c>
      <c r="I153" s="25">
        <v>0</v>
      </c>
      <c r="J153" s="5">
        <f t="shared" si="11"/>
        <v>3.4187082405345208</v>
      </c>
      <c r="K153" s="30" t="s">
        <v>154</v>
      </c>
      <c r="L153" s="16"/>
      <c r="M153" s="16"/>
    </row>
    <row r="154" spans="1:13" ht="15" customHeight="1" thickBot="1" x14ac:dyDescent="0.4">
      <c r="A154" s="27">
        <v>149</v>
      </c>
      <c r="B154" s="27" t="str">
        <f t="shared" si="12"/>
        <v>otb gold plated stainless steel cuban curb chain 5mm by 50cm</v>
      </c>
      <c r="C154" s="25" t="s">
        <v>78</v>
      </c>
      <c r="D154" s="25" t="s">
        <v>153</v>
      </c>
      <c r="E154" s="25" t="s">
        <v>152</v>
      </c>
      <c r="F154" s="25" t="s">
        <v>149</v>
      </c>
      <c r="G154" s="25" t="s">
        <v>150</v>
      </c>
      <c r="H154" s="25">
        <v>27.7</v>
      </c>
      <c r="I154" s="25">
        <v>0</v>
      </c>
      <c r="J154" s="28">
        <f t="shared" ref="J154:J163" si="13">H154/$L$2 + I154*(88/$L$2)</f>
        <v>6.169265033407572</v>
      </c>
      <c r="K154" s="30" t="s">
        <v>154</v>
      </c>
      <c r="L154" s="16"/>
      <c r="M154" s="16"/>
    </row>
    <row r="155" spans="1:13" ht="15" customHeight="1" thickBot="1" x14ac:dyDescent="0.4">
      <c r="A155" s="27">
        <v>150</v>
      </c>
      <c r="B155" s="27" t="str">
        <f t="shared" si="12"/>
        <v>cdg white red heart s</v>
      </c>
      <c r="C155" s="25" t="s">
        <v>31</v>
      </c>
      <c r="D155" s="25" t="s">
        <v>32</v>
      </c>
      <c r="E155" s="25" t="s">
        <v>43</v>
      </c>
      <c r="F155" s="25" t="s">
        <v>44</v>
      </c>
      <c r="G155" s="25" t="s">
        <v>95</v>
      </c>
      <c r="H155" s="25">
        <v>35</v>
      </c>
      <c r="I155" s="25">
        <v>0.21</v>
      </c>
      <c r="J155" s="26">
        <f t="shared" si="13"/>
        <v>11.910913140311802</v>
      </c>
      <c r="K155" s="20" t="s">
        <v>36</v>
      </c>
      <c r="L155" s="16"/>
      <c r="M155" s="16"/>
    </row>
    <row r="156" spans="1:13" ht="15" customHeight="1" thickBot="1" x14ac:dyDescent="0.4">
      <c r="A156" s="27">
        <v>151</v>
      </c>
      <c r="B156" s="27" t="str">
        <f t="shared" si="12"/>
        <v>cdg navy gold heart s</v>
      </c>
      <c r="C156" s="25" t="s">
        <v>31</v>
      </c>
      <c r="D156" s="25" t="s">
        <v>32</v>
      </c>
      <c r="E156" s="25" t="s">
        <v>33</v>
      </c>
      <c r="F156" s="25" t="s">
        <v>34</v>
      </c>
      <c r="G156" s="25" t="s">
        <v>95</v>
      </c>
      <c r="H156" s="25">
        <v>35</v>
      </c>
      <c r="I156" s="25">
        <v>0.21</v>
      </c>
      <c r="J156" s="26">
        <f t="shared" si="13"/>
        <v>11.910913140311802</v>
      </c>
      <c r="K156" s="20" t="s">
        <v>36</v>
      </c>
      <c r="L156" s="16"/>
      <c r="M156" s="16"/>
    </row>
    <row r="157" spans="1:13" ht="15" customHeight="1" thickBot="1" x14ac:dyDescent="0.4">
      <c r="A157" s="27">
        <v>152</v>
      </c>
      <c r="B157" s="27" t="str">
        <f t="shared" si="12"/>
        <v>cdg black red heart s</v>
      </c>
      <c r="C157" s="25" t="s">
        <v>31</v>
      </c>
      <c r="D157" s="25" t="s">
        <v>32</v>
      </c>
      <c r="E157" s="25" t="s">
        <v>45</v>
      </c>
      <c r="F157" s="25" t="s">
        <v>44</v>
      </c>
      <c r="G157" s="25" t="s">
        <v>95</v>
      </c>
      <c r="H157" s="25">
        <v>35</v>
      </c>
      <c r="I157" s="25">
        <v>0.21</v>
      </c>
      <c r="J157" s="26">
        <f t="shared" si="13"/>
        <v>11.910913140311802</v>
      </c>
      <c r="K157" s="20" t="s">
        <v>36</v>
      </c>
      <c r="L157" s="16"/>
      <c r="M157" s="16"/>
    </row>
    <row r="158" spans="1:13" ht="15" customHeight="1" thickBot="1" x14ac:dyDescent="0.4">
      <c r="A158" s="27">
        <v>153</v>
      </c>
      <c r="B158" s="27" t="str">
        <f t="shared" si="12"/>
        <v>otb gold diagonal ring 10</v>
      </c>
      <c r="C158" s="24"/>
      <c r="D158" s="16" t="s">
        <v>153</v>
      </c>
      <c r="E158" s="16" t="s">
        <v>151</v>
      </c>
      <c r="F158" s="16" t="s">
        <v>156</v>
      </c>
      <c r="G158" s="16" t="s">
        <v>157</v>
      </c>
      <c r="H158" s="16" t="s">
        <v>159</v>
      </c>
      <c r="I158" s="16" t="s">
        <v>158</v>
      </c>
      <c r="J158" s="26">
        <f t="shared" si="13"/>
        <v>1.6703786191536747</v>
      </c>
      <c r="K158" s="30" t="s">
        <v>176</v>
      </c>
      <c r="L158" s="16"/>
      <c r="M158" s="16"/>
    </row>
    <row r="159" spans="1:13" ht="15" customHeight="1" thickBot="1" x14ac:dyDescent="0.4">
      <c r="A159" s="27">
        <v>154</v>
      </c>
      <c r="B159" s="27" t="str">
        <f t="shared" si="12"/>
        <v xml:space="preserve">rayban green lens gray frame aviator </v>
      </c>
      <c r="C159" s="16" t="s">
        <v>78</v>
      </c>
      <c r="D159" s="16" t="s">
        <v>79</v>
      </c>
      <c r="E159" s="16" t="s">
        <v>80</v>
      </c>
      <c r="F159" s="16" t="s">
        <v>162</v>
      </c>
      <c r="H159" s="16">
        <v>115</v>
      </c>
      <c r="I159" s="19">
        <v>0.125</v>
      </c>
      <c r="J159" s="5">
        <f t="shared" si="13"/>
        <v>28.062360801781736</v>
      </c>
      <c r="K159" s="30" t="s">
        <v>177</v>
      </c>
    </row>
    <row r="160" spans="1:13" ht="15" customHeight="1" thickBot="1" x14ac:dyDescent="0.4">
      <c r="A160" s="15">
        <v>155</v>
      </c>
      <c r="B160" s="15" t="str">
        <f t="shared" si="12"/>
        <v>frank ocean black blonded hoodie m</v>
      </c>
      <c r="C160" s="15" t="s">
        <v>31</v>
      </c>
      <c r="D160" s="15" t="s">
        <v>100</v>
      </c>
      <c r="E160" s="15" t="s">
        <v>45</v>
      </c>
      <c r="F160" s="15" t="s">
        <v>166</v>
      </c>
      <c r="G160" s="15" t="s">
        <v>35</v>
      </c>
      <c r="H160" s="16">
        <v>175</v>
      </c>
      <c r="I160" s="19">
        <v>0.7</v>
      </c>
      <c r="J160" s="5">
        <f t="shared" si="13"/>
        <v>52.694877505567923</v>
      </c>
      <c r="K160" s="30" t="s">
        <v>175</v>
      </c>
    </row>
    <row r="161" spans="1:13" ht="15" customHeight="1" thickBot="1" x14ac:dyDescent="0.4">
      <c r="A161" s="15">
        <v>156</v>
      </c>
      <c r="B161" s="15" t="str">
        <f t="shared" si="12"/>
        <v>frank ocean black blonded hoodie l</v>
      </c>
      <c r="C161" s="15" t="s">
        <v>31</v>
      </c>
      <c r="D161" s="15" t="s">
        <v>100</v>
      </c>
      <c r="E161" s="15" t="s">
        <v>45</v>
      </c>
      <c r="F161" s="15" t="s">
        <v>166</v>
      </c>
      <c r="G161" s="15" t="s">
        <v>38</v>
      </c>
      <c r="H161" s="24">
        <v>175</v>
      </c>
      <c r="I161" s="19">
        <v>0.7</v>
      </c>
      <c r="J161" s="5">
        <f t="shared" si="13"/>
        <v>52.694877505567923</v>
      </c>
      <c r="K161" s="30" t="s">
        <v>175</v>
      </c>
      <c r="L161" s="16"/>
      <c r="M161" s="16"/>
    </row>
    <row r="162" spans="1:13" ht="15" customHeight="1" thickBot="1" x14ac:dyDescent="0.4">
      <c r="A162" s="15">
        <v>157</v>
      </c>
      <c r="B162" s="15" t="str">
        <f t="shared" si="12"/>
        <v>frank ocean green blonded hoodie m</v>
      </c>
      <c r="C162" s="15" t="s">
        <v>31</v>
      </c>
      <c r="D162" s="15" t="s">
        <v>100</v>
      </c>
      <c r="E162" s="15" t="s">
        <v>80</v>
      </c>
      <c r="F162" s="15" t="s">
        <v>166</v>
      </c>
      <c r="G162" s="15" t="s">
        <v>35</v>
      </c>
      <c r="H162" s="16">
        <v>175</v>
      </c>
      <c r="I162" s="19">
        <v>0.7</v>
      </c>
      <c r="J162" s="5">
        <f t="shared" si="13"/>
        <v>52.694877505567923</v>
      </c>
      <c r="K162" s="30" t="s">
        <v>175</v>
      </c>
      <c r="L162" s="16"/>
      <c r="M162" s="16"/>
    </row>
    <row r="163" spans="1:13" ht="15" customHeight="1" thickBot="1" x14ac:dyDescent="0.4">
      <c r="A163" s="15">
        <v>158</v>
      </c>
      <c r="B163" s="15" t="str">
        <f t="shared" si="12"/>
        <v>frank ocean green blonded hoodie l</v>
      </c>
      <c r="C163" s="15" t="s">
        <v>31</v>
      </c>
      <c r="D163" s="15" t="s">
        <v>100</v>
      </c>
      <c r="E163" s="15" t="s">
        <v>80</v>
      </c>
      <c r="F163" s="15" t="s">
        <v>166</v>
      </c>
      <c r="G163" s="15" t="s">
        <v>38</v>
      </c>
      <c r="H163" s="16">
        <v>175</v>
      </c>
      <c r="I163" s="19">
        <v>0.7</v>
      </c>
      <c r="J163" s="5">
        <f t="shared" si="13"/>
        <v>52.694877505567923</v>
      </c>
      <c r="K163" s="30" t="s">
        <v>175</v>
      </c>
      <c r="L163" s="16"/>
      <c r="M163" s="16"/>
    </row>
    <row r="164" spans="1:13" ht="15" customHeight="1" thickBot="1" x14ac:dyDescent="0.4">
      <c r="A164" s="27">
        <v>159</v>
      </c>
      <c r="B164" s="27" t="str">
        <f t="shared" ref="B164:B176" si="14">CONCATENATE(D164, " ", E164, " ", F164, " ", G164)</f>
        <v>air jordan orange shattered backboard 3.0 43</v>
      </c>
      <c r="C164" s="24" t="s">
        <v>62</v>
      </c>
      <c r="D164" s="16" t="s">
        <v>171</v>
      </c>
      <c r="E164" s="16" t="s">
        <v>172</v>
      </c>
      <c r="F164" s="16" t="s">
        <v>173</v>
      </c>
      <c r="G164" s="16">
        <v>43</v>
      </c>
      <c r="H164" s="16">
        <v>170</v>
      </c>
      <c r="I164" s="16">
        <v>1.5</v>
      </c>
      <c r="J164" s="31">
        <f t="shared" ref="J164:J176" si="15">H164/$L$2 + I164*(88/$L$2)</f>
        <v>67.260579064587972</v>
      </c>
      <c r="K164" s="29" t="s">
        <v>174</v>
      </c>
      <c r="L164" s="16"/>
      <c r="M164" s="16"/>
    </row>
    <row r="165" spans="1:13" ht="15" customHeight="1" thickBot="1" x14ac:dyDescent="0.4">
      <c r="A165" s="27">
        <v>160</v>
      </c>
      <c r="B165" s="27" t="str">
        <f t="shared" si="14"/>
        <v>air jordan orange shattered backboard 3.0 44</v>
      </c>
      <c r="C165" s="24" t="s">
        <v>62</v>
      </c>
      <c r="D165" s="16" t="s">
        <v>171</v>
      </c>
      <c r="E165" s="16" t="s">
        <v>172</v>
      </c>
      <c r="F165" s="16" t="s">
        <v>173</v>
      </c>
      <c r="G165" s="16">
        <v>44</v>
      </c>
      <c r="H165" s="16">
        <v>170</v>
      </c>
      <c r="I165" s="16">
        <v>1.5</v>
      </c>
      <c r="J165" s="31">
        <f t="shared" si="15"/>
        <v>67.260579064587972</v>
      </c>
      <c r="K165" s="30" t="s">
        <v>174</v>
      </c>
      <c r="L165" s="16"/>
      <c r="M165" s="16"/>
    </row>
    <row r="166" spans="1:13" ht="15" customHeight="1" thickBot="1" x14ac:dyDescent="0.4">
      <c r="A166" s="27">
        <v>161</v>
      </c>
      <c r="B166" s="27" t="str">
        <f t="shared" si="14"/>
        <v>otb silver nike square swoosh ring 10</v>
      </c>
      <c r="C166" s="24" t="s">
        <v>78</v>
      </c>
      <c r="D166" s="16" t="s">
        <v>153</v>
      </c>
      <c r="E166" s="16" t="s">
        <v>148</v>
      </c>
      <c r="F166" s="16" t="s">
        <v>185</v>
      </c>
      <c r="G166" s="16">
        <v>10</v>
      </c>
      <c r="H166" s="16">
        <v>26</v>
      </c>
      <c r="I166" s="16">
        <v>0</v>
      </c>
      <c r="J166" s="31">
        <f t="shared" si="15"/>
        <v>5.7906458797327396</v>
      </c>
      <c r="K166" s="30" t="s">
        <v>184</v>
      </c>
      <c r="L166" s="16"/>
      <c r="M166" s="16"/>
    </row>
    <row r="167" spans="1:13" ht="15" customHeight="1" thickBot="1" x14ac:dyDescent="0.4">
      <c r="A167" s="27">
        <v>162</v>
      </c>
      <c r="B167" s="27" t="str">
        <f>CONCATENATE(D167, " ", E167, " ", F167, " ", G167)</f>
        <v>otb silver nike square swoosh ring 9</v>
      </c>
      <c r="C167" s="24" t="s">
        <v>78</v>
      </c>
      <c r="D167" s="16" t="s">
        <v>153</v>
      </c>
      <c r="E167" s="16" t="s">
        <v>148</v>
      </c>
      <c r="F167" s="16" t="s">
        <v>185</v>
      </c>
      <c r="G167" s="16">
        <v>9</v>
      </c>
      <c r="H167" s="16">
        <v>26</v>
      </c>
      <c r="I167" s="16">
        <v>0</v>
      </c>
      <c r="J167" s="26">
        <f>H167/$L$2 + I167*(88/$L$2)</f>
        <v>5.7906458797327396</v>
      </c>
      <c r="K167" s="30"/>
      <c r="L167" s="16"/>
      <c r="M167" s="16"/>
    </row>
    <row r="168" spans="1:13" ht="15" customHeight="1" thickBot="1" x14ac:dyDescent="0.4">
      <c r="A168" s="27">
        <v>163</v>
      </c>
      <c r="B168" s="27" t="str">
        <f>CONCATENATE(D168, " ", E168, " ", F168, " ", G168)</f>
        <v>otb silver nike square swoosh ring 8</v>
      </c>
      <c r="C168" s="24" t="s">
        <v>78</v>
      </c>
      <c r="D168" s="16" t="s">
        <v>153</v>
      </c>
      <c r="E168" s="16" t="s">
        <v>148</v>
      </c>
      <c r="F168" s="16" t="s">
        <v>185</v>
      </c>
      <c r="G168" s="16">
        <v>8</v>
      </c>
      <c r="H168" s="16">
        <v>26</v>
      </c>
      <c r="I168" s="16">
        <v>0</v>
      </c>
      <c r="J168" s="26">
        <f>H168/$L$2 + I168*(88/$L$2)</f>
        <v>5.7906458797327396</v>
      </c>
      <c r="K168" s="30"/>
      <c r="L168" s="16"/>
      <c r="M168" s="16"/>
    </row>
    <row r="169" spans="1:13" ht="15" customHeight="1" thickBot="1" x14ac:dyDescent="0.4">
      <c r="A169" s="27">
        <v>164</v>
      </c>
      <c r="B169" s="27" t="str">
        <f>CONCATENATE(D169, " ", E169, " ", F169, " ", G169)</f>
        <v>otb silver nike square swoosh ring 7</v>
      </c>
      <c r="C169" s="24" t="s">
        <v>78</v>
      </c>
      <c r="D169" s="16" t="s">
        <v>153</v>
      </c>
      <c r="E169" s="16" t="s">
        <v>148</v>
      </c>
      <c r="F169" s="16" t="s">
        <v>185</v>
      </c>
      <c r="G169" s="16">
        <v>7</v>
      </c>
      <c r="H169" s="16">
        <v>26</v>
      </c>
      <c r="I169" s="16">
        <v>0</v>
      </c>
      <c r="J169" s="26">
        <f>H169/$L$2 + I169*(88/$L$2)</f>
        <v>5.7906458797327396</v>
      </c>
      <c r="K169" s="30"/>
      <c r="L169" s="16"/>
      <c r="M169" s="16"/>
    </row>
    <row r="170" spans="1:13" ht="15" customHeight="1" thickBot="1" x14ac:dyDescent="0.4">
      <c r="A170" s="27">
        <v>165</v>
      </c>
      <c r="B170" s="27" t="str">
        <f t="shared" si="14"/>
        <v>otb silver nike see through swoosh ring 9</v>
      </c>
      <c r="C170" s="24" t="s">
        <v>78</v>
      </c>
      <c r="D170" s="16" t="s">
        <v>153</v>
      </c>
      <c r="E170" s="16" t="s">
        <v>148</v>
      </c>
      <c r="F170" s="16" t="s">
        <v>186</v>
      </c>
      <c r="G170" s="16">
        <v>9</v>
      </c>
      <c r="H170" s="16">
        <v>26</v>
      </c>
      <c r="I170" s="16">
        <v>0</v>
      </c>
      <c r="J170" s="31">
        <f t="shared" si="15"/>
        <v>5.7906458797327396</v>
      </c>
      <c r="K170" s="30" t="s">
        <v>184</v>
      </c>
      <c r="L170" s="16"/>
      <c r="M170" s="16"/>
    </row>
    <row r="171" spans="1:13" ht="15" customHeight="1" thickBot="1" x14ac:dyDescent="0.4">
      <c r="A171" s="27">
        <v>166</v>
      </c>
      <c r="B171" s="27" t="str">
        <f t="shared" si="14"/>
        <v>otb silver nike see through swoosh ring 8</v>
      </c>
      <c r="C171" s="24" t="s">
        <v>78</v>
      </c>
      <c r="D171" s="16" t="s">
        <v>153</v>
      </c>
      <c r="E171" s="16" t="s">
        <v>148</v>
      </c>
      <c r="F171" s="16" t="s">
        <v>186</v>
      </c>
      <c r="G171" s="16">
        <v>8</v>
      </c>
      <c r="H171" s="16">
        <v>26</v>
      </c>
      <c r="I171" s="16">
        <v>0</v>
      </c>
      <c r="J171" s="31">
        <f t="shared" si="15"/>
        <v>5.7906458797327396</v>
      </c>
      <c r="K171" s="16"/>
      <c r="L171" s="16"/>
      <c r="M171" s="16"/>
    </row>
    <row r="172" spans="1:13" ht="15" customHeight="1" thickBot="1" x14ac:dyDescent="0.4">
      <c r="A172" s="27">
        <v>167</v>
      </c>
      <c r="B172" s="27" t="str">
        <f t="shared" si="14"/>
        <v>otb silver nike see through swoosh ring 7</v>
      </c>
      <c r="C172" s="24" t="s">
        <v>78</v>
      </c>
      <c r="D172" s="16" t="s">
        <v>153</v>
      </c>
      <c r="E172" s="16" t="s">
        <v>148</v>
      </c>
      <c r="F172" s="16" t="s">
        <v>186</v>
      </c>
      <c r="G172" s="16">
        <v>7</v>
      </c>
      <c r="H172" s="16">
        <v>26</v>
      </c>
      <c r="I172" s="16">
        <v>0</v>
      </c>
      <c r="J172" s="31">
        <f t="shared" si="15"/>
        <v>5.7906458797327396</v>
      </c>
      <c r="K172" s="16"/>
      <c r="L172" s="16"/>
      <c r="M172" s="16"/>
    </row>
    <row r="173" spans="1:13" ht="15" customHeight="1" thickBot="1" x14ac:dyDescent="0.4">
      <c r="A173"/>
      <c r="B173" s="27"/>
      <c r="C173" s="24"/>
      <c r="D173" s="16"/>
      <c r="E173" s="16"/>
      <c r="F173" s="16"/>
      <c r="G173" s="16"/>
      <c r="H173" s="16"/>
      <c r="I173" s="16"/>
      <c r="J173" s="31">
        <f t="shared" si="15"/>
        <v>0</v>
      </c>
      <c r="K173" s="16"/>
      <c r="L173" s="16"/>
      <c r="M173" s="16"/>
    </row>
    <row r="174" spans="1:13" ht="15" customHeight="1" thickBot="1" x14ac:dyDescent="0.4">
      <c r="A174"/>
      <c r="B174" s="27" t="str">
        <f t="shared" si="14"/>
        <v xml:space="preserve">   </v>
      </c>
      <c r="C174" s="24"/>
      <c r="D174" s="16"/>
      <c r="E174" s="16"/>
      <c r="F174" s="16"/>
      <c r="G174" s="16"/>
      <c r="H174" s="16"/>
      <c r="I174" s="16"/>
      <c r="J174" s="31">
        <f t="shared" si="15"/>
        <v>0</v>
      </c>
      <c r="K174" s="16"/>
      <c r="L174" s="16"/>
      <c r="M174" s="16"/>
    </row>
    <row r="175" spans="1:13" ht="15" customHeight="1" thickBot="1" x14ac:dyDescent="0.4">
      <c r="A175"/>
      <c r="B175" s="27" t="str">
        <f t="shared" si="14"/>
        <v xml:space="preserve">   </v>
      </c>
      <c r="C175" s="24"/>
      <c r="D175" s="16"/>
      <c r="E175" s="16"/>
      <c r="F175" s="16"/>
      <c r="G175" s="16"/>
      <c r="H175" s="16"/>
      <c r="I175" s="16"/>
      <c r="J175" s="31">
        <f t="shared" si="15"/>
        <v>0</v>
      </c>
      <c r="K175" s="16"/>
      <c r="L175" s="16"/>
      <c r="M175" s="16"/>
    </row>
    <row r="176" spans="1:13" ht="15" customHeight="1" thickBot="1" x14ac:dyDescent="0.4">
      <c r="A176"/>
      <c r="B176" s="27" t="str">
        <f t="shared" si="14"/>
        <v xml:space="preserve">   </v>
      </c>
      <c r="C176" s="24"/>
      <c r="D176" s="25"/>
      <c r="E176" s="25"/>
      <c r="F176" s="25"/>
      <c r="G176" s="25"/>
      <c r="H176" s="25"/>
      <c r="I176" s="25"/>
      <c r="J176" s="31">
        <f t="shared" si="15"/>
        <v>0</v>
      </c>
      <c r="K176" s="16"/>
      <c r="L176" s="16"/>
      <c r="M176" s="16"/>
    </row>
    <row r="177" spans="1:13" ht="15" customHeight="1" thickBot="1" x14ac:dyDescent="0.4">
      <c r="A177"/>
      <c r="B177" s="27"/>
      <c r="C177" s="25"/>
      <c r="D177" s="25"/>
      <c r="E177" s="25"/>
      <c r="F177" s="25"/>
      <c r="G177" s="25"/>
      <c r="H177" s="25"/>
      <c r="I177" s="25"/>
      <c r="J177" s="26"/>
      <c r="K177" s="16"/>
      <c r="L177" s="16"/>
      <c r="M177" s="16"/>
    </row>
    <row r="178" spans="1:13" ht="15" customHeight="1" thickBot="1" x14ac:dyDescent="0.4">
      <c r="K178" s="16"/>
      <c r="L178" s="16"/>
      <c r="M178" s="16"/>
    </row>
    <row r="179" spans="1:13" ht="15" customHeight="1" thickBot="1" x14ac:dyDescent="0.4">
      <c r="K179" s="16"/>
      <c r="L179" s="16"/>
      <c r="M179" s="16"/>
    </row>
    <row r="180" spans="1:13" ht="15" customHeight="1" thickBot="1" x14ac:dyDescent="0.4">
      <c r="K180" s="16"/>
      <c r="L180" s="16"/>
      <c r="M180" s="16"/>
    </row>
    <row r="181" spans="1:13" ht="15" customHeight="1" thickBot="1" x14ac:dyDescent="0.4">
      <c r="K181" s="16"/>
      <c r="L181" s="16"/>
      <c r="M181" s="16"/>
    </row>
    <row r="182" spans="1:13" ht="15" customHeight="1" thickBot="1" x14ac:dyDescent="0.4">
      <c r="K182" s="16"/>
      <c r="L182" s="16"/>
      <c r="M182" s="16"/>
    </row>
    <row r="183" spans="1:13" ht="15" customHeight="1" thickBot="1" x14ac:dyDescent="0.4">
      <c r="K183" s="16"/>
      <c r="L183" s="16"/>
      <c r="M183" s="16"/>
    </row>
    <row r="184" spans="1:13" ht="15" customHeight="1" thickBot="1" x14ac:dyDescent="0.4">
      <c r="K184" s="16"/>
      <c r="L184" s="16"/>
      <c r="M184" s="16"/>
    </row>
    <row r="185" spans="1:13" ht="15" customHeight="1" thickBot="1" x14ac:dyDescent="0.4">
      <c r="K185" s="16"/>
      <c r="L185" s="16"/>
      <c r="M185" s="16"/>
    </row>
    <row r="186" spans="1:13" ht="15" customHeight="1" thickBot="1" x14ac:dyDescent="0.4">
      <c r="K186" s="16"/>
      <c r="L186" s="16"/>
      <c r="M186" s="16"/>
    </row>
    <row r="187" spans="1:13" ht="15" customHeight="1" thickBot="1" x14ac:dyDescent="0.4">
      <c r="K187" s="16"/>
      <c r="L187" s="16"/>
      <c r="M187" s="16"/>
    </row>
    <row r="188" spans="1:13" ht="15" customHeight="1" thickBot="1" x14ac:dyDescent="0.4">
      <c r="K188" s="16"/>
      <c r="L188" s="16"/>
      <c r="M188" s="16"/>
    </row>
    <row r="189" spans="1:13" ht="15" customHeight="1" thickBot="1" x14ac:dyDescent="0.4">
      <c r="K189" s="16"/>
      <c r="L189" s="16"/>
      <c r="M189" s="16"/>
    </row>
    <row r="190" spans="1:13" ht="15" customHeight="1" thickBot="1" x14ac:dyDescent="0.4">
      <c r="K190" s="16"/>
      <c r="L190" s="16"/>
      <c r="M190" s="16"/>
    </row>
    <row r="191" spans="1:13" ht="15" customHeight="1" thickBot="1" x14ac:dyDescent="0.4">
      <c r="K191" s="16"/>
      <c r="L191" s="16"/>
      <c r="M191" s="16"/>
    </row>
    <row r="192" spans="1:13" ht="15" customHeight="1" thickBot="1" x14ac:dyDescent="0.4">
      <c r="K192" s="16"/>
      <c r="L192" s="16"/>
      <c r="M192" s="16"/>
    </row>
    <row r="193" spans="11:13" ht="15" customHeight="1" thickBot="1" x14ac:dyDescent="0.4">
      <c r="K193" s="16"/>
      <c r="L193" s="16"/>
      <c r="M193" s="16"/>
    </row>
    <row r="194" spans="11:13" ht="15" customHeight="1" thickBot="1" x14ac:dyDescent="0.4">
      <c r="K194" s="16"/>
      <c r="L194" s="16"/>
      <c r="M194" s="16"/>
    </row>
    <row r="195" spans="11:13" ht="15" customHeight="1" thickBot="1" x14ac:dyDescent="0.4">
      <c r="K195" s="16"/>
      <c r="L195" s="16"/>
      <c r="M195" s="16"/>
    </row>
    <row r="196" spans="11:13" ht="15" customHeight="1" thickBot="1" x14ac:dyDescent="0.4">
      <c r="K196" s="16"/>
      <c r="L196" s="16"/>
      <c r="M196" s="16"/>
    </row>
    <row r="197" spans="11:13" ht="15" customHeight="1" thickBot="1" x14ac:dyDescent="0.4">
      <c r="K197" s="16"/>
      <c r="L197" s="16"/>
      <c r="M197" s="16"/>
    </row>
    <row r="198" spans="11:13" ht="15" customHeight="1" thickBot="1" x14ac:dyDescent="0.4">
      <c r="K198" s="16"/>
      <c r="L198" s="16"/>
      <c r="M198" s="16"/>
    </row>
    <row r="199" spans="11:13" ht="15" customHeight="1" thickBot="1" x14ac:dyDescent="0.4">
      <c r="K199" s="16"/>
      <c r="L199" s="16"/>
      <c r="M199" s="16"/>
    </row>
    <row r="200" spans="11:13" ht="15" customHeight="1" thickBot="1" x14ac:dyDescent="0.4">
      <c r="K200" s="16"/>
      <c r="L200" s="16"/>
      <c r="M200" s="16"/>
    </row>
    <row r="201" spans="11:13" ht="15" customHeight="1" thickBot="1" x14ac:dyDescent="0.4">
      <c r="K201" s="16"/>
      <c r="L201" s="16"/>
      <c r="M201" s="16"/>
    </row>
    <row r="202" spans="11:13" ht="15" customHeight="1" thickBot="1" x14ac:dyDescent="0.4">
      <c r="K202" s="16"/>
      <c r="L202" s="16"/>
      <c r="M202" s="16"/>
    </row>
    <row r="203" spans="11:13" ht="15" customHeight="1" thickBot="1" x14ac:dyDescent="0.4">
      <c r="K203" s="16"/>
      <c r="L203" s="16"/>
      <c r="M203" s="16"/>
    </row>
    <row r="204" spans="11:13" ht="15" customHeight="1" thickBot="1" x14ac:dyDescent="0.4">
      <c r="K204" s="16"/>
      <c r="L204" s="16"/>
      <c r="M204" s="16"/>
    </row>
    <row r="205" spans="11:13" ht="15" customHeight="1" thickBot="1" x14ac:dyDescent="0.4">
      <c r="K205" s="16"/>
      <c r="L205" s="16"/>
      <c r="M205" s="16"/>
    </row>
    <row r="206" spans="11:13" ht="15" customHeight="1" thickBot="1" x14ac:dyDescent="0.4">
      <c r="K206" s="16"/>
      <c r="L206" s="16"/>
      <c r="M206" s="16"/>
    </row>
    <row r="207" spans="11:13" ht="15" customHeight="1" thickBot="1" x14ac:dyDescent="0.4">
      <c r="K207" s="16"/>
      <c r="L207" s="16"/>
      <c r="M207" s="16"/>
    </row>
    <row r="208" spans="11:13" ht="15" customHeight="1" thickBot="1" x14ac:dyDescent="0.4">
      <c r="K208" s="16"/>
      <c r="L208" s="16"/>
      <c r="M208" s="16"/>
    </row>
    <row r="209" spans="11:13" ht="15" customHeight="1" thickBot="1" x14ac:dyDescent="0.4">
      <c r="K209" s="16"/>
      <c r="L209" s="16"/>
      <c r="M209" s="16"/>
    </row>
    <row r="210" spans="11:13" ht="15" customHeight="1" thickBot="1" x14ac:dyDescent="0.4">
      <c r="K210" s="16"/>
      <c r="L210" s="16"/>
      <c r="M210" s="16"/>
    </row>
    <row r="211" spans="11:13" ht="15" customHeight="1" thickBot="1" x14ac:dyDescent="0.4">
      <c r="K211" s="16"/>
      <c r="L211" s="16"/>
      <c r="M211" s="16"/>
    </row>
    <row r="212" spans="11:13" ht="15" customHeight="1" thickBot="1" x14ac:dyDescent="0.4">
      <c r="K212" s="16"/>
      <c r="L212" s="16"/>
      <c r="M212" s="16"/>
    </row>
    <row r="213" spans="11:13" ht="15" customHeight="1" thickBot="1" x14ac:dyDescent="0.4">
      <c r="K213" s="16"/>
      <c r="L213" s="16"/>
      <c r="M213" s="16"/>
    </row>
    <row r="214" spans="11:13" ht="15" customHeight="1" thickBot="1" x14ac:dyDescent="0.4">
      <c r="K214" s="16"/>
      <c r="L214" s="16"/>
      <c r="M214" s="16"/>
    </row>
    <row r="215" spans="11:13" ht="15" customHeight="1" thickBot="1" x14ac:dyDescent="0.4">
      <c r="K215" s="16"/>
      <c r="L215" s="16"/>
      <c r="M215" s="16"/>
    </row>
    <row r="216" spans="11:13" ht="15" customHeight="1" thickBot="1" x14ac:dyDescent="0.4">
      <c r="K216" s="16"/>
      <c r="L216" s="16"/>
      <c r="M216" s="16"/>
    </row>
    <row r="217" spans="11:13" ht="15" customHeight="1" thickBot="1" x14ac:dyDescent="0.4">
      <c r="K217" s="16"/>
      <c r="L217" s="16"/>
      <c r="M217" s="16"/>
    </row>
    <row r="218" spans="11:13" ht="15" customHeight="1" thickBot="1" x14ac:dyDescent="0.4">
      <c r="K218" s="16"/>
      <c r="L218" s="16"/>
      <c r="M218" s="16"/>
    </row>
    <row r="219" spans="11:13" ht="15" customHeight="1" thickBot="1" x14ac:dyDescent="0.4">
      <c r="K219" s="16"/>
      <c r="L219" s="16"/>
      <c r="M219" s="16"/>
    </row>
    <row r="220" spans="11:13" ht="15" customHeight="1" thickBot="1" x14ac:dyDescent="0.4">
      <c r="K220" s="16"/>
      <c r="L220" s="16"/>
      <c r="M220" s="16"/>
    </row>
    <row r="221" spans="11:13" ht="15" customHeight="1" thickBot="1" x14ac:dyDescent="0.4">
      <c r="K221" s="16"/>
      <c r="L221" s="16"/>
      <c r="M221" s="16"/>
    </row>
    <row r="222" spans="11:13" ht="15" customHeight="1" thickBot="1" x14ac:dyDescent="0.4">
      <c r="K222" s="16"/>
      <c r="L222" s="16"/>
      <c r="M222" s="16"/>
    </row>
    <row r="223" spans="11:13" ht="15" customHeight="1" thickBot="1" x14ac:dyDescent="0.4">
      <c r="K223" s="16"/>
      <c r="L223" s="16"/>
      <c r="M223" s="16"/>
    </row>
    <row r="224" spans="11:13" ht="15" customHeight="1" thickBot="1" x14ac:dyDescent="0.4">
      <c r="K224" s="16"/>
      <c r="L224" s="16"/>
      <c r="M224" s="16"/>
    </row>
    <row r="225" spans="11:13" ht="15" customHeight="1" thickBot="1" x14ac:dyDescent="0.4">
      <c r="K225" s="16"/>
      <c r="L225" s="16"/>
      <c r="M225" s="16"/>
    </row>
    <row r="226" spans="11:13" ht="15" customHeight="1" thickBot="1" x14ac:dyDescent="0.4">
      <c r="K226" s="16"/>
      <c r="L226" s="16"/>
      <c r="M226" s="16"/>
    </row>
    <row r="227" spans="11:13" ht="15" customHeight="1" thickBot="1" x14ac:dyDescent="0.4">
      <c r="K227" s="16"/>
      <c r="L227" s="16"/>
      <c r="M227" s="16"/>
    </row>
    <row r="228" spans="11:13" ht="15" customHeight="1" thickBot="1" x14ac:dyDescent="0.4">
      <c r="K228" s="16"/>
      <c r="L228" s="16"/>
      <c r="M228" s="16"/>
    </row>
    <row r="229" spans="11:13" ht="15" customHeight="1" thickBot="1" x14ac:dyDescent="0.4">
      <c r="K229" s="16"/>
      <c r="L229" s="16"/>
      <c r="M229" s="16"/>
    </row>
    <row r="230" spans="11:13" ht="15" customHeight="1" thickBot="1" x14ac:dyDescent="0.4">
      <c r="K230" s="16"/>
      <c r="L230" s="16"/>
      <c r="M230" s="16"/>
    </row>
    <row r="231" spans="11:13" ht="15" customHeight="1" thickBot="1" x14ac:dyDescent="0.4">
      <c r="K231" s="16"/>
      <c r="L231" s="16"/>
      <c r="M231" s="16"/>
    </row>
    <row r="232" spans="11:13" ht="15" customHeight="1" thickBot="1" x14ac:dyDescent="0.4">
      <c r="K232" s="16"/>
      <c r="L232" s="16"/>
      <c r="M232" s="16"/>
    </row>
    <row r="233" spans="11:13" ht="15" customHeight="1" thickBot="1" x14ac:dyDescent="0.4">
      <c r="K233" s="16"/>
      <c r="L233" s="16"/>
      <c r="M233" s="16"/>
    </row>
    <row r="234" spans="11:13" ht="15" customHeight="1" thickBot="1" x14ac:dyDescent="0.4">
      <c r="K234" s="16"/>
      <c r="L234" s="16"/>
      <c r="M234" s="16"/>
    </row>
    <row r="235" spans="11:13" ht="15" customHeight="1" thickBot="1" x14ac:dyDescent="0.4">
      <c r="K235" s="16"/>
      <c r="L235" s="16"/>
      <c r="M235" s="16"/>
    </row>
    <row r="236" spans="11:13" ht="15" customHeight="1" thickBot="1" x14ac:dyDescent="0.4">
      <c r="K236" s="16"/>
      <c r="L236" s="16"/>
      <c r="M236" s="16"/>
    </row>
    <row r="237" spans="11:13" ht="15" customHeight="1" thickBot="1" x14ac:dyDescent="0.4">
      <c r="K237" s="16"/>
      <c r="L237" s="16"/>
      <c r="M237" s="16"/>
    </row>
    <row r="238" spans="11:13" ht="15" customHeight="1" thickBot="1" x14ac:dyDescent="0.4">
      <c r="K238" s="16"/>
      <c r="L238" s="16"/>
      <c r="M238" s="16"/>
    </row>
    <row r="239" spans="11:13" ht="15" customHeight="1" thickBot="1" x14ac:dyDescent="0.4">
      <c r="K239" s="16"/>
      <c r="L239" s="16"/>
      <c r="M239" s="16"/>
    </row>
    <row r="240" spans="11:13" ht="15" customHeight="1" thickBot="1" x14ac:dyDescent="0.4">
      <c r="K240" s="16"/>
      <c r="L240" s="16"/>
      <c r="M240" s="16"/>
    </row>
    <row r="241" spans="11:13" ht="15" customHeight="1" thickBot="1" x14ac:dyDescent="0.4">
      <c r="K241" s="16"/>
      <c r="L241" s="16"/>
      <c r="M241" s="16"/>
    </row>
    <row r="242" spans="11:13" ht="15" customHeight="1" thickBot="1" x14ac:dyDescent="0.4">
      <c r="K242" s="16"/>
      <c r="L242" s="16"/>
      <c r="M242" s="16"/>
    </row>
    <row r="243" spans="11:13" ht="15" customHeight="1" thickBot="1" x14ac:dyDescent="0.4">
      <c r="K243" s="16"/>
      <c r="L243" s="16"/>
      <c r="M243" s="16"/>
    </row>
    <row r="244" spans="11:13" ht="15" customHeight="1" thickBot="1" x14ac:dyDescent="0.4">
      <c r="K244" s="16"/>
      <c r="L244" s="16"/>
      <c r="M244" s="16"/>
    </row>
    <row r="245" spans="11:13" ht="15" customHeight="1" thickBot="1" x14ac:dyDescent="0.4">
      <c r="K245" s="16"/>
      <c r="L245" s="16"/>
      <c r="M245" s="16"/>
    </row>
    <row r="246" spans="11:13" ht="15" customHeight="1" thickBot="1" x14ac:dyDescent="0.4">
      <c r="K246" s="16"/>
      <c r="L246" s="16"/>
      <c r="M246" s="16"/>
    </row>
    <row r="247" spans="11:13" ht="15" customHeight="1" thickBot="1" x14ac:dyDescent="0.4">
      <c r="K247" s="16"/>
      <c r="L247" s="16"/>
      <c r="M247" s="16"/>
    </row>
    <row r="248" spans="11:13" ht="15" customHeight="1" thickBot="1" x14ac:dyDescent="0.4">
      <c r="K248" s="16"/>
      <c r="L248" s="16"/>
      <c r="M248" s="16"/>
    </row>
    <row r="249" spans="11:13" ht="15" customHeight="1" thickBot="1" x14ac:dyDescent="0.4">
      <c r="K249" s="16"/>
      <c r="L249" s="16"/>
      <c r="M249" s="16"/>
    </row>
    <row r="250" spans="11:13" ht="15" customHeight="1" thickBot="1" x14ac:dyDescent="0.4">
      <c r="K250" s="16"/>
      <c r="L250" s="16"/>
      <c r="M250" s="16"/>
    </row>
    <row r="251" spans="11:13" ht="15" customHeight="1" thickBot="1" x14ac:dyDescent="0.4">
      <c r="K251" s="16"/>
      <c r="L251" s="16"/>
      <c r="M251" s="16"/>
    </row>
    <row r="252" spans="11:13" ht="15" customHeight="1" thickBot="1" x14ac:dyDescent="0.4">
      <c r="K252" s="16"/>
      <c r="L252" s="16"/>
      <c r="M252" s="16"/>
    </row>
    <row r="253" spans="11:13" ht="15" customHeight="1" thickBot="1" x14ac:dyDescent="0.4">
      <c r="K253" s="16"/>
      <c r="L253" s="16"/>
      <c r="M253" s="16"/>
    </row>
    <row r="254" spans="11:13" ht="15" customHeight="1" thickBot="1" x14ac:dyDescent="0.4">
      <c r="K254" s="16"/>
      <c r="L254" s="16"/>
      <c r="M254" s="16"/>
    </row>
    <row r="255" spans="11:13" ht="15" customHeight="1" thickBot="1" x14ac:dyDescent="0.4">
      <c r="K255" s="16"/>
      <c r="L255" s="16"/>
      <c r="M255" s="16"/>
    </row>
    <row r="256" spans="11:13" ht="15" customHeight="1" thickBot="1" x14ac:dyDescent="0.4">
      <c r="K256" s="16"/>
      <c r="L256" s="16"/>
      <c r="M256" s="16"/>
    </row>
    <row r="257" spans="11:13" ht="15" customHeight="1" thickBot="1" x14ac:dyDescent="0.4">
      <c r="K257" s="16"/>
      <c r="L257" s="16"/>
      <c r="M257" s="16"/>
    </row>
    <row r="258" spans="11:13" ht="15" customHeight="1" thickBot="1" x14ac:dyDescent="0.4">
      <c r="K258" s="16"/>
      <c r="L258" s="16"/>
      <c r="M258" s="16"/>
    </row>
    <row r="259" spans="11:13" ht="15" customHeight="1" thickBot="1" x14ac:dyDescent="0.4">
      <c r="K259" s="16"/>
      <c r="L259" s="16"/>
      <c r="M259" s="16"/>
    </row>
    <row r="260" spans="11:13" ht="15" customHeight="1" thickBot="1" x14ac:dyDescent="0.4">
      <c r="K260" s="16"/>
      <c r="L260" s="16"/>
      <c r="M260" s="16"/>
    </row>
    <row r="261" spans="11:13" ht="15" customHeight="1" thickBot="1" x14ac:dyDescent="0.4">
      <c r="K261" s="16"/>
      <c r="L261" s="16"/>
      <c r="M261" s="16"/>
    </row>
    <row r="262" spans="11:13" ht="15" customHeight="1" thickBot="1" x14ac:dyDescent="0.4">
      <c r="K262" s="16"/>
      <c r="L262" s="16"/>
      <c r="M262" s="16"/>
    </row>
    <row r="263" spans="11:13" ht="15" customHeight="1" thickBot="1" x14ac:dyDescent="0.4">
      <c r="K263" s="16"/>
      <c r="L263" s="16"/>
      <c r="M263" s="16"/>
    </row>
    <row r="264" spans="11:13" ht="15" customHeight="1" thickBot="1" x14ac:dyDescent="0.4">
      <c r="K264" s="16"/>
      <c r="L264" s="16"/>
      <c r="M264" s="16"/>
    </row>
    <row r="265" spans="11:13" ht="15" customHeight="1" thickBot="1" x14ac:dyDescent="0.4">
      <c r="K265" s="16"/>
      <c r="L265" s="16"/>
      <c r="M265" s="16"/>
    </row>
    <row r="266" spans="11:13" ht="15" customHeight="1" thickBot="1" x14ac:dyDescent="0.4">
      <c r="K266" s="16"/>
      <c r="L266" s="16"/>
      <c r="M266" s="16"/>
    </row>
    <row r="267" spans="11:13" ht="15" customHeight="1" thickBot="1" x14ac:dyDescent="0.4">
      <c r="K267" s="16"/>
      <c r="L267" s="16"/>
      <c r="M267" s="16"/>
    </row>
    <row r="268" spans="11:13" ht="15" customHeight="1" thickBot="1" x14ac:dyDescent="0.4">
      <c r="K268" s="16"/>
      <c r="L268" s="16"/>
      <c r="M268" s="16"/>
    </row>
    <row r="269" spans="11:13" ht="15" customHeight="1" thickBot="1" x14ac:dyDescent="0.4">
      <c r="K269" s="16"/>
      <c r="L269" s="16"/>
      <c r="M269" s="16"/>
    </row>
    <row r="270" spans="11:13" ht="15" customHeight="1" thickBot="1" x14ac:dyDescent="0.4">
      <c r="K270" s="16"/>
      <c r="L270" s="16"/>
      <c r="M270" s="16"/>
    </row>
    <row r="271" spans="11:13" ht="15" customHeight="1" thickBot="1" x14ac:dyDescent="0.4">
      <c r="K271" s="16"/>
      <c r="L271" s="16"/>
      <c r="M271" s="16"/>
    </row>
    <row r="272" spans="11:13" ht="15" customHeight="1" thickBot="1" x14ac:dyDescent="0.4">
      <c r="K272" s="16"/>
      <c r="L272" s="16"/>
      <c r="M272" s="16"/>
    </row>
    <row r="273" spans="11:13" ht="15" customHeight="1" thickBot="1" x14ac:dyDescent="0.4">
      <c r="K273" s="16"/>
      <c r="L273" s="16"/>
      <c r="M273" s="16"/>
    </row>
    <row r="274" spans="11:13" ht="15" customHeight="1" thickBot="1" x14ac:dyDescent="0.4">
      <c r="K274" s="16"/>
      <c r="L274" s="16"/>
      <c r="M274" s="16"/>
    </row>
    <row r="275" spans="11:13" ht="15" customHeight="1" thickBot="1" x14ac:dyDescent="0.4">
      <c r="K275" s="16"/>
      <c r="L275" s="16"/>
      <c r="M275" s="16"/>
    </row>
    <row r="276" spans="11:13" ht="15" customHeight="1" thickBot="1" x14ac:dyDescent="0.4">
      <c r="K276" s="16"/>
      <c r="L276" s="16"/>
      <c r="M276" s="16"/>
    </row>
    <row r="277" spans="11:13" ht="15" customHeight="1" thickBot="1" x14ac:dyDescent="0.4">
      <c r="K277" s="16"/>
      <c r="L277" s="16"/>
      <c r="M277" s="16"/>
    </row>
    <row r="278" spans="11:13" ht="15" customHeight="1" thickBot="1" x14ac:dyDescent="0.4">
      <c r="K278" s="16"/>
      <c r="L278" s="16"/>
      <c r="M278" s="16"/>
    </row>
    <row r="279" spans="11:13" ht="15" customHeight="1" thickBot="1" x14ac:dyDescent="0.4">
      <c r="K279" s="16"/>
      <c r="L279" s="16"/>
      <c r="M279" s="16"/>
    </row>
    <row r="280" spans="11:13" ht="15" customHeight="1" thickBot="1" x14ac:dyDescent="0.4">
      <c r="K280" s="16"/>
      <c r="L280" s="16"/>
      <c r="M280" s="16"/>
    </row>
    <row r="281" spans="11:13" ht="15" customHeight="1" thickBot="1" x14ac:dyDescent="0.4">
      <c r="K281" s="16"/>
      <c r="L281" s="16"/>
      <c r="M281" s="16"/>
    </row>
    <row r="282" spans="11:13" ht="15" customHeight="1" thickBot="1" x14ac:dyDescent="0.4">
      <c r="K282" s="16"/>
      <c r="L282" s="16"/>
      <c r="M282" s="16"/>
    </row>
    <row r="283" spans="11:13" ht="15" customHeight="1" thickBot="1" x14ac:dyDescent="0.4">
      <c r="K283" s="16"/>
      <c r="L283" s="16"/>
      <c r="M283" s="16"/>
    </row>
    <row r="284" spans="11:13" ht="15" customHeight="1" thickBot="1" x14ac:dyDescent="0.4">
      <c r="K284" s="16"/>
      <c r="L284" s="16"/>
      <c r="M284" s="16"/>
    </row>
    <row r="285" spans="11:13" ht="15" customHeight="1" thickBot="1" x14ac:dyDescent="0.4">
      <c r="K285" s="16"/>
      <c r="L285" s="16"/>
      <c r="M285" s="16"/>
    </row>
    <row r="286" spans="11:13" ht="15" customHeight="1" thickBot="1" x14ac:dyDescent="0.4">
      <c r="K286" s="16"/>
      <c r="L286" s="16"/>
      <c r="M286" s="16"/>
    </row>
    <row r="287" spans="11:13" ht="15" customHeight="1" thickBot="1" x14ac:dyDescent="0.4">
      <c r="K287" s="16"/>
      <c r="L287" s="16"/>
      <c r="M287" s="16"/>
    </row>
    <row r="288" spans="11:13" ht="15" customHeight="1" thickBot="1" x14ac:dyDescent="0.4">
      <c r="K288" s="16"/>
      <c r="L288" s="16"/>
      <c r="M288" s="16"/>
    </row>
    <row r="289" spans="11:13" ht="15" customHeight="1" thickBot="1" x14ac:dyDescent="0.4">
      <c r="K289" s="16"/>
      <c r="L289" s="16"/>
      <c r="M289" s="16"/>
    </row>
    <row r="290" spans="11:13" ht="15" customHeight="1" thickBot="1" x14ac:dyDescent="0.4">
      <c r="K290" s="16"/>
      <c r="L290" s="16"/>
      <c r="M290" s="16"/>
    </row>
    <row r="291" spans="11:13" ht="15" customHeight="1" thickBot="1" x14ac:dyDescent="0.4">
      <c r="K291" s="16"/>
      <c r="L291" s="16"/>
      <c r="M291" s="16"/>
    </row>
    <row r="292" spans="11:13" ht="15" customHeight="1" thickBot="1" x14ac:dyDescent="0.4">
      <c r="K292" s="16"/>
      <c r="L292" s="16"/>
      <c r="M292" s="16"/>
    </row>
    <row r="293" spans="11:13" ht="15" customHeight="1" thickBot="1" x14ac:dyDescent="0.4">
      <c r="K293" s="16"/>
      <c r="L293" s="16"/>
      <c r="M293" s="16"/>
    </row>
    <row r="294" spans="11:13" ht="15" customHeight="1" thickBot="1" x14ac:dyDescent="0.4">
      <c r="K294" s="16"/>
      <c r="L294" s="16"/>
      <c r="M294" s="16"/>
    </row>
    <row r="295" spans="11:13" ht="15" customHeight="1" thickBot="1" x14ac:dyDescent="0.4">
      <c r="K295" s="16"/>
      <c r="L295" s="16"/>
      <c r="M295" s="16"/>
    </row>
    <row r="296" spans="11:13" ht="15" customHeight="1" thickBot="1" x14ac:dyDescent="0.4">
      <c r="K296" s="16"/>
      <c r="L296" s="16"/>
      <c r="M296" s="16"/>
    </row>
    <row r="297" spans="11:13" ht="15" customHeight="1" thickBot="1" x14ac:dyDescent="0.4">
      <c r="K297" s="16"/>
      <c r="L297" s="16"/>
      <c r="M297" s="16"/>
    </row>
    <row r="298" spans="11:13" ht="15" customHeight="1" thickBot="1" x14ac:dyDescent="0.4">
      <c r="K298" s="16"/>
      <c r="L298" s="16"/>
      <c r="M298" s="16"/>
    </row>
    <row r="299" spans="11:13" ht="15" customHeight="1" thickBot="1" x14ac:dyDescent="0.4">
      <c r="K299" s="16"/>
      <c r="L299" s="16"/>
      <c r="M299" s="16"/>
    </row>
    <row r="300" spans="11:13" ht="15" customHeight="1" thickBot="1" x14ac:dyDescent="0.4">
      <c r="K300" s="16"/>
      <c r="L300" s="16"/>
      <c r="M300" s="16"/>
    </row>
    <row r="301" spans="11:13" ht="15" customHeight="1" thickBot="1" x14ac:dyDescent="0.4">
      <c r="K301" s="16"/>
      <c r="L301" s="16"/>
      <c r="M301" s="16"/>
    </row>
    <row r="302" spans="11:13" ht="15" customHeight="1" thickBot="1" x14ac:dyDescent="0.4">
      <c r="K302" s="16"/>
      <c r="L302" s="16"/>
      <c r="M302" s="16"/>
    </row>
    <row r="303" spans="11:13" ht="15" customHeight="1" thickBot="1" x14ac:dyDescent="0.4">
      <c r="K303" s="16"/>
      <c r="L303" s="16"/>
      <c r="M303" s="16"/>
    </row>
    <row r="304" spans="11:13" ht="15" customHeight="1" thickBot="1" x14ac:dyDescent="0.4">
      <c r="K304" s="16"/>
      <c r="L304" s="16"/>
      <c r="M304" s="16"/>
    </row>
    <row r="305" spans="11:13" ht="15" customHeight="1" thickBot="1" x14ac:dyDescent="0.4">
      <c r="K305" s="16"/>
      <c r="L305" s="16"/>
      <c r="M305" s="16"/>
    </row>
    <row r="306" spans="11:13" ht="15" customHeight="1" thickBot="1" x14ac:dyDescent="0.4">
      <c r="K306" s="16"/>
      <c r="L306" s="16"/>
      <c r="M306" s="16"/>
    </row>
    <row r="307" spans="11:13" ht="15" customHeight="1" thickBot="1" x14ac:dyDescent="0.4">
      <c r="K307" s="16"/>
      <c r="L307" s="16"/>
      <c r="M307" s="16"/>
    </row>
    <row r="308" spans="11:13" ht="15" customHeight="1" thickBot="1" x14ac:dyDescent="0.4">
      <c r="K308" s="16"/>
      <c r="L308" s="16"/>
      <c r="M308" s="16"/>
    </row>
    <row r="309" spans="11:13" ht="15" customHeight="1" thickBot="1" x14ac:dyDescent="0.4">
      <c r="K309" s="16"/>
      <c r="L309" s="16"/>
      <c r="M309" s="16"/>
    </row>
    <row r="310" spans="11:13" ht="15" customHeight="1" thickBot="1" x14ac:dyDescent="0.4">
      <c r="K310" s="16"/>
      <c r="L310" s="16"/>
      <c r="M310" s="16"/>
    </row>
    <row r="311" spans="11:13" ht="15" customHeight="1" thickBot="1" x14ac:dyDescent="0.4">
      <c r="K311" s="16"/>
      <c r="L311" s="16"/>
      <c r="M311" s="16"/>
    </row>
    <row r="312" spans="11:13" ht="15" customHeight="1" thickBot="1" x14ac:dyDescent="0.4">
      <c r="K312" s="16"/>
      <c r="L312" s="16"/>
      <c r="M312" s="16"/>
    </row>
    <row r="313" spans="11:13" ht="15" customHeight="1" thickBot="1" x14ac:dyDescent="0.4">
      <c r="K313" s="16"/>
      <c r="L313" s="16"/>
      <c r="M313" s="16"/>
    </row>
    <row r="314" spans="11:13" ht="15" customHeight="1" thickBot="1" x14ac:dyDescent="0.4">
      <c r="K314" s="16"/>
      <c r="L314" s="16"/>
      <c r="M314" s="16"/>
    </row>
    <row r="315" spans="11:13" ht="15" customHeight="1" thickBot="1" x14ac:dyDescent="0.4">
      <c r="K315" s="16"/>
      <c r="L315" s="16"/>
      <c r="M315" s="16"/>
    </row>
    <row r="316" spans="11:13" ht="15" customHeight="1" thickBot="1" x14ac:dyDescent="0.4">
      <c r="K316" s="16"/>
      <c r="L316" s="16"/>
      <c r="M316" s="16"/>
    </row>
    <row r="317" spans="11:13" ht="15" customHeight="1" thickBot="1" x14ac:dyDescent="0.4">
      <c r="K317" s="16"/>
      <c r="L317" s="16"/>
      <c r="M317" s="16"/>
    </row>
    <row r="318" spans="11:13" ht="15" customHeight="1" thickBot="1" x14ac:dyDescent="0.4">
      <c r="K318" s="16"/>
      <c r="L318" s="16"/>
      <c r="M318" s="16"/>
    </row>
    <row r="319" spans="11:13" ht="15" customHeight="1" thickBot="1" x14ac:dyDescent="0.4">
      <c r="K319" s="16"/>
      <c r="L319" s="16"/>
      <c r="M319" s="16"/>
    </row>
    <row r="320" spans="11:13" ht="15" customHeight="1" thickBot="1" x14ac:dyDescent="0.4">
      <c r="K320" s="16"/>
      <c r="L320" s="16"/>
      <c r="M320" s="16"/>
    </row>
    <row r="321" spans="11:13" ht="15" customHeight="1" thickBot="1" x14ac:dyDescent="0.4">
      <c r="K321" s="16"/>
      <c r="L321" s="16"/>
      <c r="M321" s="16"/>
    </row>
    <row r="322" spans="11:13" ht="15" customHeight="1" thickBot="1" x14ac:dyDescent="0.4">
      <c r="K322" s="16"/>
      <c r="L322" s="16"/>
      <c r="M322" s="16"/>
    </row>
    <row r="323" spans="11:13" ht="15" customHeight="1" thickBot="1" x14ac:dyDescent="0.4">
      <c r="K323" s="16"/>
      <c r="L323" s="16"/>
      <c r="M323" s="16"/>
    </row>
    <row r="324" spans="11:13" ht="15" customHeight="1" thickBot="1" x14ac:dyDescent="0.4">
      <c r="K324" s="16"/>
      <c r="L324" s="16"/>
      <c r="M324" s="16"/>
    </row>
    <row r="325" spans="11:13" ht="15" customHeight="1" thickBot="1" x14ac:dyDescent="0.4">
      <c r="K325" s="16"/>
      <c r="L325" s="16"/>
      <c r="M325" s="16"/>
    </row>
    <row r="326" spans="11:13" ht="15" customHeight="1" thickBot="1" x14ac:dyDescent="0.4">
      <c r="K326" s="16"/>
      <c r="L326" s="16"/>
      <c r="M326" s="16"/>
    </row>
    <row r="327" spans="11:13" ht="15" customHeight="1" thickBot="1" x14ac:dyDescent="0.4">
      <c r="K327" s="16"/>
      <c r="L327" s="16"/>
      <c r="M327" s="16"/>
    </row>
    <row r="328" spans="11:13" ht="15" customHeight="1" thickBot="1" x14ac:dyDescent="0.4">
      <c r="K328" s="16"/>
      <c r="L328" s="16"/>
      <c r="M328" s="16"/>
    </row>
    <row r="329" spans="11:13" ht="15" customHeight="1" thickBot="1" x14ac:dyDescent="0.4">
      <c r="K329" s="16"/>
      <c r="L329" s="16"/>
      <c r="M329" s="16"/>
    </row>
    <row r="330" spans="11:13" ht="15" customHeight="1" thickBot="1" x14ac:dyDescent="0.4">
      <c r="K330" s="16"/>
      <c r="L330" s="16"/>
      <c r="M330" s="16"/>
    </row>
    <row r="331" spans="11:13" ht="15" customHeight="1" thickBot="1" x14ac:dyDescent="0.4">
      <c r="K331" s="16"/>
      <c r="L331" s="16"/>
      <c r="M331" s="16"/>
    </row>
    <row r="332" spans="11:13" ht="15" customHeight="1" thickBot="1" x14ac:dyDescent="0.4">
      <c r="K332" s="16"/>
      <c r="L332" s="16"/>
      <c r="M332" s="16"/>
    </row>
    <row r="333" spans="11:13" ht="15" customHeight="1" thickBot="1" x14ac:dyDescent="0.4">
      <c r="K333" s="16"/>
      <c r="L333" s="16"/>
      <c r="M333" s="16"/>
    </row>
    <row r="334" spans="11:13" ht="15" customHeight="1" thickBot="1" x14ac:dyDescent="0.4">
      <c r="K334" s="16"/>
      <c r="L334" s="16"/>
      <c r="M334" s="16"/>
    </row>
    <row r="335" spans="11:13" ht="15" customHeight="1" thickBot="1" x14ac:dyDescent="0.4">
      <c r="K335" s="16"/>
      <c r="L335" s="16"/>
      <c r="M335" s="16"/>
    </row>
    <row r="336" spans="11:13" ht="15" customHeight="1" thickBot="1" x14ac:dyDescent="0.4">
      <c r="K336" s="16"/>
      <c r="L336" s="16"/>
      <c r="M336" s="16"/>
    </row>
    <row r="337" spans="11:13" ht="15" customHeight="1" thickBot="1" x14ac:dyDescent="0.4">
      <c r="K337" s="16"/>
      <c r="L337" s="16"/>
      <c r="M337" s="16"/>
    </row>
    <row r="338" spans="11:13" ht="15" customHeight="1" thickBot="1" x14ac:dyDescent="0.4">
      <c r="K338" s="16"/>
      <c r="L338" s="16"/>
      <c r="M338" s="16"/>
    </row>
    <row r="339" spans="11:13" ht="15" customHeight="1" thickBot="1" x14ac:dyDescent="0.4">
      <c r="K339" s="16"/>
      <c r="L339" s="16"/>
      <c r="M339" s="16"/>
    </row>
    <row r="340" spans="11:13" ht="15" customHeight="1" thickBot="1" x14ac:dyDescent="0.4">
      <c r="K340" s="16"/>
      <c r="L340" s="16"/>
      <c r="M340" s="16"/>
    </row>
    <row r="341" spans="11:13" ht="15" customHeight="1" thickBot="1" x14ac:dyDescent="0.4">
      <c r="K341" s="16"/>
      <c r="L341" s="16"/>
      <c r="M341" s="16"/>
    </row>
    <row r="342" spans="11:13" ht="15" customHeight="1" thickBot="1" x14ac:dyDescent="0.4">
      <c r="K342" s="16"/>
      <c r="L342" s="16"/>
      <c r="M342" s="16"/>
    </row>
    <row r="343" spans="11:13" ht="15" customHeight="1" thickBot="1" x14ac:dyDescent="0.4">
      <c r="K343" s="16"/>
      <c r="L343" s="16"/>
      <c r="M343" s="16"/>
    </row>
    <row r="344" spans="11:13" ht="15" customHeight="1" thickBot="1" x14ac:dyDescent="0.4">
      <c r="K344" s="16"/>
      <c r="L344" s="16"/>
      <c r="M344" s="16"/>
    </row>
    <row r="345" spans="11:13" ht="15" customHeight="1" thickBot="1" x14ac:dyDescent="0.4">
      <c r="K345" s="16"/>
      <c r="L345" s="16"/>
      <c r="M345" s="16"/>
    </row>
    <row r="346" spans="11:13" ht="15" customHeight="1" thickBot="1" x14ac:dyDescent="0.4">
      <c r="K346" s="16"/>
      <c r="L346" s="16"/>
      <c r="M346" s="16"/>
    </row>
    <row r="347" spans="11:13" ht="15" customHeight="1" thickBot="1" x14ac:dyDescent="0.4">
      <c r="K347" s="16"/>
      <c r="L347" s="16"/>
      <c r="M347" s="16"/>
    </row>
    <row r="348" spans="11:13" ht="15" customHeight="1" thickBot="1" x14ac:dyDescent="0.4">
      <c r="K348" s="16"/>
      <c r="L348" s="16"/>
      <c r="M348" s="16"/>
    </row>
    <row r="349" spans="11:13" ht="15" customHeight="1" thickBot="1" x14ac:dyDescent="0.4">
      <c r="K349" s="16"/>
      <c r="L349" s="16"/>
      <c r="M349" s="16"/>
    </row>
    <row r="350" spans="11:13" ht="15" customHeight="1" thickBot="1" x14ac:dyDescent="0.4">
      <c r="K350" s="16"/>
      <c r="L350" s="16"/>
      <c r="M350" s="16"/>
    </row>
    <row r="351" spans="11:13" ht="15" customHeight="1" thickBot="1" x14ac:dyDescent="0.4">
      <c r="K351" s="16"/>
      <c r="L351" s="16"/>
      <c r="M351" s="16"/>
    </row>
    <row r="352" spans="11:13" ht="15" customHeight="1" thickBot="1" x14ac:dyDescent="0.4">
      <c r="K352" s="16"/>
      <c r="L352" s="16"/>
      <c r="M352" s="16"/>
    </row>
    <row r="353" spans="11:13" ht="15" customHeight="1" thickBot="1" x14ac:dyDescent="0.4">
      <c r="K353" s="16"/>
      <c r="L353" s="16"/>
      <c r="M353" s="16"/>
    </row>
    <row r="354" spans="11:13" ht="15" customHeight="1" thickBot="1" x14ac:dyDescent="0.4">
      <c r="K354" s="16"/>
      <c r="L354" s="16"/>
      <c r="M354" s="16"/>
    </row>
    <row r="355" spans="11:13" ht="15" customHeight="1" thickBot="1" x14ac:dyDescent="0.4">
      <c r="K355" s="16"/>
      <c r="L355" s="16"/>
      <c r="M355" s="16"/>
    </row>
    <row r="356" spans="11:13" ht="15" customHeight="1" thickBot="1" x14ac:dyDescent="0.4">
      <c r="K356" s="16"/>
      <c r="L356" s="16"/>
      <c r="M356" s="16"/>
    </row>
    <row r="357" spans="11:13" ht="15" customHeight="1" thickBot="1" x14ac:dyDescent="0.4">
      <c r="K357" s="16"/>
      <c r="L357" s="16"/>
      <c r="M357" s="16"/>
    </row>
    <row r="358" spans="11:13" ht="15" customHeight="1" thickBot="1" x14ac:dyDescent="0.4">
      <c r="K358" s="16"/>
      <c r="L358" s="16"/>
      <c r="M358" s="16"/>
    </row>
    <row r="359" spans="11:13" ht="15" customHeight="1" thickBot="1" x14ac:dyDescent="0.4">
      <c r="K359" s="16"/>
      <c r="L359" s="16"/>
      <c r="M359" s="16"/>
    </row>
    <row r="360" spans="11:13" ht="15" customHeight="1" thickBot="1" x14ac:dyDescent="0.4">
      <c r="K360" s="16"/>
      <c r="L360" s="16"/>
      <c r="M360" s="16"/>
    </row>
    <row r="361" spans="11:13" ht="15" customHeight="1" thickBot="1" x14ac:dyDescent="0.4">
      <c r="K361" s="16"/>
      <c r="L361" s="16"/>
      <c r="M361" s="16"/>
    </row>
    <row r="362" spans="11:13" ht="15" customHeight="1" thickBot="1" x14ac:dyDescent="0.4">
      <c r="K362" s="16"/>
      <c r="L362" s="16"/>
      <c r="M362" s="16"/>
    </row>
    <row r="363" spans="11:13" ht="15" customHeight="1" thickBot="1" x14ac:dyDescent="0.4">
      <c r="K363" s="16"/>
      <c r="L363" s="16"/>
      <c r="M363" s="16"/>
    </row>
    <row r="364" spans="11:13" ht="15" customHeight="1" thickBot="1" x14ac:dyDescent="0.4">
      <c r="K364" s="16"/>
      <c r="L364" s="16"/>
      <c r="M364" s="16"/>
    </row>
    <row r="365" spans="11:13" ht="15" customHeight="1" thickBot="1" x14ac:dyDescent="0.4">
      <c r="K365" s="16"/>
      <c r="L365" s="16"/>
      <c r="M365" s="16"/>
    </row>
    <row r="366" spans="11:13" ht="15" customHeight="1" thickBot="1" x14ac:dyDescent="0.4">
      <c r="K366" s="16"/>
      <c r="L366" s="16"/>
      <c r="M366" s="16"/>
    </row>
    <row r="367" spans="11:13" ht="15" customHeight="1" thickBot="1" x14ac:dyDescent="0.4">
      <c r="K367" s="16"/>
      <c r="L367" s="16"/>
      <c r="M367" s="16"/>
    </row>
    <row r="368" spans="11:13" ht="15" customHeight="1" thickBot="1" x14ac:dyDescent="0.4">
      <c r="K368" s="16"/>
      <c r="L368" s="16"/>
      <c r="M368" s="16"/>
    </row>
    <row r="369" spans="11:13" ht="15" customHeight="1" thickBot="1" x14ac:dyDescent="0.4">
      <c r="K369" s="16"/>
      <c r="L369" s="16"/>
      <c r="M369" s="16"/>
    </row>
    <row r="370" spans="11:13" ht="15" customHeight="1" thickBot="1" x14ac:dyDescent="0.4">
      <c r="K370" s="16"/>
      <c r="L370" s="16"/>
      <c r="M370" s="16"/>
    </row>
    <row r="371" spans="11:13" ht="15" customHeight="1" thickBot="1" x14ac:dyDescent="0.4">
      <c r="K371" s="16"/>
      <c r="L371" s="16"/>
      <c r="M371" s="16"/>
    </row>
    <row r="372" spans="11:13" ht="15" customHeight="1" thickBot="1" x14ac:dyDescent="0.4">
      <c r="K372" s="16"/>
      <c r="L372" s="16"/>
      <c r="M372" s="16"/>
    </row>
    <row r="373" spans="11:13" ht="15" customHeight="1" thickBot="1" x14ac:dyDescent="0.4">
      <c r="K373" s="16"/>
      <c r="L373" s="16"/>
      <c r="M373" s="16"/>
    </row>
    <row r="374" spans="11:13" ht="15" customHeight="1" thickBot="1" x14ac:dyDescent="0.4">
      <c r="K374" s="16"/>
      <c r="L374" s="16"/>
      <c r="M374" s="16"/>
    </row>
    <row r="375" spans="11:13" ht="15" customHeight="1" thickBot="1" x14ac:dyDescent="0.4">
      <c r="K375" s="16"/>
      <c r="L375" s="16"/>
      <c r="M375" s="16"/>
    </row>
    <row r="376" spans="11:13" ht="15" customHeight="1" thickBot="1" x14ac:dyDescent="0.4">
      <c r="K376" s="16"/>
      <c r="L376" s="16"/>
      <c r="M376" s="16"/>
    </row>
    <row r="377" spans="11:13" ht="15" customHeight="1" thickBot="1" x14ac:dyDescent="0.4">
      <c r="K377" s="16"/>
      <c r="L377" s="16"/>
      <c r="M377" s="16"/>
    </row>
    <row r="378" spans="11:13" ht="15" customHeight="1" thickBot="1" x14ac:dyDescent="0.4">
      <c r="K378" s="16"/>
      <c r="L378" s="16"/>
      <c r="M378" s="16"/>
    </row>
    <row r="379" spans="11:13" ht="15" customHeight="1" thickBot="1" x14ac:dyDescent="0.4">
      <c r="K379" s="16"/>
      <c r="L379" s="16"/>
      <c r="M379" s="16"/>
    </row>
    <row r="380" spans="11:13" ht="15" customHeight="1" thickBot="1" x14ac:dyDescent="0.4">
      <c r="K380" s="16"/>
      <c r="L380" s="16"/>
      <c r="M380" s="16"/>
    </row>
    <row r="381" spans="11:13" ht="15" customHeight="1" thickBot="1" x14ac:dyDescent="0.4">
      <c r="K381" s="16"/>
      <c r="L381" s="16"/>
      <c r="M381" s="16"/>
    </row>
    <row r="382" spans="11:13" ht="15" customHeight="1" thickBot="1" x14ac:dyDescent="0.4">
      <c r="K382" s="16"/>
      <c r="L382" s="16"/>
      <c r="M382" s="16"/>
    </row>
    <row r="383" spans="11:13" ht="15" customHeight="1" thickBot="1" x14ac:dyDescent="0.4">
      <c r="K383" s="16"/>
      <c r="L383" s="16"/>
      <c r="M383" s="16"/>
    </row>
    <row r="384" spans="11:13" ht="15" customHeight="1" thickBot="1" x14ac:dyDescent="0.4">
      <c r="K384" s="16"/>
      <c r="L384" s="16"/>
      <c r="M384" s="16"/>
    </row>
    <row r="385" spans="11:13" ht="15" customHeight="1" thickBot="1" x14ac:dyDescent="0.4">
      <c r="K385" s="16"/>
      <c r="L385" s="16"/>
      <c r="M385" s="16"/>
    </row>
    <row r="386" spans="11:13" ht="15" customHeight="1" thickBot="1" x14ac:dyDescent="0.4">
      <c r="K386" s="16"/>
      <c r="L386" s="16"/>
      <c r="M386" s="16"/>
    </row>
    <row r="387" spans="11:13" ht="15" customHeight="1" thickBot="1" x14ac:dyDescent="0.4">
      <c r="K387" s="16"/>
      <c r="L387" s="16"/>
      <c r="M387" s="16"/>
    </row>
    <row r="388" spans="11:13" ht="15" customHeight="1" thickBot="1" x14ac:dyDescent="0.4">
      <c r="K388" s="16"/>
      <c r="L388" s="16"/>
      <c r="M388" s="16"/>
    </row>
    <row r="389" spans="11:13" ht="15" customHeight="1" thickBot="1" x14ac:dyDescent="0.4">
      <c r="K389" s="16"/>
      <c r="L389" s="16"/>
      <c r="M389" s="16"/>
    </row>
    <row r="390" spans="11:13" ht="15" customHeight="1" thickBot="1" x14ac:dyDescent="0.4">
      <c r="K390" s="16"/>
      <c r="L390" s="16"/>
      <c r="M390" s="16"/>
    </row>
    <row r="391" spans="11:13" ht="15" customHeight="1" thickBot="1" x14ac:dyDescent="0.4">
      <c r="K391" s="16"/>
      <c r="L391" s="16"/>
      <c r="M391" s="16"/>
    </row>
    <row r="392" spans="11:13" ht="15" customHeight="1" thickBot="1" x14ac:dyDescent="0.4">
      <c r="K392" s="16"/>
      <c r="L392" s="16"/>
      <c r="M392" s="16"/>
    </row>
    <row r="393" spans="11:13" ht="15" customHeight="1" thickBot="1" x14ac:dyDescent="0.4">
      <c r="K393" s="16"/>
      <c r="L393" s="16"/>
      <c r="M393" s="16"/>
    </row>
    <row r="394" spans="11:13" ht="15" customHeight="1" thickBot="1" x14ac:dyDescent="0.4">
      <c r="K394" s="16"/>
      <c r="L394" s="16"/>
      <c r="M394" s="16"/>
    </row>
    <row r="395" spans="11:13" ht="15" customHeight="1" thickBot="1" x14ac:dyDescent="0.4">
      <c r="K395" s="16"/>
      <c r="L395" s="16"/>
      <c r="M395" s="16"/>
    </row>
    <row r="396" spans="11:13" ht="15" customHeight="1" thickBot="1" x14ac:dyDescent="0.4">
      <c r="K396" s="16"/>
      <c r="L396" s="16"/>
      <c r="M396" s="16"/>
    </row>
    <row r="397" spans="11:13" ht="15" customHeight="1" thickBot="1" x14ac:dyDescent="0.4">
      <c r="K397" s="16"/>
      <c r="L397" s="16"/>
      <c r="M397" s="16"/>
    </row>
    <row r="398" spans="11:13" ht="15" customHeight="1" thickBot="1" x14ac:dyDescent="0.4">
      <c r="K398" s="16"/>
      <c r="L398" s="16"/>
      <c r="M398" s="16"/>
    </row>
    <row r="399" spans="11:13" ht="15" customHeight="1" thickBot="1" x14ac:dyDescent="0.4">
      <c r="K399" s="16"/>
      <c r="L399" s="16"/>
      <c r="M399" s="16"/>
    </row>
    <row r="400" spans="11:13" ht="15" customHeight="1" thickBot="1" x14ac:dyDescent="0.4">
      <c r="K400" s="16"/>
      <c r="L400" s="16"/>
      <c r="M400" s="16"/>
    </row>
    <row r="401" spans="11:13" ht="15" customHeight="1" thickBot="1" x14ac:dyDescent="0.4">
      <c r="K401" s="16"/>
      <c r="L401" s="16"/>
      <c r="M401" s="16"/>
    </row>
    <row r="402" spans="11:13" ht="15" customHeight="1" thickBot="1" x14ac:dyDescent="0.4">
      <c r="K402" s="16"/>
      <c r="L402" s="16"/>
      <c r="M402" s="16"/>
    </row>
    <row r="403" spans="11:13" ht="15" customHeight="1" thickBot="1" x14ac:dyDescent="0.4">
      <c r="K403" s="16"/>
      <c r="L403" s="16"/>
      <c r="M403" s="16"/>
    </row>
    <row r="404" spans="11:13" ht="15" customHeight="1" thickBot="1" x14ac:dyDescent="0.4">
      <c r="K404" s="16"/>
      <c r="L404" s="16"/>
      <c r="M404" s="16"/>
    </row>
    <row r="405" spans="11:13" ht="15" customHeight="1" thickBot="1" x14ac:dyDescent="0.4">
      <c r="K405" s="16"/>
      <c r="L405" s="16"/>
      <c r="M405" s="16"/>
    </row>
    <row r="406" spans="11:13" ht="15" customHeight="1" thickBot="1" x14ac:dyDescent="0.4">
      <c r="K406" s="16"/>
      <c r="L406" s="16"/>
      <c r="M406" s="16"/>
    </row>
    <row r="407" spans="11:13" ht="15" customHeight="1" thickBot="1" x14ac:dyDescent="0.4">
      <c r="K407" s="16"/>
      <c r="L407" s="16"/>
      <c r="M407" s="16"/>
    </row>
    <row r="408" spans="11:13" ht="15" customHeight="1" thickBot="1" x14ac:dyDescent="0.4">
      <c r="K408" s="16"/>
      <c r="L408" s="16"/>
      <c r="M408" s="16"/>
    </row>
    <row r="409" spans="11:13" ht="15" customHeight="1" thickBot="1" x14ac:dyDescent="0.4">
      <c r="K409" s="16"/>
      <c r="L409" s="16"/>
      <c r="M409" s="16"/>
    </row>
    <row r="410" spans="11:13" ht="15" customHeight="1" thickBot="1" x14ac:dyDescent="0.4">
      <c r="K410" s="16"/>
      <c r="L410" s="16"/>
      <c r="M410" s="16"/>
    </row>
    <row r="411" spans="11:13" ht="15" customHeight="1" thickBot="1" x14ac:dyDescent="0.4">
      <c r="K411" s="16"/>
      <c r="L411" s="16"/>
      <c r="M411" s="16"/>
    </row>
    <row r="412" spans="11:13" ht="15" customHeight="1" thickBot="1" x14ac:dyDescent="0.4">
      <c r="K412" s="16"/>
      <c r="L412" s="16"/>
      <c r="M412" s="16"/>
    </row>
    <row r="413" spans="11:13" ht="15" customHeight="1" thickBot="1" x14ac:dyDescent="0.4">
      <c r="K413" s="16"/>
      <c r="L413" s="16"/>
      <c r="M413" s="16"/>
    </row>
    <row r="414" spans="11:13" ht="15" customHeight="1" thickBot="1" x14ac:dyDescent="0.4">
      <c r="K414" s="16"/>
      <c r="L414" s="16"/>
      <c r="M414" s="16"/>
    </row>
    <row r="415" spans="11:13" ht="15" customHeight="1" thickBot="1" x14ac:dyDescent="0.4">
      <c r="K415" s="16"/>
      <c r="L415" s="16"/>
      <c r="M415" s="16"/>
    </row>
    <row r="416" spans="11:13" ht="15" customHeight="1" thickBot="1" x14ac:dyDescent="0.4">
      <c r="K416" s="16"/>
      <c r="L416" s="16"/>
      <c r="M416" s="16"/>
    </row>
    <row r="417" spans="11:13" ht="15" customHeight="1" thickBot="1" x14ac:dyDescent="0.4">
      <c r="K417" s="16"/>
      <c r="L417" s="16"/>
      <c r="M417" s="16"/>
    </row>
    <row r="418" spans="11:13" ht="15" customHeight="1" thickBot="1" x14ac:dyDescent="0.4">
      <c r="K418" s="16"/>
      <c r="L418" s="16"/>
      <c r="M418" s="16"/>
    </row>
    <row r="419" spans="11:13" ht="15" customHeight="1" thickBot="1" x14ac:dyDescent="0.4">
      <c r="K419" s="16"/>
      <c r="L419" s="16"/>
      <c r="M419" s="16"/>
    </row>
    <row r="420" spans="11:13" ht="15" customHeight="1" thickBot="1" x14ac:dyDescent="0.4">
      <c r="K420" s="16"/>
      <c r="L420" s="16"/>
      <c r="M420" s="16"/>
    </row>
    <row r="421" spans="11:13" ht="15" customHeight="1" thickBot="1" x14ac:dyDescent="0.4">
      <c r="K421" s="16"/>
      <c r="L421" s="16"/>
      <c r="M421" s="16"/>
    </row>
    <row r="422" spans="11:13" ht="15" customHeight="1" thickBot="1" x14ac:dyDescent="0.4">
      <c r="K422" s="16"/>
      <c r="L422" s="16"/>
      <c r="M422" s="16"/>
    </row>
    <row r="423" spans="11:13" ht="15" customHeight="1" thickBot="1" x14ac:dyDescent="0.4">
      <c r="K423" s="16"/>
      <c r="L423" s="16"/>
      <c r="M423" s="16"/>
    </row>
    <row r="424" spans="11:13" ht="15" customHeight="1" thickBot="1" x14ac:dyDescent="0.4">
      <c r="K424" s="16"/>
      <c r="L424" s="16"/>
      <c r="M424" s="16"/>
    </row>
    <row r="425" spans="11:13" ht="15" customHeight="1" thickBot="1" x14ac:dyDescent="0.4">
      <c r="K425" s="16"/>
      <c r="L425" s="16"/>
      <c r="M425" s="16"/>
    </row>
    <row r="426" spans="11:13" ht="15" customHeight="1" thickBot="1" x14ac:dyDescent="0.4">
      <c r="K426" s="16"/>
      <c r="L426" s="16"/>
      <c r="M426" s="16"/>
    </row>
    <row r="427" spans="11:13" ht="15" customHeight="1" thickBot="1" x14ac:dyDescent="0.4">
      <c r="K427" s="16"/>
      <c r="L427" s="16"/>
      <c r="M427" s="16"/>
    </row>
    <row r="428" spans="11:13" ht="15" customHeight="1" thickBot="1" x14ac:dyDescent="0.4">
      <c r="K428" s="16"/>
      <c r="L428" s="16"/>
      <c r="M428" s="16"/>
    </row>
    <row r="429" spans="11:13" ht="15" customHeight="1" thickBot="1" x14ac:dyDescent="0.4">
      <c r="K429" s="16"/>
      <c r="L429" s="16"/>
      <c r="M429" s="16"/>
    </row>
    <row r="430" spans="11:13" ht="15" customHeight="1" thickBot="1" x14ac:dyDescent="0.4">
      <c r="K430" s="16"/>
      <c r="L430" s="16"/>
      <c r="M430" s="16"/>
    </row>
    <row r="431" spans="11:13" ht="15" customHeight="1" thickBot="1" x14ac:dyDescent="0.4">
      <c r="K431" s="16"/>
      <c r="L431" s="16"/>
      <c r="M431" s="16"/>
    </row>
    <row r="432" spans="11:13" ht="15" customHeight="1" thickBot="1" x14ac:dyDescent="0.4">
      <c r="K432" s="16"/>
      <c r="L432" s="16"/>
      <c r="M432" s="16"/>
    </row>
    <row r="433" spans="11:13" ht="15" customHeight="1" thickBot="1" x14ac:dyDescent="0.4">
      <c r="K433" s="16"/>
      <c r="L433" s="16"/>
      <c r="M433" s="16"/>
    </row>
    <row r="434" spans="11:13" ht="15" customHeight="1" thickBot="1" x14ac:dyDescent="0.4">
      <c r="K434" s="16"/>
      <c r="L434" s="16"/>
      <c r="M434" s="16"/>
    </row>
    <row r="435" spans="11:13" ht="15" customHeight="1" thickBot="1" x14ac:dyDescent="0.4">
      <c r="K435" s="16"/>
      <c r="L435" s="16"/>
      <c r="M435" s="16"/>
    </row>
    <row r="436" spans="11:13" ht="15" customHeight="1" thickBot="1" x14ac:dyDescent="0.4">
      <c r="K436" s="16"/>
      <c r="L436" s="16"/>
      <c r="M436" s="16"/>
    </row>
    <row r="437" spans="11:13" ht="15" customHeight="1" thickBot="1" x14ac:dyDescent="0.4">
      <c r="K437" s="16"/>
      <c r="L437" s="16"/>
      <c r="M437" s="16"/>
    </row>
    <row r="438" spans="11:13" ht="15" customHeight="1" thickBot="1" x14ac:dyDescent="0.4">
      <c r="K438" s="16"/>
      <c r="L438" s="16"/>
      <c r="M438" s="16"/>
    </row>
    <row r="439" spans="11:13" ht="15" customHeight="1" thickBot="1" x14ac:dyDescent="0.4">
      <c r="K439" s="16"/>
      <c r="L439" s="16"/>
      <c r="M439" s="16"/>
    </row>
    <row r="440" spans="11:13" ht="15" customHeight="1" thickBot="1" x14ac:dyDescent="0.4">
      <c r="K440" s="16"/>
      <c r="L440" s="16"/>
      <c r="M440" s="16"/>
    </row>
    <row r="441" spans="11:13" ht="15" customHeight="1" thickBot="1" x14ac:dyDescent="0.4">
      <c r="K441" s="16"/>
      <c r="L441" s="16"/>
      <c r="M441" s="16"/>
    </row>
    <row r="442" spans="11:13" ht="15" customHeight="1" thickBot="1" x14ac:dyDescent="0.4">
      <c r="K442" s="16"/>
      <c r="L442" s="16"/>
      <c r="M442" s="16"/>
    </row>
    <row r="443" spans="11:13" ht="15" customHeight="1" thickBot="1" x14ac:dyDescent="0.4">
      <c r="K443" s="16"/>
      <c r="L443" s="16"/>
      <c r="M443" s="16"/>
    </row>
    <row r="444" spans="11:13" ht="15" customHeight="1" thickBot="1" x14ac:dyDescent="0.4">
      <c r="K444" s="16"/>
      <c r="L444" s="16"/>
      <c r="M444" s="16"/>
    </row>
    <row r="445" spans="11:13" ht="15" customHeight="1" thickBot="1" x14ac:dyDescent="0.4">
      <c r="K445" s="16"/>
      <c r="L445" s="16"/>
      <c r="M445" s="16"/>
    </row>
    <row r="446" spans="11:13" ht="15" customHeight="1" thickBot="1" x14ac:dyDescent="0.4">
      <c r="K446" s="16"/>
      <c r="L446" s="16"/>
      <c r="M446" s="16"/>
    </row>
    <row r="447" spans="11:13" ht="15" customHeight="1" thickBot="1" x14ac:dyDescent="0.4">
      <c r="K447" s="16"/>
      <c r="L447" s="16"/>
      <c r="M447" s="16"/>
    </row>
    <row r="448" spans="11:13" ht="15" customHeight="1" thickBot="1" x14ac:dyDescent="0.4">
      <c r="K448" s="16"/>
      <c r="L448" s="16"/>
      <c r="M448" s="16"/>
    </row>
    <row r="449" spans="11:13" ht="15" customHeight="1" thickBot="1" x14ac:dyDescent="0.4">
      <c r="K449" s="16"/>
      <c r="L449" s="16"/>
      <c r="M449" s="16"/>
    </row>
    <row r="450" spans="11:13" ht="15" customHeight="1" thickBot="1" x14ac:dyDescent="0.4">
      <c r="K450" s="16"/>
      <c r="L450" s="16"/>
      <c r="M450" s="16"/>
    </row>
    <row r="451" spans="11:13" ht="15" customHeight="1" thickBot="1" x14ac:dyDescent="0.4">
      <c r="K451" s="16"/>
      <c r="L451" s="16"/>
      <c r="M451" s="16"/>
    </row>
    <row r="452" spans="11:13" ht="15" customHeight="1" thickBot="1" x14ac:dyDescent="0.4">
      <c r="K452" s="16"/>
      <c r="L452" s="16"/>
      <c r="M452" s="16"/>
    </row>
    <row r="453" spans="11:13" ht="15" customHeight="1" thickBot="1" x14ac:dyDescent="0.4">
      <c r="K453" s="16"/>
      <c r="L453" s="16"/>
      <c r="M453" s="16"/>
    </row>
    <row r="454" spans="11:13" ht="15" customHeight="1" thickBot="1" x14ac:dyDescent="0.4">
      <c r="K454" s="16"/>
      <c r="L454" s="16"/>
      <c r="M454" s="16"/>
    </row>
    <row r="455" spans="11:13" ht="15" customHeight="1" thickBot="1" x14ac:dyDescent="0.4">
      <c r="K455" s="16"/>
      <c r="L455" s="16"/>
      <c r="M455" s="16"/>
    </row>
    <row r="456" spans="11:13" ht="15" customHeight="1" thickBot="1" x14ac:dyDescent="0.4">
      <c r="K456" s="16"/>
      <c r="L456" s="16"/>
      <c r="M456" s="16"/>
    </row>
    <row r="457" spans="11:13" ht="15" customHeight="1" thickBot="1" x14ac:dyDescent="0.4">
      <c r="K457" s="16"/>
      <c r="L457" s="16"/>
      <c r="M457" s="16"/>
    </row>
    <row r="458" spans="11:13" ht="15" customHeight="1" thickBot="1" x14ac:dyDescent="0.4">
      <c r="K458" s="16"/>
      <c r="L458" s="16"/>
      <c r="M458" s="16"/>
    </row>
    <row r="459" spans="11:13" ht="15" customHeight="1" thickBot="1" x14ac:dyDescent="0.4">
      <c r="K459" s="16"/>
      <c r="L459" s="16"/>
      <c r="M459" s="16"/>
    </row>
    <row r="460" spans="11:13" ht="15" customHeight="1" thickBot="1" x14ac:dyDescent="0.4">
      <c r="K460" s="16"/>
      <c r="L460" s="16"/>
      <c r="M460" s="16"/>
    </row>
    <row r="461" spans="11:13" ht="15" customHeight="1" thickBot="1" x14ac:dyDescent="0.4">
      <c r="K461" s="16"/>
      <c r="L461" s="16"/>
      <c r="M461" s="16"/>
    </row>
    <row r="462" spans="11:13" ht="15" customHeight="1" thickBot="1" x14ac:dyDescent="0.4">
      <c r="K462" s="16"/>
      <c r="L462" s="16"/>
      <c r="M462" s="16"/>
    </row>
    <row r="463" spans="11:13" ht="15" customHeight="1" thickBot="1" x14ac:dyDescent="0.4">
      <c r="K463" s="16"/>
      <c r="L463" s="16"/>
      <c r="M463" s="16"/>
    </row>
    <row r="464" spans="11:13" ht="15" customHeight="1" thickBot="1" x14ac:dyDescent="0.4">
      <c r="K464" s="16"/>
      <c r="L464" s="16"/>
      <c r="M464" s="16"/>
    </row>
    <row r="465" spans="11:13" ht="15" customHeight="1" thickBot="1" x14ac:dyDescent="0.4">
      <c r="K465" s="16"/>
      <c r="L465" s="16"/>
      <c r="M465" s="16"/>
    </row>
    <row r="466" spans="11:13" ht="15" customHeight="1" thickBot="1" x14ac:dyDescent="0.4">
      <c r="K466" s="16"/>
      <c r="L466" s="16"/>
      <c r="M466" s="16"/>
    </row>
    <row r="467" spans="11:13" ht="15" customHeight="1" thickBot="1" x14ac:dyDescent="0.4">
      <c r="K467" s="16"/>
      <c r="L467" s="16"/>
      <c r="M467" s="16"/>
    </row>
    <row r="468" spans="11:13" ht="15" customHeight="1" thickBot="1" x14ac:dyDescent="0.4">
      <c r="K468" s="16"/>
      <c r="L468" s="16"/>
      <c r="M468" s="16"/>
    </row>
    <row r="469" spans="11:13" ht="15" customHeight="1" thickBot="1" x14ac:dyDescent="0.4">
      <c r="K469" s="16"/>
      <c r="L469" s="16"/>
      <c r="M469" s="16"/>
    </row>
    <row r="470" spans="11:13" ht="15" customHeight="1" thickBot="1" x14ac:dyDescent="0.4">
      <c r="K470" s="16"/>
      <c r="L470" s="16"/>
      <c r="M470" s="16"/>
    </row>
    <row r="471" spans="11:13" ht="15" customHeight="1" thickBot="1" x14ac:dyDescent="0.4">
      <c r="K471" s="16"/>
      <c r="L471" s="16"/>
      <c r="M471" s="16"/>
    </row>
    <row r="472" spans="11:13" ht="15" customHeight="1" thickBot="1" x14ac:dyDescent="0.4">
      <c r="K472" s="16"/>
      <c r="L472" s="16"/>
      <c r="M472" s="16"/>
    </row>
    <row r="473" spans="11:13" ht="15" customHeight="1" thickBot="1" x14ac:dyDescent="0.4">
      <c r="K473" s="16"/>
      <c r="L473" s="16"/>
      <c r="M473" s="16"/>
    </row>
    <row r="474" spans="11:13" ht="15" customHeight="1" thickBot="1" x14ac:dyDescent="0.4">
      <c r="K474" s="16"/>
      <c r="L474" s="16"/>
      <c r="M474" s="16"/>
    </row>
    <row r="475" spans="11:13" ht="15" customHeight="1" thickBot="1" x14ac:dyDescent="0.4">
      <c r="K475" s="16"/>
      <c r="L475" s="16"/>
      <c r="M475" s="16"/>
    </row>
    <row r="476" spans="11:13" ht="15" customHeight="1" thickBot="1" x14ac:dyDescent="0.4">
      <c r="K476" s="16"/>
      <c r="L476" s="16"/>
      <c r="M476" s="16"/>
    </row>
    <row r="477" spans="11:13" ht="15" customHeight="1" thickBot="1" x14ac:dyDescent="0.4">
      <c r="K477" s="16"/>
      <c r="L477" s="16"/>
      <c r="M477" s="16"/>
    </row>
    <row r="478" spans="11:13" ht="15" customHeight="1" thickBot="1" x14ac:dyDescent="0.4">
      <c r="K478" s="16"/>
      <c r="L478" s="16"/>
      <c r="M478" s="16"/>
    </row>
    <row r="479" spans="11:13" ht="15" customHeight="1" thickBot="1" x14ac:dyDescent="0.4">
      <c r="K479" s="16"/>
      <c r="L479" s="16"/>
      <c r="M479" s="16"/>
    </row>
    <row r="480" spans="11:13" ht="15" customHeight="1" thickBot="1" x14ac:dyDescent="0.4">
      <c r="K480" s="16"/>
      <c r="L480" s="16"/>
      <c r="M480" s="16"/>
    </row>
    <row r="481" spans="11:13" ht="15" customHeight="1" thickBot="1" x14ac:dyDescent="0.4">
      <c r="K481" s="16"/>
      <c r="L481" s="16"/>
      <c r="M481" s="16"/>
    </row>
    <row r="482" spans="11:13" ht="15" customHeight="1" thickBot="1" x14ac:dyDescent="0.4">
      <c r="K482" s="16"/>
      <c r="L482" s="16"/>
      <c r="M482" s="16"/>
    </row>
    <row r="483" spans="11:13" ht="15" customHeight="1" thickBot="1" x14ac:dyDescent="0.4">
      <c r="K483" s="16"/>
      <c r="L483" s="16"/>
      <c r="M483" s="16"/>
    </row>
    <row r="484" spans="11:13" ht="15" customHeight="1" thickBot="1" x14ac:dyDescent="0.4">
      <c r="K484" s="16"/>
      <c r="L484" s="16"/>
      <c r="M484" s="16"/>
    </row>
    <row r="485" spans="11:13" ht="15" customHeight="1" thickBot="1" x14ac:dyDescent="0.4">
      <c r="K485" s="16"/>
      <c r="L485" s="16"/>
      <c r="M485" s="16"/>
    </row>
    <row r="486" spans="11:13" ht="15" customHeight="1" thickBot="1" x14ac:dyDescent="0.4">
      <c r="K486" s="16"/>
      <c r="L486" s="16"/>
      <c r="M486" s="16"/>
    </row>
    <row r="487" spans="11:13" ht="15" customHeight="1" thickBot="1" x14ac:dyDescent="0.4">
      <c r="K487" s="16"/>
      <c r="L487" s="16"/>
      <c r="M487" s="16"/>
    </row>
    <row r="488" spans="11:13" ht="15" customHeight="1" thickBot="1" x14ac:dyDescent="0.4">
      <c r="K488" s="16"/>
      <c r="L488" s="16"/>
      <c r="M488" s="16"/>
    </row>
    <row r="489" spans="11:13" ht="15" customHeight="1" thickBot="1" x14ac:dyDescent="0.4">
      <c r="K489" s="16"/>
      <c r="L489" s="16"/>
      <c r="M489" s="16"/>
    </row>
    <row r="490" spans="11:13" ht="15" customHeight="1" thickBot="1" x14ac:dyDescent="0.4">
      <c r="K490" s="16"/>
      <c r="L490" s="16"/>
      <c r="M490" s="16"/>
    </row>
    <row r="491" spans="11:13" ht="15" customHeight="1" thickBot="1" x14ac:dyDescent="0.4">
      <c r="K491" s="16"/>
      <c r="L491" s="16"/>
      <c r="M491" s="16"/>
    </row>
    <row r="492" spans="11:13" ht="15" customHeight="1" thickBot="1" x14ac:dyDescent="0.4">
      <c r="K492" s="16"/>
      <c r="L492" s="16"/>
      <c r="M492" s="16"/>
    </row>
    <row r="493" spans="11:13" ht="15" customHeight="1" thickBot="1" x14ac:dyDescent="0.4">
      <c r="K493" s="16"/>
      <c r="L493" s="16"/>
      <c r="M493" s="16"/>
    </row>
    <row r="494" spans="11:13" ht="15" customHeight="1" thickBot="1" x14ac:dyDescent="0.4">
      <c r="K494" s="16"/>
      <c r="L494" s="16"/>
      <c r="M494" s="16"/>
    </row>
    <row r="495" spans="11:13" ht="15" customHeight="1" thickBot="1" x14ac:dyDescent="0.4">
      <c r="K495" s="16"/>
      <c r="L495" s="16"/>
      <c r="M495" s="16"/>
    </row>
    <row r="496" spans="11:13" ht="15" customHeight="1" thickBot="1" x14ac:dyDescent="0.4">
      <c r="K496" s="16"/>
      <c r="L496" s="16"/>
      <c r="M496" s="16"/>
    </row>
    <row r="497" spans="11:13" ht="15" customHeight="1" thickBot="1" x14ac:dyDescent="0.4">
      <c r="K497" s="16"/>
      <c r="L497" s="16"/>
      <c r="M497" s="16"/>
    </row>
    <row r="498" spans="11:13" ht="15" customHeight="1" thickBot="1" x14ac:dyDescent="0.4">
      <c r="K498" s="16"/>
      <c r="L498" s="16"/>
      <c r="M498" s="16"/>
    </row>
    <row r="499" spans="11:13" ht="15" customHeight="1" thickBot="1" x14ac:dyDescent="0.4">
      <c r="K499" s="16"/>
      <c r="L499" s="16"/>
      <c r="M499" s="16"/>
    </row>
    <row r="500" spans="11:13" ht="15" customHeight="1" thickBot="1" x14ac:dyDescent="0.4">
      <c r="K500" s="16"/>
      <c r="L500" s="16"/>
      <c r="M500" s="16"/>
    </row>
    <row r="501" spans="11:13" ht="15" customHeight="1" thickBot="1" x14ac:dyDescent="0.4">
      <c r="K501" s="16"/>
      <c r="L501" s="16"/>
      <c r="M501" s="16"/>
    </row>
    <row r="502" spans="11:13" ht="15" customHeight="1" thickBot="1" x14ac:dyDescent="0.4">
      <c r="K502" s="16"/>
      <c r="L502" s="16"/>
      <c r="M502" s="16"/>
    </row>
    <row r="503" spans="11:13" ht="15" customHeight="1" thickBot="1" x14ac:dyDescent="0.4">
      <c r="K503" s="16"/>
      <c r="L503" s="16"/>
      <c r="M503" s="16"/>
    </row>
    <row r="504" spans="11:13" ht="15" customHeight="1" thickBot="1" x14ac:dyDescent="0.4">
      <c r="K504" s="16"/>
      <c r="L504" s="16"/>
      <c r="M504" s="16"/>
    </row>
    <row r="505" spans="11:13" ht="15" customHeight="1" thickBot="1" x14ac:dyDescent="0.4">
      <c r="K505" s="16"/>
      <c r="L505" s="16"/>
      <c r="M505" s="16"/>
    </row>
    <row r="506" spans="11:13" ht="15" customHeight="1" thickBot="1" x14ac:dyDescent="0.4">
      <c r="K506" s="16"/>
      <c r="L506" s="16"/>
      <c r="M506" s="16"/>
    </row>
    <row r="507" spans="11:13" ht="15" customHeight="1" thickBot="1" x14ac:dyDescent="0.4">
      <c r="K507" s="16"/>
      <c r="L507" s="16"/>
      <c r="M507" s="16"/>
    </row>
    <row r="508" spans="11:13" ht="15" customHeight="1" thickBot="1" x14ac:dyDescent="0.4">
      <c r="K508" s="16"/>
      <c r="L508" s="16"/>
      <c r="M508" s="16"/>
    </row>
    <row r="509" spans="11:13" ht="15" customHeight="1" thickBot="1" x14ac:dyDescent="0.4">
      <c r="K509" s="16"/>
      <c r="L509" s="16"/>
      <c r="M509" s="16"/>
    </row>
    <row r="510" spans="11:13" ht="15" customHeight="1" thickBot="1" x14ac:dyDescent="0.4">
      <c r="K510" s="16"/>
      <c r="L510" s="16"/>
      <c r="M510" s="16"/>
    </row>
    <row r="511" spans="11:13" ht="15" customHeight="1" thickBot="1" x14ac:dyDescent="0.4">
      <c r="K511" s="16"/>
      <c r="L511" s="16"/>
      <c r="M511" s="16"/>
    </row>
    <row r="512" spans="11:13" ht="15" customHeight="1" thickBot="1" x14ac:dyDescent="0.4">
      <c r="K512" s="16"/>
      <c r="L512" s="16"/>
      <c r="M512" s="16"/>
    </row>
    <row r="513" spans="11:13" ht="15" customHeight="1" thickBot="1" x14ac:dyDescent="0.4">
      <c r="K513" s="16"/>
      <c r="L513" s="16"/>
      <c r="M513" s="16"/>
    </row>
    <row r="514" spans="11:13" ht="15" customHeight="1" thickBot="1" x14ac:dyDescent="0.4">
      <c r="K514" s="16"/>
      <c r="L514" s="16"/>
      <c r="M514" s="16"/>
    </row>
    <row r="515" spans="11:13" ht="15" customHeight="1" thickBot="1" x14ac:dyDescent="0.4">
      <c r="K515" s="16"/>
      <c r="L515" s="16"/>
      <c r="M515" s="16"/>
    </row>
    <row r="516" spans="11:13" ht="15" customHeight="1" thickBot="1" x14ac:dyDescent="0.4">
      <c r="K516" s="16"/>
      <c r="L516" s="16"/>
      <c r="M516" s="16"/>
    </row>
    <row r="517" spans="11:13" ht="15" customHeight="1" thickBot="1" x14ac:dyDescent="0.4">
      <c r="K517" s="16"/>
      <c r="L517" s="16"/>
      <c r="M517" s="16"/>
    </row>
    <row r="518" spans="11:13" ht="15" customHeight="1" thickBot="1" x14ac:dyDescent="0.4">
      <c r="K518" s="16"/>
      <c r="L518" s="16"/>
      <c r="M518" s="16"/>
    </row>
    <row r="519" spans="11:13" ht="15" customHeight="1" thickBot="1" x14ac:dyDescent="0.4">
      <c r="K519" s="16"/>
      <c r="L519" s="16"/>
      <c r="M519" s="16"/>
    </row>
    <row r="520" spans="11:13" ht="15" customHeight="1" thickBot="1" x14ac:dyDescent="0.4">
      <c r="K520" s="16"/>
      <c r="L520" s="16"/>
      <c r="M520" s="16"/>
    </row>
    <row r="521" spans="11:13" ht="15" customHeight="1" thickBot="1" x14ac:dyDescent="0.4">
      <c r="K521" s="16"/>
      <c r="L521" s="16"/>
      <c r="M521" s="16"/>
    </row>
    <row r="522" spans="11:13" ht="15" customHeight="1" thickBot="1" x14ac:dyDescent="0.4">
      <c r="K522" s="16"/>
      <c r="L522" s="16"/>
      <c r="M522" s="16"/>
    </row>
    <row r="523" spans="11:13" ht="15" customHeight="1" thickBot="1" x14ac:dyDescent="0.4">
      <c r="K523" s="16"/>
      <c r="L523" s="16"/>
      <c r="M523" s="16"/>
    </row>
    <row r="524" spans="11:13" ht="15" customHeight="1" thickBot="1" x14ac:dyDescent="0.4">
      <c r="K524" s="16"/>
      <c r="L524" s="16"/>
      <c r="M524" s="16"/>
    </row>
    <row r="525" spans="11:13" ht="15" customHeight="1" thickBot="1" x14ac:dyDescent="0.4">
      <c r="K525" s="16"/>
      <c r="L525" s="16"/>
      <c r="M525" s="16"/>
    </row>
    <row r="526" spans="11:13" ht="15" customHeight="1" thickBot="1" x14ac:dyDescent="0.4">
      <c r="K526" s="16"/>
      <c r="L526" s="16"/>
      <c r="M526" s="16"/>
    </row>
    <row r="527" spans="11:13" ht="15" customHeight="1" thickBot="1" x14ac:dyDescent="0.4">
      <c r="K527" s="16"/>
      <c r="L527" s="16"/>
      <c r="M527" s="16"/>
    </row>
    <row r="528" spans="11:13" ht="15" customHeight="1" thickBot="1" x14ac:dyDescent="0.4">
      <c r="K528" s="16"/>
      <c r="L528" s="16"/>
      <c r="M528" s="16"/>
    </row>
    <row r="529" spans="11:13" ht="15" customHeight="1" thickBot="1" x14ac:dyDescent="0.4">
      <c r="K529" s="16"/>
      <c r="L529" s="16"/>
      <c r="M529" s="16"/>
    </row>
    <row r="530" spans="11:13" ht="15" customHeight="1" thickBot="1" x14ac:dyDescent="0.4">
      <c r="K530" s="16"/>
      <c r="L530" s="16"/>
      <c r="M530" s="16"/>
    </row>
    <row r="531" spans="11:13" ht="15" customHeight="1" thickBot="1" x14ac:dyDescent="0.4">
      <c r="K531" s="16"/>
      <c r="L531" s="16"/>
      <c r="M531" s="16"/>
    </row>
    <row r="532" spans="11:13" ht="15" customHeight="1" thickBot="1" x14ac:dyDescent="0.4">
      <c r="K532" s="16"/>
      <c r="L532" s="16"/>
      <c r="M532" s="16"/>
    </row>
    <row r="533" spans="11:13" ht="15" customHeight="1" thickBot="1" x14ac:dyDescent="0.4">
      <c r="K533" s="16"/>
      <c r="L533" s="16"/>
      <c r="M533" s="16"/>
    </row>
    <row r="534" spans="11:13" ht="15" customHeight="1" thickBot="1" x14ac:dyDescent="0.4">
      <c r="K534" s="16"/>
      <c r="L534" s="16"/>
      <c r="M534" s="16"/>
    </row>
    <row r="535" spans="11:13" ht="15" customHeight="1" thickBot="1" x14ac:dyDescent="0.4">
      <c r="K535" s="16"/>
      <c r="L535" s="16"/>
      <c r="M535" s="16"/>
    </row>
    <row r="536" spans="11:13" ht="15" customHeight="1" thickBot="1" x14ac:dyDescent="0.4">
      <c r="K536" s="16"/>
      <c r="L536" s="16"/>
      <c r="M536" s="16"/>
    </row>
    <row r="537" spans="11:13" ht="15" customHeight="1" thickBot="1" x14ac:dyDescent="0.4">
      <c r="K537" s="16"/>
      <c r="L537" s="16"/>
      <c r="M537" s="16"/>
    </row>
    <row r="538" spans="11:13" ht="15" customHeight="1" thickBot="1" x14ac:dyDescent="0.4">
      <c r="K538" s="16"/>
      <c r="L538" s="16"/>
      <c r="M538" s="16"/>
    </row>
    <row r="539" spans="11:13" ht="15" customHeight="1" thickBot="1" x14ac:dyDescent="0.4">
      <c r="K539" s="16"/>
      <c r="L539" s="16"/>
      <c r="M539" s="16"/>
    </row>
    <row r="540" spans="11:13" ht="15" customHeight="1" thickBot="1" x14ac:dyDescent="0.4">
      <c r="K540" s="16"/>
      <c r="L540" s="16"/>
      <c r="M540" s="16"/>
    </row>
    <row r="541" spans="11:13" ht="15" customHeight="1" thickBot="1" x14ac:dyDescent="0.4">
      <c r="K541" s="16"/>
      <c r="L541" s="16"/>
      <c r="M541" s="16"/>
    </row>
    <row r="542" spans="11:13" ht="15" customHeight="1" thickBot="1" x14ac:dyDescent="0.4">
      <c r="K542" s="16"/>
      <c r="L542" s="16"/>
      <c r="M542" s="16"/>
    </row>
    <row r="543" spans="11:13" ht="15" customHeight="1" thickBot="1" x14ac:dyDescent="0.4">
      <c r="K543" s="16"/>
      <c r="L543" s="16"/>
      <c r="M543" s="16"/>
    </row>
    <row r="544" spans="11:13" ht="15" customHeight="1" thickBot="1" x14ac:dyDescent="0.4">
      <c r="K544" s="16"/>
      <c r="L544" s="16"/>
      <c r="M544" s="16"/>
    </row>
    <row r="545" spans="11:13" ht="15" customHeight="1" thickBot="1" x14ac:dyDescent="0.4">
      <c r="K545" s="16"/>
      <c r="L545" s="16"/>
      <c r="M545" s="16"/>
    </row>
    <row r="546" spans="11:13" ht="15" customHeight="1" thickBot="1" x14ac:dyDescent="0.4">
      <c r="K546" s="16"/>
      <c r="L546" s="16"/>
      <c r="M546" s="16"/>
    </row>
    <row r="547" spans="11:13" ht="15" customHeight="1" thickBot="1" x14ac:dyDescent="0.4">
      <c r="K547" s="16"/>
      <c r="L547" s="16"/>
      <c r="M547" s="16"/>
    </row>
    <row r="548" spans="11:13" ht="15" customHeight="1" thickBot="1" x14ac:dyDescent="0.4">
      <c r="K548" s="16"/>
      <c r="L548" s="16"/>
      <c r="M548" s="16"/>
    </row>
    <row r="549" spans="11:13" ht="15" customHeight="1" thickBot="1" x14ac:dyDescent="0.4">
      <c r="K549" s="16"/>
      <c r="L549" s="16"/>
      <c r="M549" s="16"/>
    </row>
    <row r="550" spans="11:13" ht="15" customHeight="1" thickBot="1" x14ac:dyDescent="0.4">
      <c r="K550" s="16"/>
      <c r="L550" s="16"/>
      <c r="M550" s="16"/>
    </row>
    <row r="551" spans="11:13" ht="15" customHeight="1" thickBot="1" x14ac:dyDescent="0.4">
      <c r="K551" s="16"/>
      <c r="L551" s="16"/>
      <c r="M551" s="16"/>
    </row>
    <row r="552" spans="11:13" ht="15" customHeight="1" thickBot="1" x14ac:dyDescent="0.4">
      <c r="K552" s="16"/>
      <c r="L552" s="16"/>
      <c r="M552" s="16"/>
    </row>
    <row r="553" spans="11:13" ht="15" customHeight="1" thickBot="1" x14ac:dyDescent="0.4">
      <c r="K553" s="16"/>
      <c r="L553" s="16"/>
      <c r="M553" s="16"/>
    </row>
    <row r="554" spans="11:13" ht="15" customHeight="1" thickBot="1" x14ac:dyDescent="0.4">
      <c r="K554" s="16"/>
      <c r="L554" s="16"/>
      <c r="M554" s="16"/>
    </row>
    <row r="555" spans="11:13" ht="15" customHeight="1" thickBot="1" x14ac:dyDescent="0.4">
      <c r="K555" s="16"/>
      <c r="L555" s="16"/>
      <c r="M555" s="16"/>
    </row>
    <row r="556" spans="11:13" ht="15" customHeight="1" thickBot="1" x14ac:dyDescent="0.4">
      <c r="K556" s="16"/>
      <c r="L556" s="16"/>
      <c r="M556" s="16"/>
    </row>
    <row r="557" spans="11:13" ht="15" customHeight="1" thickBot="1" x14ac:dyDescent="0.4">
      <c r="K557" s="16"/>
      <c r="L557" s="16"/>
      <c r="M557" s="16"/>
    </row>
    <row r="558" spans="11:13" ht="15" customHeight="1" thickBot="1" x14ac:dyDescent="0.4">
      <c r="K558" s="16"/>
      <c r="L558" s="16"/>
      <c r="M558" s="16"/>
    </row>
    <row r="559" spans="11:13" ht="15" customHeight="1" thickBot="1" x14ac:dyDescent="0.4">
      <c r="K559" s="16"/>
      <c r="L559" s="16"/>
      <c r="M559" s="16"/>
    </row>
    <row r="560" spans="11:13" ht="15" customHeight="1" thickBot="1" x14ac:dyDescent="0.4">
      <c r="K560" s="16"/>
      <c r="L560" s="16"/>
      <c r="M560" s="16"/>
    </row>
    <row r="561" spans="11:13" ht="15" customHeight="1" thickBot="1" x14ac:dyDescent="0.4">
      <c r="K561" s="16"/>
      <c r="L561" s="16"/>
      <c r="M561" s="16"/>
    </row>
    <row r="562" spans="11:13" ht="15" customHeight="1" thickBot="1" x14ac:dyDescent="0.4">
      <c r="K562" s="16"/>
      <c r="L562" s="16"/>
      <c r="M562" s="16"/>
    </row>
    <row r="563" spans="11:13" ht="15" customHeight="1" thickBot="1" x14ac:dyDescent="0.4">
      <c r="K563" s="16"/>
      <c r="L563" s="16"/>
      <c r="M563" s="16"/>
    </row>
    <row r="564" spans="11:13" ht="15" customHeight="1" thickBot="1" x14ac:dyDescent="0.4">
      <c r="K564" s="16"/>
      <c r="L564" s="16"/>
      <c r="M564" s="16"/>
    </row>
    <row r="565" spans="11:13" ht="15" customHeight="1" thickBot="1" x14ac:dyDescent="0.4">
      <c r="K565" s="16"/>
      <c r="L565" s="16"/>
      <c r="M565" s="16"/>
    </row>
    <row r="566" spans="11:13" ht="15" customHeight="1" thickBot="1" x14ac:dyDescent="0.4">
      <c r="K566" s="16"/>
      <c r="L566" s="16"/>
      <c r="M566" s="16"/>
    </row>
    <row r="567" spans="11:13" ht="15" customHeight="1" thickBot="1" x14ac:dyDescent="0.4">
      <c r="K567" s="16"/>
      <c r="L567" s="16"/>
      <c r="M567" s="16"/>
    </row>
    <row r="568" spans="11:13" ht="15" customHeight="1" thickBot="1" x14ac:dyDescent="0.4">
      <c r="K568" s="16"/>
      <c r="L568" s="16"/>
      <c r="M568" s="16"/>
    </row>
    <row r="569" spans="11:13" ht="15" customHeight="1" thickBot="1" x14ac:dyDescent="0.4">
      <c r="K569" s="16"/>
      <c r="L569" s="16"/>
      <c r="M569" s="16"/>
    </row>
    <row r="570" spans="11:13" ht="15" customHeight="1" thickBot="1" x14ac:dyDescent="0.4">
      <c r="K570" s="16"/>
      <c r="L570" s="16"/>
      <c r="M570" s="16"/>
    </row>
    <row r="571" spans="11:13" ht="15" customHeight="1" thickBot="1" x14ac:dyDescent="0.4">
      <c r="K571" s="16"/>
      <c r="L571" s="16"/>
      <c r="M571" s="16"/>
    </row>
    <row r="572" spans="11:13" ht="15" customHeight="1" thickBot="1" x14ac:dyDescent="0.4">
      <c r="K572" s="16"/>
      <c r="L572" s="16"/>
      <c r="M572" s="16"/>
    </row>
    <row r="573" spans="11:13" ht="15" customHeight="1" thickBot="1" x14ac:dyDescent="0.4">
      <c r="K573" s="16"/>
      <c r="L573" s="16"/>
      <c r="M573" s="16"/>
    </row>
    <row r="574" spans="11:13" ht="15" customHeight="1" thickBot="1" x14ac:dyDescent="0.4">
      <c r="K574" s="16"/>
      <c r="L574" s="16"/>
      <c r="M574" s="16"/>
    </row>
    <row r="575" spans="11:13" ht="15" customHeight="1" thickBot="1" x14ac:dyDescent="0.4">
      <c r="K575" s="16"/>
      <c r="L575" s="16"/>
      <c r="M575" s="16"/>
    </row>
    <row r="576" spans="11:13" ht="15" customHeight="1" thickBot="1" x14ac:dyDescent="0.4">
      <c r="K576" s="16"/>
      <c r="L576" s="16"/>
      <c r="M576" s="16"/>
    </row>
    <row r="577" spans="11:13" ht="15" customHeight="1" thickBot="1" x14ac:dyDescent="0.4">
      <c r="K577" s="16"/>
      <c r="L577" s="16"/>
      <c r="M577" s="16"/>
    </row>
    <row r="578" spans="11:13" ht="15" customHeight="1" thickBot="1" x14ac:dyDescent="0.4">
      <c r="K578" s="16"/>
      <c r="L578" s="16"/>
      <c r="M578" s="16"/>
    </row>
    <row r="579" spans="11:13" ht="15" customHeight="1" thickBot="1" x14ac:dyDescent="0.4">
      <c r="K579" s="16"/>
      <c r="L579" s="16"/>
      <c r="M579" s="16"/>
    </row>
    <row r="580" spans="11:13" ht="15" customHeight="1" thickBot="1" x14ac:dyDescent="0.4">
      <c r="K580" s="16"/>
      <c r="L580" s="16"/>
      <c r="M580" s="16"/>
    </row>
    <row r="581" spans="11:13" ht="15" customHeight="1" thickBot="1" x14ac:dyDescent="0.4">
      <c r="K581" s="16"/>
      <c r="L581" s="16"/>
      <c r="M581" s="16"/>
    </row>
    <row r="582" spans="11:13" ht="15" customHeight="1" thickBot="1" x14ac:dyDescent="0.4">
      <c r="K582" s="16"/>
      <c r="L582" s="16"/>
      <c r="M582" s="16"/>
    </row>
    <row r="583" spans="11:13" ht="15" customHeight="1" thickBot="1" x14ac:dyDescent="0.4">
      <c r="K583" s="16"/>
      <c r="L583" s="16"/>
      <c r="M583" s="16"/>
    </row>
    <row r="584" spans="11:13" ht="15" customHeight="1" thickBot="1" x14ac:dyDescent="0.4">
      <c r="K584" s="16"/>
      <c r="L584" s="16"/>
      <c r="M584" s="16"/>
    </row>
    <row r="585" spans="11:13" ht="15" customHeight="1" thickBot="1" x14ac:dyDescent="0.4">
      <c r="K585" s="16"/>
      <c r="L585" s="16"/>
      <c r="M585" s="16"/>
    </row>
    <row r="586" spans="11:13" ht="15" customHeight="1" thickBot="1" x14ac:dyDescent="0.4">
      <c r="K586" s="16"/>
      <c r="L586" s="16"/>
      <c r="M586" s="16"/>
    </row>
    <row r="587" spans="11:13" ht="15" customHeight="1" thickBot="1" x14ac:dyDescent="0.4">
      <c r="K587" s="16"/>
      <c r="L587" s="16"/>
      <c r="M587" s="16"/>
    </row>
    <row r="588" spans="11:13" ht="15" customHeight="1" thickBot="1" x14ac:dyDescent="0.4">
      <c r="K588" s="16"/>
      <c r="L588" s="16"/>
      <c r="M588" s="16"/>
    </row>
    <row r="589" spans="11:13" ht="15" customHeight="1" thickBot="1" x14ac:dyDescent="0.4">
      <c r="K589" s="16"/>
      <c r="L589" s="16"/>
      <c r="M589" s="16"/>
    </row>
    <row r="590" spans="11:13" ht="15" customHeight="1" thickBot="1" x14ac:dyDescent="0.4">
      <c r="K590" s="16"/>
      <c r="L590" s="16"/>
      <c r="M590" s="16"/>
    </row>
    <row r="591" spans="11:13" ht="15" customHeight="1" thickBot="1" x14ac:dyDescent="0.4">
      <c r="K591" s="16"/>
      <c r="L591" s="16"/>
      <c r="M591" s="16"/>
    </row>
    <row r="592" spans="11:13" ht="15" customHeight="1" thickBot="1" x14ac:dyDescent="0.4">
      <c r="K592" s="16"/>
      <c r="L592" s="16"/>
      <c r="M592" s="16"/>
    </row>
    <row r="593" spans="11:13" ht="15" customHeight="1" thickBot="1" x14ac:dyDescent="0.4">
      <c r="K593" s="16"/>
      <c r="L593" s="16"/>
      <c r="M593" s="16"/>
    </row>
    <row r="594" spans="11:13" ht="15" customHeight="1" thickBot="1" x14ac:dyDescent="0.4">
      <c r="K594" s="16"/>
      <c r="L594" s="16"/>
      <c r="M594" s="16"/>
    </row>
    <row r="595" spans="11:13" ht="15" customHeight="1" thickBot="1" x14ac:dyDescent="0.4">
      <c r="K595" s="16"/>
      <c r="L595" s="16"/>
      <c r="M595" s="16"/>
    </row>
    <row r="596" spans="11:13" ht="15" customHeight="1" thickBot="1" x14ac:dyDescent="0.4">
      <c r="K596" s="16"/>
      <c r="L596" s="16"/>
      <c r="M596" s="16"/>
    </row>
    <row r="597" spans="11:13" ht="15" customHeight="1" thickBot="1" x14ac:dyDescent="0.4">
      <c r="K597" s="16"/>
      <c r="L597" s="16"/>
      <c r="M597" s="16"/>
    </row>
    <row r="598" spans="11:13" ht="15" customHeight="1" thickBot="1" x14ac:dyDescent="0.4">
      <c r="K598" s="16"/>
      <c r="L598" s="16"/>
      <c r="M598" s="16"/>
    </row>
    <row r="599" spans="11:13" ht="15" customHeight="1" thickBot="1" x14ac:dyDescent="0.4">
      <c r="K599" s="16"/>
      <c r="L599" s="16"/>
      <c r="M599" s="16"/>
    </row>
    <row r="600" spans="11:13" ht="15" customHeight="1" thickBot="1" x14ac:dyDescent="0.4">
      <c r="K600" s="16"/>
      <c r="L600" s="16"/>
      <c r="M600" s="16"/>
    </row>
    <row r="601" spans="11:13" ht="15" customHeight="1" thickBot="1" x14ac:dyDescent="0.4">
      <c r="K601" s="16"/>
      <c r="L601" s="16"/>
      <c r="M601" s="16"/>
    </row>
    <row r="602" spans="11:13" ht="15" customHeight="1" thickBot="1" x14ac:dyDescent="0.4">
      <c r="K602" s="16"/>
      <c r="L602" s="16"/>
      <c r="M602" s="16"/>
    </row>
    <row r="603" spans="11:13" ht="15" customHeight="1" thickBot="1" x14ac:dyDescent="0.4">
      <c r="K603" s="16"/>
      <c r="L603" s="16"/>
      <c r="M603" s="16"/>
    </row>
    <row r="604" spans="11:13" ht="15" customHeight="1" thickBot="1" x14ac:dyDescent="0.4">
      <c r="K604" s="16"/>
      <c r="L604" s="16"/>
      <c r="M604" s="16"/>
    </row>
    <row r="605" spans="11:13" ht="15" customHeight="1" thickBot="1" x14ac:dyDescent="0.4">
      <c r="K605" s="16"/>
      <c r="L605" s="16"/>
      <c r="M605" s="16"/>
    </row>
    <row r="606" spans="11:13" ht="15" customHeight="1" thickBot="1" x14ac:dyDescent="0.4">
      <c r="K606" s="16"/>
      <c r="L606" s="16"/>
      <c r="M606" s="16"/>
    </row>
    <row r="607" spans="11:13" ht="15" customHeight="1" thickBot="1" x14ac:dyDescent="0.4">
      <c r="K607" s="16"/>
      <c r="L607" s="16"/>
      <c r="M607" s="16"/>
    </row>
    <row r="608" spans="11:13" ht="15" customHeight="1" thickBot="1" x14ac:dyDescent="0.4">
      <c r="K608" s="16"/>
      <c r="L608" s="16"/>
      <c r="M608" s="16"/>
    </row>
    <row r="609" spans="11:13" ht="15" customHeight="1" thickBot="1" x14ac:dyDescent="0.4">
      <c r="K609" s="16"/>
      <c r="L609" s="16"/>
      <c r="M609" s="16"/>
    </row>
    <row r="610" spans="11:13" ht="15" customHeight="1" thickBot="1" x14ac:dyDescent="0.4">
      <c r="K610" s="16"/>
      <c r="L610" s="16"/>
      <c r="M610" s="16"/>
    </row>
    <row r="611" spans="11:13" ht="15" customHeight="1" thickBot="1" x14ac:dyDescent="0.4">
      <c r="K611" s="16"/>
      <c r="L611" s="16"/>
      <c r="M611" s="16"/>
    </row>
    <row r="612" spans="11:13" ht="15" customHeight="1" thickBot="1" x14ac:dyDescent="0.4">
      <c r="K612" s="16"/>
      <c r="L612" s="16"/>
      <c r="M612" s="16"/>
    </row>
    <row r="613" spans="11:13" ht="15" customHeight="1" thickBot="1" x14ac:dyDescent="0.4">
      <c r="K613" s="16"/>
      <c r="L613" s="16"/>
      <c r="M613" s="16"/>
    </row>
    <row r="614" spans="11:13" ht="15" customHeight="1" thickBot="1" x14ac:dyDescent="0.4">
      <c r="K614" s="16"/>
      <c r="L614" s="16"/>
      <c r="M614" s="16"/>
    </row>
    <row r="615" spans="11:13" ht="15" customHeight="1" thickBot="1" x14ac:dyDescent="0.4">
      <c r="K615" s="16"/>
      <c r="L615" s="16"/>
      <c r="M615" s="16"/>
    </row>
    <row r="616" spans="11:13" ht="15" customHeight="1" thickBot="1" x14ac:dyDescent="0.4">
      <c r="K616" s="16"/>
      <c r="L616" s="16"/>
      <c r="M616" s="16"/>
    </row>
    <row r="617" spans="11:13" ht="15" customHeight="1" thickBot="1" x14ac:dyDescent="0.4">
      <c r="K617" s="16"/>
      <c r="L617" s="16"/>
      <c r="M617" s="16"/>
    </row>
    <row r="618" spans="11:13" ht="15" customHeight="1" thickBot="1" x14ac:dyDescent="0.4">
      <c r="K618" s="16"/>
      <c r="L618" s="16"/>
      <c r="M618" s="16"/>
    </row>
    <row r="619" spans="11:13" ht="15" customHeight="1" thickBot="1" x14ac:dyDescent="0.4">
      <c r="K619" s="16"/>
      <c r="L619" s="16"/>
      <c r="M619" s="16"/>
    </row>
    <row r="620" spans="11:13" ht="15" customHeight="1" thickBot="1" x14ac:dyDescent="0.4">
      <c r="K620" s="16"/>
      <c r="L620" s="16"/>
      <c r="M620" s="16"/>
    </row>
    <row r="621" spans="11:13" ht="15" customHeight="1" thickBot="1" x14ac:dyDescent="0.4">
      <c r="K621" s="16"/>
      <c r="L621" s="16"/>
      <c r="M621" s="16"/>
    </row>
    <row r="622" spans="11:13" ht="15" customHeight="1" thickBot="1" x14ac:dyDescent="0.4">
      <c r="K622" s="16"/>
      <c r="L622" s="16"/>
      <c r="M622" s="16"/>
    </row>
    <row r="623" spans="11:13" ht="15" customHeight="1" thickBot="1" x14ac:dyDescent="0.4">
      <c r="K623" s="16"/>
      <c r="L623" s="16"/>
      <c r="M623" s="16"/>
    </row>
    <row r="624" spans="11:13" ht="15" customHeight="1" thickBot="1" x14ac:dyDescent="0.4">
      <c r="K624" s="16"/>
      <c r="L624" s="16"/>
      <c r="M624" s="16"/>
    </row>
    <row r="625" spans="11:13" ht="15" customHeight="1" thickBot="1" x14ac:dyDescent="0.4">
      <c r="K625" s="16"/>
      <c r="L625" s="16"/>
      <c r="M625" s="16"/>
    </row>
    <row r="626" spans="11:13" ht="15" customHeight="1" thickBot="1" x14ac:dyDescent="0.4">
      <c r="K626" s="16"/>
      <c r="L626" s="16"/>
      <c r="M626" s="16"/>
    </row>
    <row r="627" spans="11:13" ht="15" customHeight="1" thickBot="1" x14ac:dyDescent="0.4">
      <c r="K627" s="16"/>
      <c r="L627" s="16"/>
      <c r="M627" s="16"/>
    </row>
    <row r="628" spans="11:13" ht="15" customHeight="1" thickBot="1" x14ac:dyDescent="0.4">
      <c r="K628" s="16"/>
      <c r="L628" s="16"/>
      <c r="M628" s="16"/>
    </row>
    <row r="629" spans="11:13" ht="15" customHeight="1" thickBot="1" x14ac:dyDescent="0.4">
      <c r="K629" s="16"/>
      <c r="L629" s="16"/>
      <c r="M629" s="16"/>
    </row>
    <row r="630" spans="11:13" ht="15" customHeight="1" thickBot="1" x14ac:dyDescent="0.4">
      <c r="K630" s="16"/>
      <c r="L630" s="16"/>
      <c r="M630" s="16"/>
    </row>
    <row r="631" spans="11:13" ht="15" customHeight="1" thickBot="1" x14ac:dyDescent="0.4">
      <c r="K631" s="16"/>
      <c r="L631" s="16"/>
      <c r="M631" s="16"/>
    </row>
    <row r="632" spans="11:13" ht="15" customHeight="1" thickBot="1" x14ac:dyDescent="0.4">
      <c r="K632" s="16"/>
      <c r="L632" s="16"/>
      <c r="M632" s="16"/>
    </row>
    <row r="633" spans="11:13" ht="15" customHeight="1" thickBot="1" x14ac:dyDescent="0.4">
      <c r="K633" s="16"/>
      <c r="L633" s="16"/>
      <c r="M633" s="16"/>
    </row>
    <row r="634" spans="11:13" ht="15" customHeight="1" thickBot="1" x14ac:dyDescent="0.4">
      <c r="K634" s="16"/>
      <c r="L634" s="16"/>
      <c r="M634" s="16"/>
    </row>
    <row r="635" spans="11:13" ht="15" customHeight="1" thickBot="1" x14ac:dyDescent="0.4">
      <c r="K635" s="16"/>
      <c r="L635" s="16"/>
      <c r="M635" s="16"/>
    </row>
    <row r="636" spans="11:13" ht="15" customHeight="1" thickBot="1" x14ac:dyDescent="0.4">
      <c r="K636" s="16"/>
      <c r="L636" s="16"/>
      <c r="M636" s="16"/>
    </row>
    <row r="637" spans="11:13" ht="15" customHeight="1" thickBot="1" x14ac:dyDescent="0.4">
      <c r="K637" s="16"/>
      <c r="L637" s="16"/>
      <c r="M637" s="16"/>
    </row>
    <row r="638" spans="11:13" ht="15" customHeight="1" thickBot="1" x14ac:dyDescent="0.4">
      <c r="K638" s="16"/>
      <c r="L638" s="16"/>
      <c r="M638" s="16"/>
    </row>
    <row r="639" spans="11:13" ht="15" customHeight="1" thickBot="1" x14ac:dyDescent="0.4">
      <c r="K639" s="16"/>
      <c r="L639" s="16"/>
      <c r="M639" s="16"/>
    </row>
    <row r="640" spans="11:13" ht="15" customHeight="1" thickBot="1" x14ac:dyDescent="0.4">
      <c r="K640" s="16"/>
      <c r="L640" s="16"/>
      <c r="M640" s="16"/>
    </row>
    <row r="641" spans="11:13" ht="15" customHeight="1" thickBot="1" x14ac:dyDescent="0.4">
      <c r="K641" s="16"/>
      <c r="L641" s="16"/>
      <c r="M641" s="16"/>
    </row>
    <row r="642" spans="11:13" ht="15" customHeight="1" thickBot="1" x14ac:dyDescent="0.4">
      <c r="K642" s="16"/>
      <c r="L642" s="16"/>
      <c r="M642" s="16"/>
    </row>
    <row r="643" spans="11:13" ht="15" customHeight="1" thickBot="1" x14ac:dyDescent="0.4">
      <c r="K643" s="16"/>
      <c r="L643" s="16"/>
      <c r="M643" s="16"/>
    </row>
    <row r="644" spans="11:13" ht="15" customHeight="1" thickBot="1" x14ac:dyDescent="0.4">
      <c r="K644" s="16"/>
      <c r="L644" s="16"/>
      <c r="M644" s="16"/>
    </row>
    <row r="645" spans="11:13" ht="15" customHeight="1" thickBot="1" x14ac:dyDescent="0.4">
      <c r="K645" s="16"/>
      <c r="L645" s="16"/>
      <c r="M645" s="16"/>
    </row>
    <row r="646" spans="11:13" ht="15" customHeight="1" thickBot="1" x14ac:dyDescent="0.4">
      <c r="K646" s="16"/>
      <c r="L646" s="16"/>
      <c r="M646" s="16"/>
    </row>
    <row r="647" spans="11:13" ht="15" customHeight="1" thickBot="1" x14ac:dyDescent="0.4">
      <c r="K647" s="16"/>
      <c r="L647" s="16"/>
      <c r="M647" s="16"/>
    </row>
    <row r="648" spans="11:13" ht="15" customHeight="1" thickBot="1" x14ac:dyDescent="0.4">
      <c r="K648" s="16"/>
      <c r="L648" s="16"/>
      <c r="M648" s="16"/>
    </row>
    <row r="649" spans="11:13" ht="15" customHeight="1" thickBot="1" x14ac:dyDescent="0.4">
      <c r="K649" s="16"/>
      <c r="L649" s="16"/>
      <c r="M649" s="16"/>
    </row>
    <row r="650" spans="11:13" ht="15" customHeight="1" thickBot="1" x14ac:dyDescent="0.4">
      <c r="K650" s="16"/>
      <c r="L650" s="16"/>
      <c r="M650" s="16"/>
    </row>
    <row r="651" spans="11:13" ht="15" customHeight="1" thickBot="1" x14ac:dyDescent="0.4">
      <c r="K651" s="16"/>
      <c r="L651" s="16"/>
      <c r="M651" s="16"/>
    </row>
    <row r="652" spans="11:13" ht="15" customHeight="1" thickBot="1" x14ac:dyDescent="0.4">
      <c r="K652" s="16"/>
      <c r="L652" s="16"/>
      <c r="M652" s="16"/>
    </row>
    <row r="653" spans="11:13" ht="15" customHeight="1" thickBot="1" x14ac:dyDescent="0.4">
      <c r="K653" s="16"/>
      <c r="L653" s="16"/>
      <c r="M653" s="16"/>
    </row>
    <row r="654" spans="11:13" ht="15" customHeight="1" thickBot="1" x14ac:dyDescent="0.4">
      <c r="K654" s="16"/>
      <c r="L654" s="16"/>
      <c r="M654" s="16"/>
    </row>
    <row r="655" spans="11:13" ht="15" customHeight="1" thickBot="1" x14ac:dyDescent="0.4">
      <c r="K655" s="16"/>
      <c r="L655" s="16"/>
      <c r="M655" s="16"/>
    </row>
    <row r="656" spans="11:13" ht="15" customHeight="1" thickBot="1" x14ac:dyDescent="0.4">
      <c r="K656" s="16"/>
      <c r="L656" s="16"/>
      <c r="M656" s="16"/>
    </row>
    <row r="657" spans="11:13" ht="15" customHeight="1" thickBot="1" x14ac:dyDescent="0.4">
      <c r="K657" s="16"/>
      <c r="L657" s="16"/>
      <c r="M657" s="16"/>
    </row>
    <row r="658" spans="11:13" ht="15" customHeight="1" thickBot="1" x14ac:dyDescent="0.4">
      <c r="K658" s="16"/>
      <c r="L658" s="16"/>
      <c r="M658" s="16"/>
    </row>
    <row r="659" spans="11:13" ht="15" customHeight="1" thickBot="1" x14ac:dyDescent="0.4">
      <c r="K659" s="16"/>
      <c r="L659" s="16"/>
      <c r="M659" s="16"/>
    </row>
    <row r="660" spans="11:13" ht="15" customHeight="1" thickBot="1" x14ac:dyDescent="0.4">
      <c r="K660" s="16"/>
      <c r="L660" s="16"/>
      <c r="M660" s="16"/>
    </row>
    <row r="661" spans="11:13" ht="15" customHeight="1" thickBot="1" x14ac:dyDescent="0.4">
      <c r="K661" s="16"/>
      <c r="L661" s="16"/>
      <c r="M661" s="16"/>
    </row>
    <row r="662" spans="11:13" ht="15" customHeight="1" thickBot="1" x14ac:dyDescent="0.4">
      <c r="K662" s="16"/>
      <c r="L662" s="16"/>
      <c r="M662" s="16"/>
    </row>
    <row r="663" spans="11:13" ht="15" customHeight="1" thickBot="1" x14ac:dyDescent="0.4">
      <c r="K663" s="16"/>
      <c r="L663" s="16"/>
      <c r="M663" s="16"/>
    </row>
    <row r="664" spans="11:13" ht="15" customHeight="1" thickBot="1" x14ac:dyDescent="0.4">
      <c r="K664" s="16"/>
      <c r="L664" s="16"/>
      <c r="M664" s="16"/>
    </row>
    <row r="665" spans="11:13" ht="15" customHeight="1" thickBot="1" x14ac:dyDescent="0.4">
      <c r="K665" s="16"/>
      <c r="L665" s="16"/>
      <c r="M665" s="16"/>
    </row>
    <row r="666" spans="11:13" ht="15" customHeight="1" thickBot="1" x14ac:dyDescent="0.4">
      <c r="K666" s="16"/>
      <c r="L666" s="16"/>
      <c r="M666" s="16"/>
    </row>
    <row r="667" spans="11:13" ht="15" customHeight="1" thickBot="1" x14ac:dyDescent="0.4">
      <c r="K667" s="16"/>
      <c r="L667" s="16"/>
      <c r="M667" s="16"/>
    </row>
    <row r="668" spans="11:13" ht="15" customHeight="1" thickBot="1" x14ac:dyDescent="0.4">
      <c r="K668" s="16"/>
      <c r="L668" s="16"/>
      <c r="M668" s="16"/>
    </row>
    <row r="669" spans="11:13" ht="15" customHeight="1" thickBot="1" x14ac:dyDescent="0.4">
      <c r="K669" s="16"/>
      <c r="L669" s="16"/>
      <c r="M669" s="16"/>
    </row>
    <row r="670" spans="11:13" ht="15" customHeight="1" thickBot="1" x14ac:dyDescent="0.4">
      <c r="K670" s="16"/>
      <c r="L670" s="16"/>
      <c r="M670" s="16"/>
    </row>
    <row r="671" spans="11:13" ht="15" customHeight="1" thickBot="1" x14ac:dyDescent="0.4">
      <c r="K671" s="16"/>
      <c r="L671" s="16"/>
      <c r="M671" s="16"/>
    </row>
    <row r="672" spans="11:13" ht="15" customHeight="1" thickBot="1" x14ac:dyDescent="0.4">
      <c r="K672" s="16"/>
      <c r="L672" s="16"/>
      <c r="M672" s="16"/>
    </row>
    <row r="673" spans="11:13" ht="15" customHeight="1" thickBot="1" x14ac:dyDescent="0.4">
      <c r="K673" s="16"/>
      <c r="L673" s="16"/>
      <c r="M673" s="16"/>
    </row>
    <row r="674" spans="11:13" ht="15" customHeight="1" thickBot="1" x14ac:dyDescent="0.4">
      <c r="K674" s="16"/>
      <c r="L674" s="16"/>
      <c r="M674" s="16"/>
    </row>
    <row r="675" spans="11:13" ht="15" customHeight="1" thickBot="1" x14ac:dyDescent="0.4">
      <c r="K675" s="16"/>
      <c r="L675" s="16"/>
      <c r="M675" s="16"/>
    </row>
    <row r="676" spans="11:13" ht="15" customHeight="1" thickBot="1" x14ac:dyDescent="0.4">
      <c r="K676" s="16"/>
      <c r="L676" s="16"/>
      <c r="M676" s="16"/>
    </row>
    <row r="677" spans="11:13" ht="15" customHeight="1" thickBot="1" x14ac:dyDescent="0.4">
      <c r="K677" s="16"/>
      <c r="L677" s="16"/>
      <c r="M677" s="16"/>
    </row>
    <row r="678" spans="11:13" ht="15" customHeight="1" thickBot="1" x14ac:dyDescent="0.4">
      <c r="K678" s="16"/>
      <c r="L678" s="16"/>
      <c r="M678" s="16"/>
    </row>
    <row r="679" spans="11:13" ht="15" customHeight="1" thickBot="1" x14ac:dyDescent="0.4">
      <c r="K679" s="16"/>
      <c r="L679" s="16"/>
      <c r="M679" s="16"/>
    </row>
    <row r="680" spans="11:13" ht="15" customHeight="1" thickBot="1" x14ac:dyDescent="0.4">
      <c r="K680" s="16"/>
      <c r="L680" s="16"/>
      <c r="M680" s="16"/>
    </row>
    <row r="681" spans="11:13" ht="15" customHeight="1" thickBot="1" x14ac:dyDescent="0.4">
      <c r="K681" s="16"/>
      <c r="L681" s="16"/>
      <c r="M681" s="16"/>
    </row>
    <row r="682" spans="11:13" ht="15" customHeight="1" thickBot="1" x14ac:dyDescent="0.4">
      <c r="K682" s="16"/>
      <c r="L682" s="16"/>
      <c r="M682" s="16"/>
    </row>
    <row r="683" spans="11:13" ht="15" customHeight="1" thickBot="1" x14ac:dyDescent="0.4">
      <c r="K683" s="16"/>
      <c r="L683" s="16"/>
      <c r="M683" s="16"/>
    </row>
    <row r="684" spans="11:13" ht="15" customHeight="1" thickBot="1" x14ac:dyDescent="0.4">
      <c r="K684" s="16"/>
      <c r="L684" s="16"/>
      <c r="M684" s="16"/>
    </row>
    <row r="685" spans="11:13" ht="15" customHeight="1" thickBot="1" x14ac:dyDescent="0.4">
      <c r="K685" s="16"/>
      <c r="L685" s="16"/>
      <c r="M685" s="16"/>
    </row>
    <row r="686" spans="11:13" ht="15" customHeight="1" thickBot="1" x14ac:dyDescent="0.4">
      <c r="K686" s="16"/>
      <c r="L686" s="16"/>
      <c r="M686" s="16"/>
    </row>
    <row r="687" spans="11:13" ht="15" customHeight="1" thickBot="1" x14ac:dyDescent="0.4">
      <c r="K687" s="16"/>
      <c r="L687" s="16"/>
      <c r="M687" s="16"/>
    </row>
    <row r="688" spans="11:13" ht="15" customHeight="1" thickBot="1" x14ac:dyDescent="0.4">
      <c r="K688" s="16"/>
      <c r="L688" s="16"/>
      <c r="M688" s="16"/>
    </row>
    <row r="689" spans="11:13" ht="15" customHeight="1" thickBot="1" x14ac:dyDescent="0.4">
      <c r="K689" s="16"/>
      <c r="L689" s="16"/>
      <c r="M689" s="16"/>
    </row>
    <row r="690" spans="11:13" ht="15" customHeight="1" thickBot="1" x14ac:dyDescent="0.4">
      <c r="K690" s="16"/>
      <c r="L690" s="16"/>
      <c r="M690" s="16"/>
    </row>
    <row r="691" spans="11:13" ht="15" customHeight="1" thickBot="1" x14ac:dyDescent="0.4">
      <c r="K691" s="16"/>
      <c r="L691" s="16"/>
      <c r="M691" s="16"/>
    </row>
    <row r="692" spans="11:13" ht="15" customHeight="1" thickBot="1" x14ac:dyDescent="0.4">
      <c r="K692" s="16"/>
      <c r="L692" s="16"/>
      <c r="M692" s="16"/>
    </row>
    <row r="693" spans="11:13" ht="15" customHeight="1" thickBot="1" x14ac:dyDescent="0.4">
      <c r="K693" s="16"/>
      <c r="L693" s="16"/>
      <c r="M693" s="16"/>
    </row>
    <row r="694" spans="11:13" ht="15" customHeight="1" thickBot="1" x14ac:dyDescent="0.4">
      <c r="K694" s="16"/>
      <c r="L694" s="16"/>
      <c r="M694" s="16"/>
    </row>
    <row r="695" spans="11:13" ht="15" customHeight="1" thickBot="1" x14ac:dyDescent="0.4">
      <c r="K695" s="16"/>
      <c r="L695" s="16"/>
      <c r="M695" s="16"/>
    </row>
    <row r="696" spans="11:13" ht="15" customHeight="1" thickBot="1" x14ac:dyDescent="0.4">
      <c r="K696" s="16"/>
      <c r="L696" s="16"/>
      <c r="M696" s="16"/>
    </row>
    <row r="697" spans="11:13" ht="15" customHeight="1" thickBot="1" x14ac:dyDescent="0.4">
      <c r="K697" s="16"/>
      <c r="L697" s="16"/>
      <c r="M697" s="16"/>
    </row>
    <row r="698" spans="11:13" ht="15" customHeight="1" thickBot="1" x14ac:dyDescent="0.4">
      <c r="K698" s="16"/>
      <c r="L698" s="16"/>
      <c r="M698" s="16"/>
    </row>
    <row r="699" spans="11:13" ht="15" customHeight="1" thickBot="1" x14ac:dyDescent="0.4">
      <c r="K699" s="16"/>
      <c r="L699" s="16"/>
      <c r="M699" s="16"/>
    </row>
    <row r="700" spans="11:13" ht="15" customHeight="1" thickBot="1" x14ac:dyDescent="0.4">
      <c r="K700" s="16"/>
      <c r="L700" s="16"/>
      <c r="M700" s="16"/>
    </row>
    <row r="701" spans="11:13" ht="15" customHeight="1" thickBot="1" x14ac:dyDescent="0.4">
      <c r="K701" s="16"/>
      <c r="L701" s="16"/>
      <c r="M701" s="16"/>
    </row>
    <row r="702" spans="11:13" ht="15" customHeight="1" thickBot="1" x14ac:dyDescent="0.4">
      <c r="K702" s="16"/>
      <c r="L702" s="16"/>
      <c r="M702" s="16"/>
    </row>
    <row r="703" spans="11:13" ht="15" customHeight="1" thickBot="1" x14ac:dyDescent="0.4">
      <c r="K703" s="16"/>
      <c r="L703" s="16"/>
      <c r="M703" s="16"/>
    </row>
    <row r="704" spans="11:13" ht="15" customHeight="1" thickBot="1" x14ac:dyDescent="0.4">
      <c r="K704" s="16"/>
      <c r="L704" s="16"/>
      <c r="M704" s="16"/>
    </row>
    <row r="705" spans="11:13" ht="15" customHeight="1" thickBot="1" x14ac:dyDescent="0.4">
      <c r="K705" s="16"/>
      <c r="L705" s="16"/>
      <c r="M705" s="16"/>
    </row>
    <row r="706" spans="11:13" ht="15" customHeight="1" thickBot="1" x14ac:dyDescent="0.4">
      <c r="K706" s="16"/>
      <c r="L706" s="16"/>
      <c r="M706" s="16"/>
    </row>
    <row r="707" spans="11:13" ht="15" customHeight="1" thickBot="1" x14ac:dyDescent="0.4">
      <c r="K707" s="16"/>
      <c r="L707" s="16"/>
      <c r="M707" s="16"/>
    </row>
    <row r="708" spans="11:13" ht="15" customHeight="1" thickBot="1" x14ac:dyDescent="0.4">
      <c r="K708" s="16"/>
      <c r="L708" s="16"/>
      <c r="M708" s="16"/>
    </row>
    <row r="709" spans="11:13" ht="15" customHeight="1" thickBot="1" x14ac:dyDescent="0.4">
      <c r="K709" s="16"/>
      <c r="L709" s="16"/>
      <c r="M709" s="16"/>
    </row>
    <row r="710" spans="11:13" ht="15" customHeight="1" thickBot="1" x14ac:dyDescent="0.4">
      <c r="K710" s="16"/>
      <c r="L710" s="16"/>
      <c r="M710" s="16"/>
    </row>
    <row r="711" spans="11:13" ht="15" customHeight="1" thickBot="1" x14ac:dyDescent="0.4">
      <c r="K711" s="16"/>
      <c r="L711" s="16"/>
      <c r="M711" s="16"/>
    </row>
    <row r="712" spans="11:13" ht="15" customHeight="1" thickBot="1" x14ac:dyDescent="0.4">
      <c r="K712" s="16"/>
      <c r="L712" s="16"/>
      <c r="M712" s="16"/>
    </row>
    <row r="713" spans="11:13" ht="15" customHeight="1" thickBot="1" x14ac:dyDescent="0.4">
      <c r="K713" s="16"/>
      <c r="L713" s="16"/>
      <c r="M713" s="16"/>
    </row>
    <row r="714" spans="11:13" ht="15" customHeight="1" thickBot="1" x14ac:dyDescent="0.4">
      <c r="K714" s="16"/>
      <c r="L714" s="16"/>
      <c r="M714" s="16"/>
    </row>
    <row r="715" spans="11:13" ht="15" customHeight="1" thickBot="1" x14ac:dyDescent="0.4">
      <c r="K715" s="16"/>
      <c r="L715" s="16"/>
      <c r="M715" s="16"/>
    </row>
    <row r="716" spans="11:13" ht="15" customHeight="1" thickBot="1" x14ac:dyDescent="0.4">
      <c r="K716" s="16"/>
      <c r="L716" s="16"/>
      <c r="M716" s="16"/>
    </row>
    <row r="717" spans="11:13" ht="15" customHeight="1" thickBot="1" x14ac:dyDescent="0.4">
      <c r="K717" s="16"/>
      <c r="L717" s="16"/>
      <c r="M717" s="16"/>
    </row>
    <row r="718" spans="11:13" ht="15" customHeight="1" thickBot="1" x14ac:dyDescent="0.4">
      <c r="K718" s="16"/>
      <c r="L718" s="16"/>
      <c r="M718" s="16"/>
    </row>
    <row r="719" spans="11:13" ht="15" customHeight="1" thickBot="1" x14ac:dyDescent="0.4">
      <c r="K719" s="16"/>
      <c r="L719" s="16"/>
      <c r="M719" s="16"/>
    </row>
    <row r="720" spans="11:13" ht="15" customHeight="1" thickBot="1" x14ac:dyDescent="0.4">
      <c r="K720" s="16"/>
      <c r="L720" s="16"/>
      <c r="M720" s="16"/>
    </row>
    <row r="721" spans="11:13" ht="15" customHeight="1" thickBot="1" x14ac:dyDescent="0.4">
      <c r="K721" s="16"/>
      <c r="L721" s="16"/>
      <c r="M721" s="16"/>
    </row>
    <row r="722" spans="11:13" ht="15" customHeight="1" thickBot="1" x14ac:dyDescent="0.4">
      <c r="K722" s="16"/>
      <c r="L722" s="16"/>
      <c r="M722" s="16"/>
    </row>
    <row r="723" spans="11:13" ht="15" customHeight="1" thickBot="1" x14ac:dyDescent="0.4">
      <c r="K723" s="16"/>
      <c r="L723" s="16"/>
      <c r="M723" s="16"/>
    </row>
    <row r="724" spans="11:13" ht="15" customHeight="1" thickBot="1" x14ac:dyDescent="0.4">
      <c r="K724" s="16"/>
      <c r="L724" s="16"/>
      <c r="M724" s="16"/>
    </row>
    <row r="725" spans="11:13" ht="15" customHeight="1" thickBot="1" x14ac:dyDescent="0.4">
      <c r="K725" s="16"/>
      <c r="L725" s="16"/>
      <c r="M725" s="16"/>
    </row>
    <row r="726" spans="11:13" ht="15" customHeight="1" thickBot="1" x14ac:dyDescent="0.4">
      <c r="K726" s="16"/>
      <c r="L726" s="16"/>
      <c r="M726" s="16"/>
    </row>
    <row r="727" spans="11:13" ht="15" customHeight="1" thickBot="1" x14ac:dyDescent="0.4">
      <c r="K727" s="16"/>
      <c r="L727" s="16"/>
      <c r="M727" s="16"/>
    </row>
    <row r="728" spans="11:13" ht="15" customHeight="1" thickBot="1" x14ac:dyDescent="0.4">
      <c r="K728" s="16"/>
      <c r="L728" s="16"/>
      <c r="M728" s="16"/>
    </row>
    <row r="729" spans="11:13" ht="15" customHeight="1" thickBot="1" x14ac:dyDescent="0.4">
      <c r="K729" s="16"/>
      <c r="L729" s="16"/>
      <c r="M729" s="16"/>
    </row>
    <row r="730" spans="11:13" ht="15" customHeight="1" thickBot="1" x14ac:dyDescent="0.4">
      <c r="K730" s="16"/>
      <c r="L730" s="16"/>
      <c r="M730" s="16"/>
    </row>
    <row r="731" spans="11:13" ht="15" customHeight="1" thickBot="1" x14ac:dyDescent="0.4">
      <c r="K731" s="16"/>
      <c r="L731" s="16"/>
      <c r="M731" s="16"/>
    </row>
    <row r="732" spans="11:13" ht="15" customHeight="1" thickBot="1" x14ac:dyDescent="0.4">
      <c r="K732" s="16"/>
      <c r="L732" s="16"/>
      <c r="M732" s="16"/>
    </row>
    <row r="733" spans="11:13" ht="15" customHeight="1" thickBot="1" x14ac:dyDescent="0.4">
      <c r="K733" s="16"/>
      <c r="L733" s="16"/>
      <c r="M733" s="16"/>
    </row>
    <row r="734" spans="11:13" ht="15" customHeight="1" thickBot="1" x14ac:dyDescent="0.4">
      <c r="K734" s="16"/>
      <c r="L734" s="16"/>
      <c r="M734" s="16"/>
    </row>
    <row r="735" spans="11:13" ht="15" customHeight="1" thickBot="1" x14ac:dyDescent="0.4">
      <c r="K735" s="16"/>
      <c r="L735" s="16"/>
      <c r="M735" s="16"/>
    </row>
    <row r="736" spans="11:13" ht="15" customHeight="1" thickBot="1" x14ac:dyDescent="0.4">
      <c r="K736" s="16"/>
      <c r="L736" s="16"/>
      <c r="M736" s="16"/>
    </row>
    <row r="737" spans="11:13" ht="15" customHeight="1" thickBot="1" x14ac:dyDescent="0.4">
      <c r="K737" s="16"/>
      <c r="L737" s="16"/>
      <c r="M737" s="16"/>
    </row>
    <row r="738" spans="11:13" ht="15" customHeight="1" thickBot="1" x14ac:dyDescent="0.4">
      <c r="K738" s="16"/>
      <c r="L738" s="16"/>
      <c r="M738" s="16"/>
    </row>
    <row r="739" spans="11:13" ht="15" customHeight="1" thickBot="1" x14ac:dyDescent="0.4">
      <c r="K739" s="16"/>
      <c r="L739" s="16"/>
      <c r="M739" s="16"/>
    </row>
    <row r="740" spans="11:13" ht="15" customHeight="1" thickBot="1" x14ac:dyDescent="0.4">
      <c r="K740" s="16"/>
      <c r="L740" s="16"/>
      <c r="M740" s="16"/>
    </row>
    <row r="741" spans="11:13" ht="15" customHeight="1" thickBot="1" x14ac:dyDescent="0.4">
      <c r="K741" s="16"/>
      <c r="L741" s="16"/>
      <c r="M741" s="16"/>
    </row>
    <row r="742" spans="11:13" ht="15" customHeight="1" thickBot="1" x14ac:dyDescent="0.4">
      <c r="K742" s="16"/>
      <c r="L742" s="16"/>
      <c r="M742" s="16"/>
    </row>
    <row r="743" spans="11:13" ht="15" customHeight="1" thickBot="1" x14ac:dyDescent="0.4">
      <c r="K743" s="16"/>
      <c r="L743" s="16"/>
      <c r="M743" s="16"/>
    </row>
    <row r="744" spans="11:13" ht="15" customHeight="1" thickBot="1" x14ac:dyDescent="0.4">
      <c r="K744" s="16"/>
      <c r="L744" s="16"/>
      <c r="M744" s="16"/>
    </row>
    <row r="745" spans="11:13" ht="15" customHeight="1" thickBot="1" x14ac:dyDescent="0.4">
      <c r="K745" s="16"/>
      <c r="L745" s="16"/>
      <c r="M745" s="16"/>
    </row>
    <row r="746" spans="11:13" ht="15" customHeight="1" thickBot="1" x14ac:dyDescent="0.4">
      <c r="K746" s="16"/>
      <c r="L746" s="16"/>
      <c r="M746" s="16"/>
    </row>
    <row r="747" spans="11:13" ht="15" customHeight="1" thickBot="1" x14ac:dyDescent="0.4">
      <c r="K747" s="16"/>
      <c r="L747" s="16"/>
      <c r="M747" s="16"/>
    </row>
    <row r="748" spans="11:13" ht="15" customHeight="1" thickBot="1" x14ac:dyDescent="0.4">
      <c r="K748" s="16"/>
      <c r="L748" s="16"/>
      <c r="M748" s="16"/>
    </row>
    <row r="749" spans="11:13" ht="15" customHeight="1" thickBot="1" x14ac:dyDescent="0.4">
      <c r="K749" s="16"/>
      <c r="L749" s="16"/>
      <c r="M749" s="16"/>
    </row>
    <row r="750" spans="11:13" ht="15" customHeight="1" thickBot="1" x14ac:dyDescent="0.4">
      <c r="K750" s="16"/>
      <c r="L750" s="16"/>
      <c r="M750" s="16"/>
    </row>
    <row r="751" spans="11:13" ht="15" customHeight="1" thickBot="1" x14ac:dyDescent="0.4">
      <c r="K751" s="16"/>
      <c r="L751" s="16"/>
      <c r="M751" s="16"/>
    </row>
    <row r="752" spans="11:13" ht="15" customHeight="1" thickBot="1" x14ac:dyDescent="0.4">
      <c r="K752" s="16"/>
      <c r="L752" s="16"/>
      <c r="M752" s="16"/>
    </row>
    <row r="753" spans="11:13" ht="15" customHeight="1" thickBot="1" x14ac:dyDescent="0.4">
      <c r="K753" s="16"/>
      <c r="L753" s="16"/>
      <c r="M753" s="16"/>
    </row>
    <row r="754" spans="11:13" ht="15" customHeight="1" thickBot="1" x14ac:dyDescent="0.4">
      <c r="K754" s="16"/>
      <c r="L754" s="16"/>
      <c r="M754" s="16"/>
    </row>
    <row r="755" spans="11:13" ht="15" customHeight="1" thickBot="1" x14ac:dyDescent="0.4">
      <c r="K755" s="16"/>
      <c r="L755" s="16"/>
      <c r="M755" s="16"/>
    </row>
    <row r="756" spans="11:13" ht="15" customHeight="1" thickBot="1" x14ac:dyDescent="0.4">
      <c r="K756" s="16"/>
      <c r="L756" s="16"/>
      <c r="M756" s="16"/>
    </row>
    <row r="757" spans="11:13" ht="15" customHeight="1" thickBot="1" x14ac:dyDescent="0.4">
      <c r="K757" s="16"/>
      <c r="L757" s="16"/>
      <c r="M757" s="16"/>
    </row>
    <row r="758" spans="11:13" ht="15" customHeight="1" thickBot="1" x14ac:dyDescent="0.4">
      <c r="K758" s="16"/>
      <c r="L758" s="16"/>
      <c r="M758" s="16"/>
    </row>
    <row r="759" spans="11:13" ht="15" customHeight="1" thickBot="1" x14ac:dyDescent="0.4">
      <c r="K759" s="16"/>
      <c r="L759" s="16"/>
      <c r="M759" s="16"/>
    </row>
    <row r="760" spans="11:13" ht="15" customHeight="1" thickBot="1" x14ac:dyDescent="0.4">
      <c r="K760" s="16"/>
      <c r="L760" s="16"/>
      <c r="M760" s="16"/>
    </row>
    <row r="761" spans="11:13" ht="15" customHeight="1" thickBot="1" x14ac:dyDescent="0.4">
      <c r="K761" s="16"/>
      <c r="L761" s="16"/>
      <c r="M761" s="16"/>
    </row>
    <row r="762" spans="11:13" ht="15" customHeight="1" thickBot="1" x14ac:dyDescent="0.4">
      <c r="K762" s="16"/>
      <c r="L762" s="16"/>
      <c r="M762" s="16"/>
    </row>
    <row r="763" spans="11:13" ht="15" customHeight="1" thickBot="1" x14ac:dyDescent="0.4">
      <c r="K763" s="16"/>
      <c r="L763" s="16"/>
      <c r="M763" s="16"/>
    </row>
    <row r="764" spans="11:13" ht="15" customHeight="1" thickBot="1" x14ac:dyDescent="0.4">
      <c r="K764" s="16"/>
      <c r="L764" s="16"/>
      <c r="M764" s="16"/>
    </row>
    <row r="765" spans="11:13" ht="15" customHeight="1" thickBot="1" x14ac:dyDescent="0.4">
      <c r="K765" s="16"/>
      <c r="L765" s="16"/>
      <c r="M765" s="16"/>
    </row>
    <row r="766" spans="11:13" ht="15" customHeight="1" thickBot="1" x14ac:dyDescent="0.4">
      <c r="K766" s="16"/>
      <c r="L766" s="16"/>
      <c r="M766" s="16"/>
    </row>
    <row r="767" spans="11:13" ht="15" customHeight="1" thickBot="1" x14ac:dyDescent="0.4">
      <c r="K767" s="16"/>
      <c r="L767" s="16"/>
      <c r="M767" s="16"/>
    </row>
    <row r="768" spans="11:13" ht="15" customHeight="1" thickBot="1" x14ac:dyDescent="0.4">
      <c r="K768" s="16"/>
      <c r="L768" s="16"/>
      <c r="M768" s="16"/>
    </row>
    <row r="769" spans="11:13" ht="15" customHeight="1" thickBot="1" x14ac:dyDescent="0.4">
      <c r="K769" s="16"/>
      <c r="L769" s="16"/>
      <c r="M769" s="16"/>
    </row>
    <row r="770" spans="11:13" ht="15" customHeight="1" thickBot="1" x14ac:dyDescent="0.4">
      <c r="K770" s="16"/>
      <c r="L770" s="16"/>
      <c r="M770" s="16"/>
    </row>
    <row r="771" spans="11:13" ht="15" customHeight="1" thickBot="1" x14ac:dyDescent="0.4">
      <c r="K771" s="16"/>
      <c r="L771" s="16"/>
      <c r="M771" s="16"/>
    </row>
    <row r="772" spans="11:13" ht="15" customHeight="1" thickBot="1" x14ac:dyDescent="0.4">
      <c r="K772" s="16"/>
      <c r="L772" s="16"/>
      <c r="M772" s="16"/>
    </row>
    <row r="773" spans="11:13" ht="15" customHeight="1" thickBot="1" x14ac:dyDescent="0.4">
      <c r="K773" s="16"/>
      <c r="L773" s="16"/>
      <c r="M773" s="16"/>
    </row>
    <row r="774" spans="11:13" ht="15" customHeight="1" thickBot="1" x14ac:dyDescent="0.4">
      <c r="K774" s="16"/>
      <c r="L774" s="16"/>
      <c r="M774" s="16"/>
    </row>
    <row r="775" spans="11:13" ht="15" customHeight="1" thickBot="1" x14ac:dyDescent="0.4">
      <c r="K775" s="16"/>
      <c r="L775" s="16"/>
      <c r="M775" s="16"/>
    </row>
    <row r="776" spans="11:13" ht="15" customHeight="1" thickBot="1" x14ac:dyDescent="0.4">
      <c r="K776" s="16"/>
      <c r="L776" s="16"/>
      <c r="M776" s="16"/>
    </row>
    <row r="777" spans="11:13" ht="15" customHeight="1" thickBot="1" x14ac:dyDescent="0.4">
      <c r="K777" s="16"/>
      <c r="L777" s="16"/>
      <c r="M777" s="16"/>
    </row>
    <row r="778" spans="11:13" ht="15" customHeight="1" thickBot="1" x14ac:dyDescent="0.4">
      <c r="K778" s="16"/>
      <c r="L778" s="16"/>
      <c r="M778" s="16"/>
    </row>
    <row r="779" spans="11:13" ht="15" customHeight="1" thickBot="1" x14ac:dyDescent="0.4">
      <c r="K779" s="16"/>
      <c r="L779" s="16"/>
      <c r="M779" s="16"/>
    </row>
    <row r="780" spans="11:13" ht="15" customHeight="1" thickBot="1" x14ac:dyDescent="0.4">
      <c r="K780" s="16"/>
      <c r="L780" s="16"/>
      <c r="M780" s="16"/>
    </row>
    <row r="781" spans="11:13" ht="15" customHeight="1" thickBot="1" x14ac:dyDescent="0.4">
      <c r="K781" s="16"/>
      <c r="L781" s="16"/>
      <c r="M781" s="16"/>
    </row>
    <row r="782" spans="11:13" ht="15" customHeight="1" thickBot="1" x14ac:dyDescent="0.4">
      <c r="K782" s="16"/>
      <c r="L782" s="16"/>
      <c r="M782" s="16"/>
    </row>
    <row r="783" spans="11:13" ht="15" customHeight="1" thickBot="1" x14ac:dyDescent="0.4">
      <c r="K783" s="16"/>
      <c r="L783" s="16"/>
      <c r="M783" s="16"/>
    </row>
    <row r="784" spans="11:13" ht="15" customHeight="1" thickBot="1" x14ac:dyDescent="0.4">
      <c r="K784" s="16"/>
      <c r="L784" s="16"/>
      <c r="M784" s="16"/>
    </row>
    <row r="785" spans="11:13" ht="15" customHeight="1" thickBot="1" x14ac:dyDescent="0.4">
      <c r="K785" s="16"/>
      <c r="L785" s="16"/>
      <c r="M785" s="16"/>
    </row>
    <row r="786" spans="11:13" ht="15" customHeight="1" thickBot="1" x14ac:dyDescent="0.4">
      <c r="K786" s="16"/>
      <c r="L786" s="16"/>
      <c r="M786" s="16"/>
    </row>
    <row r="787" spans="11:13" ht="15" customHeight="1" thickBot="1" x14ac:dyDescent="0.4">
      <c r="K787" s="16"/>
      <c r="L787" s="16"/>
      <c r="M787" s="16"/>
    </row>
    <row r="788" spans="11:13" ht="15" customHeight="1" thickBot="1" x14ac:dyDescent="0.4">
      <c r="K788" s="16"/>
      <c r="L788" s="16"/>
      <c r="M788" s="16"/>
    </row>
    <row r="789" spans="11:13" ht="15" customHeight="1" thickBot="1" x14ac:dyDescent="0.4">
      <c r="K789" s="16"/>
      <c r="L789" s="16"/>
      <c r="M789" s="16"/>
    </row>
    <row r="790" spans="11:13" ht="15" customHeight="1" thickBot="1" x14ac:dyDescent="0.4">
      <c r="K790" s="16"/>
      <c r="L790" s="16"/>
      <c r="M790" s="16"/>
    </row>
    <row r="791" spans="11:13" ht="15" customHeight="1" thickBot="1" x14ac:dyDescent="0.4">
      <c r="K791" s="16"/>
      <c r="L791" s="16"/>
      <c r="M791" s="16"/>
    </row>
    <row r="792" spans="11:13" ht="15" customHeight="1" thickBot="1" x14ac:dyDescent="0.4">
      <c r="K792" s="16"/>
      <c r="L792" s="16"/>
      <c r="M792" s="16"/>
    </row>
    <row r="793" spans="11:13" ht="15" customHeight="1" thickBot="1" x14ac:dyDescent="0.4">
      <c r="K793" s="16"/>
      <c r="L793" s="16"/>
      <c r="M793" s="16"/>
    </row>
    <row r="794" spans="11:13" ht="15" customHeight="1" thickBot="1" x14ac:dyDescent="0.4">
      <c r="K794" s="16"/>
      <c r="L794" s="16"/>
      <c r="M794" s="16"/>
    </row>
    <row r="795" spans="11:13" ht="15" customHeight="1" thickBot="1" x14ac:dyDescent="0.4">
      <c r="K795" s="16"/>
      <c r="L795" s="16"/>
      <c r="M795" s="16"/>
    </row>
    <row r="796" spans="11:13" ht="15" customHeight="1" thickBot="1" x14ac:dyDescent="0.4">
      <c r="K796" s="16"/>
      <c r="L796" s="16"/>
      <c r="M796" s="16"/>
    </row>
    <row r="797" spans="11:13" ht="15" customHeight="1" thickBot="1" x14ac:dyDescent="0.4">
      <c r="K797" s="16"/>
      <c r="L797" s="16"/>
      <c r="M797" s="16"/>
    </row>
    <row r="798" spans="11:13" ht="15" customHeight="1" thickBot="1" x14ac:dyDescent="0.4">
      <c r="K798" s="16"/>
      <c r="L798" s="16"/>
      <c r="M798" s="16"/>
    </row>
    <row r="799" spans="11:13" ht="15" customHeight="1" thickBot="1" x14ac:dyDescent="0.4">
      <c r="K799" s="16"/>
      <c r="L799" s="16"/>
      <c r="M799" s="16"/>
    </row>
    <row r="800" spans="11:13" ht="15" customHeight="1" thickBot="1" x14ac:dyDescent="0.4">
      <c r="K800" s="16"/>
      <c r="L800" s="16"/>
      <c r="M800" s="16"/>
    </row>
    <row r="801" spans="11:13" ht="15" customHeight="1" thickBot="1" x14ac:dyDescent="0.4">
      <c r="K801" s="16"/>
      <c r="L801" s="16"/>
      <c r="M801" s="16"/>
    </row>
    <row r="802" spans="11:13" ht="15" customHeight="1" thickBot="1" x14ac:dyDescent="0.4">
      <c r="K802" s="16"/>
      <c r="L802" s="16"/>
      <c r="M802" s="16"/>
    </row>
    <row r="803" spans="11:13" ht="15" customHeight="1" thickBot="1" x14ac:dyDescent="0.4">
      <c r="K803" s="16"/>
      <c r="L803" s="16"/>
      <c r="M803" s="16"/>
    </row>
    <row r="804" spans="11:13" ht="15" customHeight="1" thickBot="1" x14ac:dyDescent="0.4">
      <c r="K804" s="16"/>
      <c r="L804" s="16"/>
      <c r="M804" s="16"/>
    </row>
    <row r="805" spans="11:13" ht="15" customHeight="1" thickBot="1" x14ac:dyDescent="0.4">
      <c r="K805" s="16"/>
      <c r="L805" s="16"/>
      <c r="M805" s="16"/>
    </row>
    <row r="806" spans="11:13" ht="15" customHeight="1" thickBot="1" x14ac:dyDescent="0.4">
      <c r="K806" s="16"/>
      <c r="L806" s="16"/>
      <c r="M806" s="16"/>
    </row>
    <row r="807" spans="11:13" ht="15" customHeight="1" thickBot="1" x14ac:dyDescent="0.4">
      <c r="K807" s="16"/>
      <c r="L807" s="16"/>
      <c r="M807" s="16"/>
    </row>
    <row r="808" spans="11:13" ht="15" customHeight="1" thickBot="1" x14ac:dyDescent="0.4">
      <c r="K808" s="16"/>
      <c r="L808" s="16"/>
      <c r="M808" s="16"/>
    </row>
    <row r="809" spans="11:13" ht="15" customHeight="1" thickBot="1" x14ac:dyDescent="0.4">
      <c r="K809" s="16"/>
      <c r="L809" s="16"/>
      <c r="M809" s="16"/>
    </row>
    <row r="810" spans="11:13" ht="15" customHeight="1" thickBot="1" x14ac:dyDescent="0.4">
      <c r="K810" s="16"/>
      <c r="L810" s="16"/>
      <c r="M810" s="16"/>
    </row>
    <row r="811" spans="11:13" ht="15" customHeight="1" thickBot="1" x14ac:dyDescent="0.4">
      <c r="K811" s="16"/>
      <c r="L811" s="16"/>
      <c r="M811" s="16"/>
    </row>
    <row r="812" spans="11:13" ht="15" customHeight="1" thickBot="1" x14ac:dyDescent="0.4">
      <c r="K812" s="16"/>
      <c r="L812" s="16"/>
      <c r="M812" s="16"/>
    </row>
    <row r="813" spans="11:13" ht="15" customHeight="1" thickBot="1" x14ac:dyDescent="0.4">
      <c r="K813" s="16"/>
      <c r="L813" s="16"/>
      <c r="M813" s="16"/>
    </row>
    <row r="814" spans="11:13" ht="15" customHeight="1" thickBot="1" x14ac:dyDescent="0.4">
      <c r="K814" s="16"/>
      <c r="L814" s="16"/>
      <c r="M814" s="16"/>
    </row>
    <row r="815" spans="11:13" ht="15" customHeight="1" thickBot="1" x14ac:dyDescent="0.4">
      <c r="K815" s="16"/>
      <c r="L815" s="16"/>
      <c r="M815" s="16"/>
    </row>
    <row r="816" spans="11:13" ht="15" customHeight="1" thickBot="1" x14ac:dyDescent="0.4">
      <c r="K816" s="16"/>
      <c r="L816" s="16"/>
      <c r="M816" s="16"/>
    </row>
    <row r="817" spans="11:13" ht="15" customHeight="1" thickBot="1" x14ac:dyDescent="0.4">
      <c r="K817" s="16"/>
      <c r="L817" s="16"/>
      <c r="M817" s="16"/>
    </row>
    <row r="818" spans="11:13" ht="15" customHeight="1" thickBot="1" x14ac:dyDescent="0.4">
      <c r="K818" s="16"/>
      <c r="L818" s="16"/>
      <c r="M818" s="16"/>
    </row>
    <row r="819" spans="11:13" ht="15" customHeight="1" thickBot="1" x14ac:dyDescent="0.4">
      <c r="K819" s="16"/>
      <c r="L819" s="16"/>
      <c r="M819" s="16"/>
    </row>
    <row r="820" spans="11:13" ht="15" customHeight="1" thickBot="1" x14ac:dyDescent="0.4">
      <c r="K820" s="16"/>
      <c r="L820" s="16"/>
      <c r="M820" s="16"/>
    </row>
    <row r="821" spans="11:13" ht="15" customHeight="1" thickBot="1" x14ac:dyDescent="0.4">
      <c r="K821" s="16"/>
      <c r="L821" s="16"/>
      <c r="M821" s="16"/>
    </row>
    <row r="822" spans="11:13" ht="15" customHeight="1" thickBot="1" x14ac:dyDescent="0.4">
      <c r="K822" s="16"/>
      <c r="L822" s="16"/>
      <c r="M822" s="16"/>
    </row>
    <row r="823" spans="11:13" ht="15" customHeight="1" thickBot="1" x14ac:dyDescent="0.4">
      <c r="K823" s="16"/>
      <c r="L823" s="16"/>
      <c r="M823" s="16"/>
    </row>
    <row r="824" spans="11:13" ht="15" customHeight="1" thickBot="1" x14ac:dyDescent="0.4">
      <c r="K824" s="16"/>
      <c r="L824" s="16"/>
      <c r="M824" s="16"/>
    </row>
    <row r="825" spans="11:13" ht="15" customHeight="1" thickBot="1" x14ac:dyDescent="0.4">
      <c r="K825" s="16"/>
      <c r="L825" s="16"/>
      <c r="M825" s="16"/>
    </row>
    <row r="826" spans="11:13" ht="15" customHeight="1" thickBot="1" x14ac:dyDescent="0.4">
      <c r="K826" s="16"/>
      <c r="L826" s="16"/>
      <c r="M826" s="16"/>
    </row>
    <row r="827" spans="11:13" ht="15" customHeight="1" thickBot="1" x14ac:dyDescent="0.4">
      <c r="K827" s="16"/>
      <c r="L827" s="16"/>
      <c r="M827" s="16"/>
    </row>
    <row r="828" spans="11:13" ht="15" customHeight="1" thickBot="1" x14ac:dyDescent="0.4">
      <c r="K828" s="16"/>
      <c r="L828" s="16"/>
      <c r="M828" s="16"/>
    </row>
    <row r="829" spans="11:13" ht="15" customHeight="1" thickBot="1" x14ac:dyDescent="0.4">
      <c r="K829" s="16"/>
      <c r="L829" s="16"/>
      <c r="M829" s="16"/>
    </row>
    <row r="830" spans="11:13" ht="15" customHeight="1" thickBot="1" x14ac:dyDescent="0.4">
      <c r="K830" s="16"/>
      <c r="L830" s="16"/>
      <c r="M830" s="16"/>
    </row>
    <row r="831" spans="11:13" ht="15" customHeight="1" thickBot="1" x14ac:dyDescent="0.4">
      <c r="K831" s="16"/>
      <c r="L831" s="16"/>
      <c r="M831" s="16"/>
    </row>
    <row r="832" spans="11:13" ht="15" customHeight="1" thickBot="1" x14ac:dyDescent="0.4">
      <c r="K832" s="16"/>
      <c r="L832" s="16"/>
      <c r="M832" s="16"/>
    </row>
    <row r="833" spans="11:13" ht="15" customHeight="1" thickBot="1" x14ac:dyDescent="0.4">
      <c r="K833" s="16"/>
      <c r="L833" s="16"/>
      <c r="M833" s="16"/>
    </row>
    <row r="834" spans="11:13" ht="15" customHeight="1" thickBot="1" x14ac:dyDescent="0.4">
      <c r="K834" s="16"/>
      <c r="L834" s="16"/>
      <c r="M834" s="16"/>
    </row>
    <row r="835" spans="11:13" ht="15" customHeight="1" thickBot="1" x14ac:dyDescent="0.4">
      <c r="K835" s="16"/>
      <c r="L835" s="16"/>
      <c r="M835" s="16"/>
    </row>
    <row r="836" spans="11:13" ht="15" customHeight="1" thickBot="1" x14ac:dyDescent="0.4">
      <c r="K836" s="16"/>
      <c r="L836" s="16"/>
      <c r="M836" s="16"/>
    </row>
    <row r="837" spans="11:13" ht="15" customHeight="1" thickBot="1" x14ac:dyDescent="0.4">
      <c r="K837" s="16"/>
      <c r="L837" s="16"/>
      <c r="M837" s="16"/>
    </row>
    <row r="838" spans="11:13" ht="15" customHeight="1" thickBot="1" x14ac:dyDescent="0.4">
      <c r="K838" s="16"/>
      <c r="L838" s="16"/>
      <c r="M838" s="16"/>
    </row>
    <row r="839" spans="11:13" ht="15" customHeight="1" thickBot="1" x14ac:dyDescent="0.4">
      <c r="K839" s="16"/>
      <c r="L839" s="16"/>
      <c r="M839" s="16"/>
    </row>
    <row r="840" spans="11:13" ht="15" customHeight="1" thickBot="1" x14ac:dyDescent="0.4">
      <c r="K840" s="16"/>
      <c r="L840" s="16"/>
      <c r="M840" s="16"/>
    </row>
    <row r="841" spans="11:13" ht="15" customHeight="1" thickBot="1" x14ac:dyDescent="0.4">
      <c r="K841" s="16"/>
      <c r="L841" s="16"/>
      <c r="M841" s="16"/>
    </row>
    <row r="842" spans="11:13" ht="15" customHeight="1" thickBot="1" x14ac:dyDescent="0.4">
      <c r="K842" s="16"/>
      <c r="L842" s="16"/>
      <c r="M842" s="16"/>
    </row>
    <row r="843" spans="11:13" ht="15" customHeight="1" thickBot="1" x14ac:dyDescent="0.4">
      <c r="K843" s="16"/>
      <c r="L843" s="16"/>
      <c r="M843" s="16"/>
    </row>
    <row r="844" spans="11:13" ht="15" customHeight="1" thickBot="1" x14ac:dyDescent="0.4">
      <c r="K844" s="16"/>
      <c r="L844" s="16"/>
      <c r="M844" s="16"/>
    </row>
    <row r="845" spans="11:13" ht="15" customHeight="1" thickBot="1" x14ac:dyDescent="0.4">
      <c r="K845" s="16"/>
      <c r="L845" s="16"/>
      <c r="M845" s="16"/>
    </row>
    <row r="846" spans="11:13" ht="15" customHeight="1" thickBot="1" x14ac:dyDescent="0.4">
      <c r="K846" s="16"/>
      <c r="L846" s="16"/>
      <c r="M846" s="16"/>
    </row>
    <row r="847" spans="11:13" ht="15" customHeight="1" thickBot="1" x14ac:dyDescent="0.4">
      <c r="K847" s="16"/>
      <c r="L847" s="16"/>
      <c r="M847" s="16"/>
    </row>
    <row r="848" spans="11:13" ht="15" customHeight="1" thickBot="1" x14ac:dyDescent="0.4">
      <c r="K848" s="16"/>
      <c r="L848" s="16"/>
      <c r="M848" s="16"/>
    </row>
    <row r="849" spans="11:13" ht="15" customHeight="1" thickBot="1" x14ac:dyDescent="0.4">
      <c r="K849" s="16"/>
      <c r="L849" s="16"/>
      <c r="M849" s="16"/>
    </row>
    <row r="850" spans="11:13" ht="15" customHeight="1" thickBot="1" x14ac:dyDescent="0.4">
      <c r="K850" s="16"/>
      <c r="L850" s="16"/>
      <c r="M850" s="16"/>
    </row>
    <row r="851" spans="11:13" ht="15" customHeight="1" thickBot="1" x14ac:dyDescent="0.4">
      <c r="K851" s="16"/>
      <c r="L851" s="16"/>
      <c r="M851" s="16"/>
    </row>
    <row r="852" spans="11:13" ht="15" customHeight="1" thickBot="1" x14ac:dyDescent="0.4">
      <c r="K852" s="16"/>
      <c r="L852" s="16"/>
      <c r="M852" s="16"/>
    </row>
    <row r="853" spans="11:13" ht="15" customHeight="1" thickBot="1" x14ac:dyDescent="0.4">
      <c r="K853" s="16"/>
      <c r="L853" s="16"/>
      <c r="M853" s="16"/>
    </row>
    <row r="854" spans="11:13" ht="15" customHeight="1" thickBot="1" x14ac:dyDescent="0.4">
      <c r="K854" s="16"/>
      <c r="L854" s="16"/>
      <c r="M854" s="16"/>
    </row>
    <row r="855" spans="11:13" ht="15" customHeight="1" thickBot="1" x14ac:dyDescent="0.4">
      <c r="K855" s="16"/>
      <c r="L855" s="16"/>
      <c r="M855" s="16"/>
    </row>
    <row r="856" spans="11:13" ht="15" customHeight="1" thickBot="1" x14ac:dyDescent="0.4">
      <c r="K856" s="16"/>
      <c r="L856" s="16"/>
      <c r="M856" s="16"/>
    </row>
    <row r="857" spans="11:13" ht="15" customHeight="1" thickBot="1" x14ac:dyDescent="0.4">
      <c r="K857" s="16"/>
      <c r="L857" s="16"/>
      <c r="M857" s="16"/>
    </row>
    <row r="858" spans="11:13" ht="15" customHeight="1" thickBot="1" x14ac:dyDescent="0.4">
      <c r="K858" s="16"/>
      <c r="L858" s="16"/>
      <c r="M858" s="16"/>
    </row>
    <row r="859" spans="11:13" ht="15" customHeight="1" thickBot="1" x14ac:dyDescent="0.4">
      <c r="K859" s="16"/>
      <c r="L859" s="16"/>
      <c r="M859" s="16"/>
    </row>
    <row r="860" spans="11:13" ht="15" customHeight="1" thickBot="1" x14ac:dyDescent="0.4">
      <c r="K860" s="16"/>
      <c r="L860" s="16"/>
      <c r="M860" s="16"/>
    </row>
    <row r="861" spans="11:13" ht="15" customHeight="1" thickBot="1" x14ac:dyDescent="0.4">
      <c r="K861" s="16"/>
      <c r="L861" s="16"/>
      <c r="M861" s="16"/>
    </row>
    <row r="862" spans="11:13" ht="15" customHeight="1" thickBot="1" x14ac:dyDescent="0.4">
      <c r="K862" s="16"/>
      <c r="L862" s="16"/>
      <c r="M862" s="16"/>
    </row>
    <row r="863" spans="11:13" ht="15" customHeight="1" thickBot="1" x14ac:dyDescent="0.4">
      <c r="K863" s="16"/>
      <c r="L863" s="16"/>
      <c r="M863" s="16"/>
    </row>
    <row r="864" spans="11:13" ht="15" customHeight="1" thickBot="1" x14ac:dyDescent="0.4">
      <c r="K864" s="16"/>
      <c r="L864" s="16"/>
      <c r="M864" s="16"/>
    </row>
    <row r="865" spans="11:13" ht="15" customHeight="1" thickBot="1" x14ac:dyDescent="0.4">
      <c r="K865" s="16"/>
      <c r="L865" s="16"/>
      <c r="M865" s="16"/>
    </row>
    <row r="866" spans="11:13" ht="15" customHeight="1" thickBot="1" x14ac:dyDescent="0.4">
      <c r="K866" s="16"/>
      <c r="L866" s="16"/>
      <c r="M866" s="16"/>
    </row>
    <row r="867" spans="11:13" ht="15" customHeight="1" thickBot="1" x14ac:dyDescent="0.4">
      <c r="K867" s="16"/>
      <c r="L867" s="16"/>
      <c r="M867" s="16"/>
    </row>
    <row r="868" spans="11:13" ht="15" customHeight="1" thickBot="1" x14ac:dyDescent="0.4">
      <c r="K868" s="16"/>
      <c r="L868" s="16"/>
      <c r="M868" s="16"/>
    </row>
    <row r="869" spans="11:13" ht="15" customHeight="1" thickBot="1" x14ac:dyDescent="0.4">
      <c r="K869" s="16"/>
      <c r="L869" s="16"/>
      <c r="M869" s="16"/>
    </row>
    <row r="870" spans="11:13" ht="15" customHeight="1" thickBot="1" x14ac:dyDescent="0.4">
      <c r="K870" s="16"/>
      <c r="L870" s="16"/>
      <c r="M870" s="16"/>
    </row>
    <row r="871" spans="11:13" ht="15" customHeight="1" thickBot="1" x14ac:dyDescent="0.4">
      <c r="K871" s="16"/>
      <c r="L871" s="16"/>
      <c r="M871" s="16"/>
    </row>
    <row r="872" spans="11:13" ht="15" customHeight="1" thickBot="1" x14ac:dyDescent="0.4">
      <c r="K872" s="16"/>
      <c r="L872" s="16"/>
      <c r="M872" s="16"/>
    </row>
    <row r="873" spans="11:13" ht="15" customHeight="1" thickBot="1" x14ac:dyDescent="0.4">
      <c r="K873" s="16"/>
      <c r="L873" s="16"/>
      <c r="M873" s="16"/>
    </row>
    <row r="874" spans="11:13" ht="15" customHeight="1" thickBot="1" x14ac:dyDescent="0.4">
      <c r="K874" s="16"/>
      <c r="L874" s="16"/>
      <c r="M874" s="16"/>
    </row>
    <row r="875" spans="11:13" ht="15" customHeight="1" thickBot="1" x14ac:dyDescent="0.4">
      <c r="K875" s="16"/>
      <c r="L875" s="16"/>
      <c r="M875" s="16"/>
    </row>
    <row r="876" spans="11:13" ht="15" customHeight="1" thickBot="1" x14ac:dyDescent="0.4">
      <c r="K876" s="16"/>
      <c r="L876" s="16"/>
      <c r="M876" s="16"/>
    </row>
    <row r="877" spans="11:13" ht="15" customHeight="1" thickBot="1" x14ac:dyDescent="0.4">
      <c r="K877" s="16"/>
      <c r="L877" s="16"/>
      <c r="M877" s="16"/>
    </row>
    <row r="878" spans="11:13" ht="15" customHeight="1" thickBot="1" x14ac:dyDescent="0.4">
      <c r="K878" s="16"/>
      <c r="L878" s="16"/>
      <c r="M878" s="16"/>
    </row>
    <row r="879" spans="11:13" ht="15" customHeight="1" thickBot="1" x14ac:dyDescent="0.4">
      <c r="K879" s="16"/>
      <c r="L879" s="16"/>
      <c r="M879" s="16"/>
    </row>
    <row r="880" spans="11:13" ht="15" customHeight="1" thickBot="1" x14ac:dyDescent="0.4">
      <c r="K880" s="16"/>
      <c r="L880" s="16"/>
      <c r="M880" s="16"/>
    </row>
    <row r="881" spans="11:13" ht="15" customHeight="1" thickBot="1" x14ac:dyDescent="0.4">
      <c r="K881" s="16"/>
      <c r="L881" s="16"/>
      <c r="M881" s="16"/>
    </row>
    <row r="882" spans="11:13" ht="15" customHeight="1" thickBot="1" x14ac:dyDescent="0.4">
      <c r="K882" s="16"/>
      <c r="L882" s="16"/>
      <c r="M882" s="16"/>
    </row>
    <row r="883" spans="11:13" ht="15" customHeight="1" thickBot="1" x14ac:dyDescent="0.4">
      <c r="K883" s="16"/>
      <c r="L883" s="16"/>
      <c r="M883" s="16"/>
    </row>
    <row r="884" spans="11:13" ht="15" customHeight="1" thickBot="1" x14ac:dyDescent="0.4">
      <c r="K884" s="16"/>
      <c r="L884" s="16"/>
      <c r="M884" s="16"/>
    </row>
    <row r="885" spans="11:13" ht="15" customHeight="1" thickBot="1" x14ac:dyDescent="0.4">
      <c r="K885" s="16"/>
      <c r="L885" s="16"/>
      <c r="M885" s="16"/>
    </row>
    <row r="886" spans="11:13" ht="15" customHeight="1" thickBot="1" x14ac:dyDescent="0.4">
      <c r="K886" s="16"/>
      <c r="L886" s="16"/>
      <c r="M886" s="16"/>
    </row>
    <row r="887" spans="11:13" ht="15" customHeight="1" thickBot="1" x14ac:dyDescent="0.4">
      <c r="K887" s="16"/>
      <c r="L887" s="16"/>
      <c r="M887" s="16"/>
    </row>
    <row r="888" spans="11:13" ht="15" customHeight="1" thickBot="1" x14ac:dyDescent="0.4">
      <c r="K888" s="16"/>
      <c r="L888" s="16"/>
      <c r="M888" s="16"/>
    </row>
    <row r="889" spans="11:13" ht="15" customHeight="1" thickBot="1" x14ac:dyDescent="0.4">
      <c r="K889" s="16"/>
      <c r="L889" s="16"/>
      <c r="M889" s="16"/>
    </row>
    <row r="890" spans="11:13" ht="15" customHeight="1" thickBot="1" x14ac:dyDescent="0.4">
      <c r="K890" s="16"/>
      <c r="L890" s="16"/>
      <c r="M890" s="16"/>
    </row>
    <row r="891" spans="11:13" ht="15" customHeight="1" thickBot="1" x14ac:dyDescent="0.4">
      <c r="K891" s="16"/>
      <c r="L891" s="16"/>
      <c r="M891" s="16"/>
    </row>
    <row r="892" spans="11:13" ht="15" customHeight="1" thickBot="1" x14ac:dyDescent="0.4">
      <c r="K892" s="16"/>
      <c r="L892" s="16"/>
      <c r="M892" s="16"/>
    </row>
    <row r="893" spans="11:13" ht="15" customHeight="1" thickBot="1" x14ac:dyDescent="0.4">
      <c r="K893" s="16"/>
      <c r="L893" s="16"/>
      <c r="M893" s="16"/>
    </row>
    <row r="894" spans="11:13" ht="15" customHeight="1" thickBot="1" x14ac:dyDescent="0.4">
      <c r="K894" s="16"/>
      <c r="L894" s="16"/>
      <c r="M894" s="16"/>
    </row>
    <row r="895" spans="11:13" ht="15" customHeight="1" thickBot="1" x14ac:dyDescent="0.4">
      <c r="K895" s="16"/>
      <c r="L895" s="16"/>
      <c r="M895" s="16"/>
    </row>
    <row r="896" spans="11:13" ht="15" customHeight="1" thickBot="1" x14ac:dyDescent="0.4">
      <c r="K896" s="16"/>
      <c r="L896" s="16"/>
      <c r="M896" s="16"/>
    </row>
    <row r="897" spans="11:13" ht="15" customHeight="1" thickBot="1" x14ac:dyDescent="0.4">
      <c r="K897" s="16"/>
      <c r="L897" s="16"/>
      <c r="M897" s="16"/>
    </row>
    <row r="898" spans="11:13" ht="15" customHeight="1" thickBot="1" x14ac:dyDescent="0.4">
      <c r="K898" s="16"/>
      <c r="L898" s="16"/>
      <c r="M898" s="16"/>
    </row>
    <row r="899" spans="11:13" ht="15" customHeight="1" thickBot="1" x14ac:dyDescent="0.4">
      <c r="K899" s="16"/>
      <c r="L899" s="16"/>
      <c r="M899" s="16"/>
    </row>
    <row r="900" spans="11:13" ht="15" customHeight="1" thickBot="1" x14ac:dyDescent="0.4">
      <c r="K900" s="16"/>
      <c r="L900" s="16"/>
      <c r="M900" s="16"/>
    </row>
    <row r="901" spans="11:13" ht="15" customHeight="1" thickBot="1" x14ac:dyDescent="0.4">
      <c r="K901" s="16"/>
      <c r="L901" s="16"/>
      <c r="M901" s="16"/>
    </row>
    <row r="902" spans="11:13" ht="15" customHeight="1" thickBot="1" x14ac:dyDescent="0.4">
      <c r="K902" s="16"/>
      <c r="L902" s="16"/>
      <c r="M902" s="16"/>
    </row>
    <row r="903" spans="11:13" ht="15" customHeight="1" thickBot="1" x14ac:dyDescent="0.4">
      <c r="K903" s="16"/>
      <c r="L903" s="16"/>
      <c r="M903" s="16"/>
    </row>
    <row r="904" spans="11:13" ht="15" customHeight="1" thickBot="1" x14ac:dyDescent="0.4">
      <c r="K904" s="16"/>
      <c r="L904" s="16"/>
      <c r="M904" s="16"/>
    </row>
    <row r="905" spans="11:13" ht="15" customHeight="1" thickBot="1" x14ac:dyDescent="0.4">
      <c r="K905" s="16"/>
      <c r="L905" s="16"/>
      <c r="M905" s="16"/>
    </row>
    <row r="906" spans="11:13" ht="15" customHeight="1" thickBot="1" x14ac:dyDescent="0.4">
      <c r="K906" s="16"/>
      <c r="L906" s="16"/>
      <c r="M906" s="16"/>
    </row>
    <row r="907" spans="11:13" ht="15" customHeight="1" thickBot="1" x14ac:dyDescent="0.4">
      <c r="K907" s="16"/>
      <c r="L907" s="16"/>
      <c r="M907" s="16"/>
    </row>
    <row r="908" spans="11:13" ht="15" customHeight="1" thickBot="1" x14ac:dyDescent="0.4">
      <c r="K908" s="16"/>
      <c r="L908" s="16"/>
      <c r="M908" s="16"/>
    </row>
    <row r="909" spans="11:13" ht="15" customHeight="1" thickBot="1" x14ac:dyDescent="0.4">
      <c r="K909" s="16"/>
      <c r="L909" s="16"/>
      <c r="M909" s="16"/>
    </row>
    <row r="910" spans="11:13" ht="15" customHeight="1" thickBot="1" x14ac:dyDescent="0.4">
      <c r="K910" s="16"/>
      <c r="L910" s="16"/>
      <c r="M910" s="16"/>
    </row>
    <row r="911" spans="11:13" ht="15" customHeight="1" thickBot="1" x14ac:dyDescent="0.4">
      <c r="K911" s="16"/>
      <c r="L911" s="16"/>
      <c r="M911" s="16"/>
    </row>
    <row r="912" spans="11:13" ht="15" customHeight="1" thickBot="1" x14ac:dyDescent="0.4">
      <c r="K912" s="16"/>
      <c r="L912" s="16"/>
      <c r="M912" s="16"/>
    </row>
    <row r="913" spans="11:13" ht="15" customHeight="1" thickBot="1" x14ac:dyDescent="0.4">
      <c r="K913" s="16"/>
      <c r="L913" s="16"/>
      <c r="M913" s="16"/>
    </row>
    <row r="914" spans="11:13" ht="15" customHeight="1" thickBot="1" x14ac:dyDescent="0.4">
      <c r="K914" s="16"/>
      <c r="L914" s="16"/>
      <c r="M914" s="16"/>
    </row>
    <row r="915" spans="11:13" ht="15" customHeight="1" thickBot="1" x14ac:dyDescent="0.4">
      <c r="K915" s="16"/>
      <c r="L915" s="16"/>
      <c r="M915" s="16"/>
    </row>
    <row r="916" spans="11:13" ht="15" customHeight="1" thickBot="1" x14ac:dyDescent="0.4">
      <c r="K916" s="16"/>
      <c r="L916" s="16"/>
      <c r="M916" s="16"/>
    </row>
    <row r="917" spans="11:13" ht="15" customHeight="1" thickBot="1" x14ac:dyDescent="0.4">
      <c r="K917" s="16"/>
      <c r="L917" s="16"/>
      <c r="M917" s="16"/>
    </row>
    <row r="918" spans="11:13" ht="15" customHeight="1" thickBot="1" x14ac:dyDescent="0.4">
      <c r="K918" s="16"/>
      <c r="L918" s="16"/>
      <c r="M918" s="16"/>
    </row>
    <row r="919" spans="11:13" ht="15" customHeight="1" thickBot="1" x14ac:dyDescent="0.4">
      <c r="K919" s="16"/>
      <c r="L919" s="16"/>
      <c r="M919" s="16"/>
    </row>
    <row r="920" spans="11:13" ht="15" customHeight="1" thickBot="1" x14ac:dyDescent="0.4">
      <c r="K920" s="16"/>
      <c r="L920" s="16"/>
      <c r="M920" s="16"/>
    </row>
    <row r="921" spans="11:13" ht="15" customHeight="1" thickBot="1" x14ac:dyDescent="0.4">
      <c r="K921" s="16"/>
      <c r="L921" s="16"/>
      <c r="M921" s="16"/>
    </row>
    <row r="922" spans="11:13" ht="15" customHeight="1" thickBot="1" x14ac:dyDescent="0.4">
      <c r="K922" s="16"/>
      <c r="L922" s="16"/>
      <c r="M922" s="16"/>
    </row>
    <row r="923" spans="11:13" ht="15" customHeight="1" thickBot="1" x14ac:dyDescent="0.4">
      <c r="K923" s="16"/>
      <c r="L923" s="16"/>
      <c r="M923" s="16"/>
    </row>
    <row r="924" spans="11:13" ht="15" customHeight="1" thickBot="1" x14ac:dyDescent="0.4">
      <c r="K924" s="16"/>
      <c r="L924" s="16"/>
      <c r="M924" s="16"/>
    </row>
    <row r="925" spans="11:13" ht="15" customHeight="1" thickBot="1" x14ac:dyDescent="0.4">
      <c r="K925" s="16"/>
      <c r="L925" s="16"/>
      <c r="M925" s="16"/>
    </row>
    <row r="926" spans="11:13" ht="15" customHeight="1" thickBot="1" x14ac:dyDescent="0.4">
      <c r="K926" s="16"/>
      <c r="L926" s="16"/>
      <c r="M926" s="16"/>
    </row>
    <row r="927" spans="11:13" ht="15" customHeight="1" thickBot="1" x14ac:dyDescent="0.4">
      <c r="K927" s="16"/>
      <c r="L927" s="16"/>
      <c r="M927" s="16"/>
    </row>
    <row r="928" spans="11:13" ht="15" customHeight="1" thickBot="1" x14ac:dyDescent="0.4">
      <c r="K928" s="16"/>
      <c r="L928" s="16"/>
      <c r="M928" s="16"/>
    </row>
    <row r="929" spans="11:13" ht="15" customHeight="1" thickBot="1" x14ac:dyDescent="0.4">
      <c r="K929" s="16"/>
      <c r="L929" s="16"/>
      <c r="M929" s="16"/>
    </row>
    <row r="930" spans="11:13" ht="15" customHeight="1" thickBot="1" x14ac:dyDescent="0.4">
      <c r="K930" s="16"/>
      <c r="L930" s="16"/>
      <c r="M930" s="16"/>
    </row>
    <row r="931" spans="11:13" ht="15" customHeight="1" thickBot="1" x14ac:dyDescent="0.4">
      <c r="K931" s="16"/>
      <c r="L931" s="16"/>
      <c r="M931" s="16"/>
    </row>
    <row r="932" spans="11:13" ht="15" customHeight="1" thickBot="1" x14ac:dyDescent="0.4">
      <c r="K932" s="16"/>
      <c r="L932" s="16"/>
      <c r="M932" s="16"/>
    </row>
    <row r="933" spans="11:13" ht="15" customHeight="1" thickBot="1" x14ac:dyDescent="0.4">
      <c r="K933" s="16"/>
      <c r="L933" s="16"/>
      <c r="M933" s="16"/>
    </row>
    <row r="934" spans="11:13" ht="15" customHeight="1" thickBot="1" x14ac:dyDescent="0.4">
      <c r="K934" s="16"/>
      <c r="L934" s="16"/>
      <c r="M934" s="16"/>
    </row>
    <row r="935" spans="11:13" ht="15" customHeight="1" thickBot="1" x14ac:dyDescent="0.4">
      <c r="K935" s="16"/>
      <c r="L935" s="16"/>
      <c r="M935" s="16"/>
    </row>
    <row r="936" spans="11:13" ht="15" customHeight="1" thickBot="1" x14ac:dyDescent="0.4">
      <c r="K936" s="16"/>
      <c r="L936" s="16"/>
      <c r="M936" s="16"/>
    </row>
    <row r="937" spans="11:13" ht="15" customHeight="1" thickBot="1" x14ac:dyDescent="0.4">
      <c r="K937" s="16"/>
      <c r="L937" s="16"/>
      <c r="M937" s="16"/>
    </row>
    <row r="938" spans="11:13" ht="15" customHeight="1" thickBot="1" x14ac:dyDescent="0.4">
      <c r="K938" s="16"/>
      <c r="L938" s="16"/>
      <c r="M938" s="16"/>
    </row>
    <row r="939" spans="11:13" ht="15" customHeight="1" thickBot="1" x14ac:dyDescent="0.4">
      <c r="K939" s="16"/>
      <c r="L939" s="16"/>
      <c r="M939" s="16"/>
    </row>
    <row r="940" spans="11:13" ht="15" customHeight="1" thickBot="1" x14ac:dyDescent="0.4">
      <c r="K940" s="16"/>
      <c r="L940" s="16"/>
      <c r="M940" s="16"/>
    </row>
    <row r="941" spans="11:13" ht="15" customHeight="1" thickBot="1" x14ac:dyDescent="0.4">
      <c r="K941" s="16"/>
      <c r="L941" s="16"/>
      <c r="M941" s="16"/>
    </row>
    <row r="942" spans="11:13" ht="15" customHeight="1" thickBot="1" x14ac:dyDescent="0.4">
      <c r="K942" s="16"/>
      <c r="L942" s="16"/>
      <c r="M942" s="16"/>
    </row>
    <row r="943" spans="11:13" ht="15" customHeight="1" thickBot="1" x14ac:dyDescent="0.4">
      <c r="K943" s="16"/>
      <c r="L943" s="16"/>
      <c r="M943" s="16"/>
    </row>
    <row r="944" spans="11:13" ht="15" customHeight="1" thickBot="1" x14ac:dyDescent="0.4">
      <c r="K944" s="16"/>
      <c r="L944" s="16"/>
      <c r="M944" s="16"/>
    </row>
    <row r="945" spans="11:13" ht="15" customHeight="1" thickBot="1" x14ac:dyDescent="0.4">
      <c r="K945" s="16"/>
      <c r="L945" s="16"/>
      <c r="M945" s="16"/>
    </row>
    <row r="946" spans="11:13" ht="15" customHeight="1" thickBot="1" x14ac:dyDescent="0.4">
      <c r="K946" s="16"/>
      <c r="L946" s="16"/>
      <c r="M946" s="16"/>
    </row>
    <row r="947" spans="11:13" ht="15" customHeight="1" thickBot="1" x14ac:dyDescent="0.4">
      <c r="K947" s="16"/>
      <c r="L947" s="16"/>
      <c r="M947" s="16"/>
    </row>
    <row r="948" spans="11:13" ht="15" customHeight="1" thickBot="1" x14ac:dyDescent="0.4">
      <c r="K948" s="16"/>
      <c r="L948" s="16"/>
      <c r="M948" s="16"/>
    </row>
    <row r="949" spans="11:13" ht="15" customHeight="1" thickBot="1" x14ac:dyDescent="0.4">
      <c r="K949" s="16"/>
      <c r="L949" s="16"/>
      <c r="M949" s="16"/>
    </row>
    <row r="950" spans="11:13" ht="15" customHeight="1" thickBot="1" x14ac:dyDescent="0.4">
      <c r="K950" s="16"/>
      <c r="L950" s="16"/>
      <c r="M950" s="16"/>
    </row>
    <row r="951" spans="11:13" ht="15" customHeight="1" thickBot="1" x14ac:dyDescent="0.4">
      <c r="K951" s="16"/>
      <c r="L951" s="16"/>
      <c r="M951" s="16"/>
    </row>
    <row r="952" spans="11:13" ht="15" customHeight="1" thickBot="1" x14ac:dyDescent="0.4">
      <c r="K952" s="16"/>
      <c r="L952" s="16"/>
      <c r="M952" s="16"/>
    </row>
    <row r="953" spans="11:13" ht="15" customHeight="1" thickBot="1" x14ac:dyDescent="0.4">
      <c r="K953" s="16"/>
      <c r="L953" s="16"/>
      <c r="M953" s="16"/>
    </row>
    <row r="954" spans="11:13" ht="15" customHeight="1" thickBot="1" x14ac:dyDescent="0.4">
      <c r="K954" s="16"/>
      <c r="L954" s="16"/>
      <c r="M954" s="16"/>
    </row>
    <row r="955" spans="11:13" ht="15" customHeight="1" thickBot="1" x14ac:dyDescent="0.4">
      <c r="K955" s="16"/>
      <c r="L955" s="16"/>
      <c r="M955" s="16"/>
    </row>
    <row r="956" spans="11:13" ht="15" customHeight="1" thickBot="1" x14ac:dyDescent="0.4">
      <c r="K956" s="16"/>
      <c r="L956" s="16"/>
      <c r="M956" s="16"/>
    </row>
    <row r="957" spans="11:13" ht="15" customHeight="1" thickBot="1" x14ac:dyDescent="0.4">
      <c r="K957" s="16"/>
      <c r="L957" s="16"/>
      <c r="M957" s="16"/>
    </row>
    <row r="958" spans="11:13" ht="15" customHeight="1" thickBot="1" x14ac:dyDescent="0.4">
      <c r="K958" s="16"/>
      <c r="L958" s="16"/>
      <c r="M958" s="16"/>
    </row>
    <row r="959" spans="11:13" ht="15" customHeight="1" thickBot="1" x14ac:dyDescent="0.4">
      <c r="K959" s="16"/>
      <c r="L959" s="16"/>
      <c r="M959" s="16"/>
    </row>
    <row r="960" spans="11:13" ht="15" customHeight="1" thickBot="1" x14ac:dyDescent="0.4">
      <c r="K960" s="16"/>
      <c r="L960" s="16"/>
      <c r="M960" s="16"/>
    </row>
    <row r="961" spans="11:13" ht="15" customHeight="1" thickBot="1" x14ac:dyDescent="0.4">
      <c r="K961" s="16"/>
      <c r="L961" s="16"/>
      <c r="M961" s="16"/>
    </row>
    <row r="962" spans="11:13" ht="15" customHeight="1" thickBot="1" x14ac:dyDescent="0.4">
      <c r="K962" s="16"/>
      <c r="L962" s="16"/>
      <c r="M962" s="16"/>
    </row>
    <row r="963" spans="11:13" ht="15" customHeight="1" thickBot="1" x14ac:dyDescent="0.4">
      <c r="K963" s="16"/>
      <c r="L963" s="16"/>
      <c r="M963" s="16"/>
    </row>
    <row r="964" spans="11:13" ht="15" customHeight="1" thickBot="1" x14ac:dyDescent="0.4">
      <c r="K964" s="16"/>
      <c r="L964" s="16"/>
      <c r="M964" s="16"/>
    </row>
    <row r="965" spans="11:13" ht="15" customHeight="1" thickBot="1" x14ac:dyDescent="0.4">
      <c r="K965" s="16"/>
      <c r="L965" s="16"/>
      <c r="M965" s="16"/>
    </row>
    <row r="966" spans="11:13" ht="15" customHeight="1" thickBot="1" x14ac:dyDescent="0.4">
      <c r="K966" s="16"/>
      <c r="L966" s="16"/>
      <c r="M966" s="16"/>
    </row>
    <row r="967" spans="11:13" ht="15" customHeight="1" thickBot="1" x14ac:dyDescent="0.4">
      <c r="K967" s="16"/>
      <c r="L967" s="16"/>
      <c r="M967" s="16"/>
    </row>
    <row r="968" spans="11:13" ht="15" customHeight="1" thickBot="1" x14ac:dyDescent="0.4">
      <c r="K968" s="16"/>
      <c r="L968" s="16"/>
      <c r="M968" s="16"/>
    </row>
    <row r="969" spans="11:13" ht="15" customHeight="1" thickBot="1" x14ac:dyDescent="0.4">
      <c r="K969" s="16"/>
      <c r="L969" s="16"/>
      <c r="M969" s="16"/>
    </row>
    <row r="970" spans="11:13" ht="15" customHeight="1" thickBot="1" x14ac:dyDescent="0.4">
      <c r="K970" s="16"/>
      <c r="L970" s="16"/>
      <c r="M970" s="16"/>
    </row>
    <row r="971" spans="11:13" ht="15" customHeight="1" thickBot="1" x14ac:dyDescent="0.4">
      <c r="K971" s="16"/>
      <c r="L971" s="16"/>
      <c r="M971" s="16"/>
    </row>
    <row r="972" spans="11:13" ht="15" customHeight="1" thickBot="1" x14ac:dyDescent="0.4">
      <c r="K972" s="16"/>
      <c r="L972" s="16"/>
      <c r="M972" s="16"/>
    </row>
    <row r="973" spans="11:13" ht="15" customHeight="1" thickBot="1" x14ac:dyDescent="0.4">
      <c r="K973" s="16"/>
      <c r="L973" s="16"/>
      <c r="M973" s="16"/>
    </row>
    <row r="974" spans="11:13" ht="15" customHeight="1" thickBot="1" x14ac:dyDescent="0.4">
      <c r="K974" s="16"/>
      <c r="L974" s="16"/>
      <c r="M974" s="16"/>
    </row>
    <row r="975" spans="11:13" ht="15" customHeight="1" thickBot="1" x14ac:dyDescent="0.4">
      <c r="K975" s="16"/>
      <c r="L975" s="16"/>
      <c r="M975" s="16"/>
    </row>
    <row r="976" spans="11:13" ht="15" customHeight="1" thickBot="1" x14ac:dyDescent="0.4">
      <c r="K976" s="16"/>
      <c r="L976" s="16"/>
      <c r="M976" s="16"/>
    </row>
    <row r="977" spans="11:13" ht="15" customHeight="1" thickBot="1" x14ac:dyDescent="0.4">
      <c r="K977" s="16"/>
      <c r="L977" s="16"/>
      <c r="M977" s="16"/>
    </row>
    <row r="978" spans="11:13" ht="15" customHeight="1" thickBot="1" x14ac:dyDescent="0.4">
      <c r="K978" s="16"/>
      <c r="L978" s="16"/>
      <c r="M978" s="16"/>
    </row>
    <row r="979" spans="11:13" ht="15" customHeight="1" thickBot="1" x14ac:dyDescent="0.4">
      <c r="K979" s="16"/>
      <c r="L979" s="16"/>
      <c r="M979" s="16"/>
    </row>
    <row r="980" spans="11:13" ht="15" customHeight="1" thickBot="1" x14ac:dyDescent="0.4">
      <c r="K980" s="16"/>
      <c r="L980" s="16"/>
      <c r="M980" s="16"/>
    </row>
    <row r="981" spans="11:13" ht="15" customHeight="1" thickBot="1" x14ac:dyDescent="0.4">
      <c r="K981" s="16"/>
      <c r="L981" s="16"/>
      <c r="M981" s="16"/>
    </row>
    <row r="982" spans="11:13" ht="15" customHeight="1" thickBot="1" x14ac:dyDescent="0.4">
      <c r="K982" s="16"/>
      <c r="L982" s="16"/>
      <c r="M982" s="16"/>
    </row>
    <row r="983" spans="11:13" ht="15" customHeight="1" thickBot="1" x14ac:dyDescent="0.4">
      <c r="K983" s="16"/>
      <c r="L983" s="16"/>
      <c r="M983" s="16"/>
    </row>
    <row r="984" spans="11:13" ht="15" customHeight="1" thickBot="1" x14ac:dyDescent="0.4">
      <c r="K984" s="16"/>
      <c r="L984" s="16"/>
      <c r="M984" s="16"/>
    </row>
    <row r="985" spans="11:13" ht="15" customHeight="1" thickBot="1" x14ac:dyDescent="0.4">
      <c r="K985" s="16"/>
      <c r="L985" s="16"/>
      <c r="M985" s="16"/>
    </row>
    <row r="986" spans="11:13" ht="15" customHeight="1" thickBot="1" x14ac:dyDescent="0.4">
      <c r="K986" s="16"/>
      <c r="L986" s="16"/>
      <c r="M986" s="16"/>
    </row>
    <row r="987" spans="11:13" ht="15" customHeight="1" thickBot="1" x14ac:dyDescent="0.4">
      <c r="K987" s="16"/>
      <c r="L987" s="16"/>
      <c r="M987" s="16"/>
    </row>
    <row r="988" spans="11:13" ht="15" customHeight="1" thickBot="1" x14ac:dyDescent="0.4">
      <c r="K988" s="16"/>
      <c r="L988" s="16"/>
      <c r="M988" s="16"/>
    </row>
    <row r="989" spans="11:13" ht="15" customHeight="1" thickBot="1" x14ac:dyDescent="0.4">
      <c r="K989" s="16"/>
      <c r="L989" s="16"/>
      <c r="M989" s="16"/>
    </row>
    <row r="990" spans="11:13" ht="15" customHeight="1" thickBot="1" x14ac:dyDescent="0.4">
      <c r="K990" s="16"/>
      <c r="L990" s="16"/>
      <c r="M990" s="16"/>
    </row>
    <row r="991" spans="11:13" ht="15" customHeight="1" thickBot="1" x14ac:dyDescent="0.4">
      <c r="K991" s="16"/>
      <c r="L991" s="16"/>
      <c r="M991" s="16"/>
    </row>
    <row r="992" spans="11:13" ht="15" customHeight="1" thickBot="1" x14ac:dyDescent="0.4">
      <c r="K992" s="16"/>
      <c r="L992" s="16"/>
      <c r="M992" s="16"/>
    </row>
    <row r="993" spans="11:13" ht="15" customHeight="1" thickBot="1" x14ac:dyDescent="0.4">
      <c r="K993" s="16"/>
      <c r="L993" s="16"/>
      <c r="M993" s="16"/>
    </row>
    <row r="994" spans="11:13" ht="15" customHeight="1" thickBot="1" x14ac:dyDescent="0.4">
      <c r="K994" s="16"/>
      <c r="L994" s="16"/>
      <c r="M994" s="16"/>
    </row>
    <row r="995" spans="11:13" ht="15" customHeight="1" thickBot="1" x14ac:dyDescent="0.4">
      <c r="K995" s="16"/>
      <c r="L995" s="16"/>
      <c r="M995" s="16"/>
    </row>
    <row r="996" spans="11:13" ht="15" customHeight="1" thickBot="1" x14ac:dyDescent="0.4">
      <c r="K996" s="16"/>
      <c r="L996" s="16"/>
      <c r="M996" s="16"/>
    </row>
    <row r="997" spans="11:13" ht="15" customHeight="1" thickBot="1" x14ac:dyDescent="0.4">
      <c r="K997" s="16"/>
      <c r="L997" s="16"/>
      <c r="M997" s="16"/>
    </row>
    <row r="998" spans="11:13" ht="15" customHeight="1" thickBot="1" x14ac:dyDescent="0.4">
      <c r="K998" s="16"/>
      <c r="L998" s="16"/>
      <c r="M998" s="16"/>
    </row>
    <row r="999" spans="11:13" ht="15" customHeight="1" thickBot="1" x14ac:dyDescent="0.4">
      <c r="K999" s="16"/>
      <c r="L999" s="16"/>
      <c r="M999" s="16"/>
    </row>
    <row r="1000" spans="11:13" ht="15" customHeight="1" thickBot="1" x14ac:dyDescent="0.4">
      <c r="K1000" s="16"/>
      <c r="L1000" s="16"/>
      <c r="M1000" s="16"/>
    </row>
    <row r="1001" spans="11:13" ht="15" customHeight="1" thickBot="1" x14ac:dyDescent="0.4">
      <c r="K1001" s="16"/>
      <c r="L1001" s="16"/>
      <c r="M1001" s="16"/>
    </row>
    <row r="1002" spans="11:13" ht="15" customHeight="1" thickBot="1" x14ac:dyDescent="0.4">
      <c r="K1002" s="16"/>
      <c r="L1002" s="16"/>
      <c r="M1002" s="16"/>
    </row>
    <row r="1003" spans="11:13" ht="15" customHeight="1" thickBot="1" x14ac:dyDescent="0.4">
      <c r="K1003" s="16"/>
      <c r="L1003" s="16"/>
      <c r="M1003" s="16"/>
    </row>
    <row r="1004" spans="11:13" ht="15" customHeight="1" thickBot="1" x14ac:dyDescent="0.4">
      <c r="K1004" s="16"/>
      <c r="L1004" s="16"/>
      <c r="M1004" s="16"/>
    </row>
    <row r="1005" spans="11:13" ht="15" customHeight="1" thickBot="1" x14ac:dyDescent="0.4">
      <c r="K1005" s="16"/>
      <c r="L1005" s="16"/>
      <c r="M1005" s="16"/>
    </row>
    <row r="1006" spans="11:13" ht="15" customHeight="1" thickBot="1" x14ac:dyDescent="0.4">
      <c r="K1006" s="16"/>
      <c r="L1006" s="16"/>
      <c r="M1006" s="16"/>
    </row>
    <row r="1007" spans="11:13" ht="15" customHeight="1" thickBot="1" x14ac:dyDescent="0.4">
      <c r="K1007" s="16"/>
      <c r="L1007" s="16"/>
      <c r="M1007" s="16"/>
    </row>
    <row r="1008" spans="11:13" ht="15" customHeight="1" thickBot="1" x14ac:dyDescent="0.4">
      <c r="K1008" s="16"/>
      <c r="L1008" s="16"/>
      <c r="M1008" s="16"/>
    </row>
    <row r="1009" spans="11:13" ht="15" customHeight="1" thickBot="1" x14ac:dyDescent="0.4">
      <c r="K1009" s="16"/>
      <c r="L1009" s="16"/>
      <c r="M1009" s="16"/>
    </row>
    <row r="1010" spans="11:13" ht="15" customHeight="1" thickBot="1" x14ac:dyDescent="0.4">
      <c r="K1010" s="16"/>
      <c r="L1010" s="16"/>
      <c r="M1010" s="16"/>
    </row>
    <row r="1011" spans="11:13" ht="15" customHeight="1" thickBot="1" x14ac:dyDescent="0.4">
      <c r="K1011" s="16"/>
      <c r="L1011" s="16"/>
      <c r="M1011" s="16"/>
    </row>
    <row r="1012" spans="11:13" ht="15" customHeight="1" thickBot="1" x14ac:dyDescent="0.4">
      <c r="K1012" s="16"/>
      <c r="L1012" s="16"/>
      <c r="M1012" s="16"/>
    </row>
    <row r="1013" spans="11:13" ht="15" customHeight="1" thickBot="1" x14ac:dyDescent="0.4">
      <c r="K1013" s="16"/>
      <c r="L1013" s="16"/>
      <c r="M1013" s="16"/>
    </row>
    <row r="1014" spans="11:13" ht="15" customHeight="1" thickBot="1" x14ac:dyDescent="0.4">
      <c r="K1014" s="16"/>
      <c r="L1014" s="16"/>
      <c r="M1014" s="16"/>
    </row>
    <row r="1015" spans="11:13" ht="15" customHeight="1" thickBot="1" x14ac:dyDescent="0.4">
      <c r="K1015" s="16"/>
      <c r="L1015" s="16"/>
      <c r="M1015" s="16"/>
    </row>
    <row r="1016" spans="11:13" ht="15" customHeight="1" thickBot="1" x14ac:dyDescent="0.4">
      <c r="K1016" s="16"/>
      <c r="L1016" s="16"/>
      <c r="M1016" s="16"/>
    </row>
    <row r="1017" spans="11:13" ht="15" customHeight="1" thickBot="1" x14ac:dyDescent="0.4">
      <c r="K1017" s="16"/>
      <c r="L1017" s="16"/>
      <c r="M1017" s="16"/>
    </row>
    <row r="1018" spans="11:13" ht="15" customHeight="1" thickBot="1" x14ac:dyDescent="0.4">
      <c r="K1018" s="16"/>
      <c r="L1018" s="16"/>
      <c r="M1018" s="16"/>
    </row>
    <row r="1019" spans="11:13" ht="15" customHeight="1" thickBot="1" x14ac:dyDescent="0.4">
      <c r="K1019" s="16"/>
      <c r="L1019" s="16"/>
      <c r="M1019" s="16"/>
    </row>
    <row r="1020" spans="11:13" ht="15" customHeight="1" thickBot="1" x14ac:dyDescent="0.4">
      <c r="K1020" s="16"/>
      <c r="L1020" s="16"/>
      <c r="M1020" s="16"/>
    </row>
    <row r="1021" spans="11:13" ht="15" customHeight="1" thickBot="1" x14ac:dyDescent="0.4">
      <c r="K1021" s="16"/>
      <c r="L1021" s="16"/>
      <c r="M1021" s="16"/>
    </row>
    <row r="1022" spans="11:13" ht="15" customHeight="1" thickBot="1" x14ac:dyDescent="0.4">
      <c r="K1022" s="16"/>
      <c r="L1022" s="16"/>
      <c r="M1022" s="16"/>
    </row>
    <row r="1023" spans="11:13" ht="15" customHeight="1" thickBot="1" x14ac:dyDescent="0.4">
      <c r="K1023" s="16"/>
      <c r="L1023" s="16"/>
      <c r="M1023" s="16"/>
    </row>
    <row r="1024" spans="11:13" ht="15" customHeight="1" thickBot="1" x14ac:dyDescent="0.4">
      <c r="K1024" s="16"/>
      <c r="L1024" s="16"/>
      <c r="M1024" s="16"/>
    </row>
    <row r="1025" spans="11:13" ht="15" customHeight="1" thickBot="1" x14ac:dyDescent="0.4">
      <c r="K1025" s="16"/>
      <c r="L1025" s="16"/>
      <c r="M1025" s="16"/>
    </row>
    <row r="1026" spans="11:13" ht="15" customHeight="1" thickBot="1" x14ac:dyDescent="0.4">
      <c r="K1026" s="16"/>
      <c r="L1026" s="16"/>
      <c r="M1026" s="16"/>
    </row>
    <row r="1027" spans="11:13" ht="15" customHeight="1" thickBot="1" x14ac:dyDescent="0.4">
      <c r="K1027" s="16"/>
      <c r="L1027" s="16"/>
      <c r="M1027" s="16"/>
    </row>
    <row r="1028" spans="11:13" ht="15" customHeight="1" thickBot="1" x14ac:dyDescent="0.4">
      <c r="K1028" s="16"/>
      <c r="L1028" s="16"/>
      <c r="M1028" s="16"/>
    </row>
    <row r="1029" spans="11:13" ht="15" customHeight="1" thickBot="1" x14ac:dyDescent="0.4">
      <c r="K1029" s="16"/>
      <c r="L1029" s="16"/>
      <c r="M1029" s="16"/>
    </row>
    <row r="1030" spans="11:13" ht="15" customHeight="1" thickBot="1" x14ac:dyDescent="0.4">
      <c r="K1030" s="16"/>
      <c r="L1030" s="16"/>
      <c r="M1030" s="16"/>
    </row>
    <row r="1031" spans="11:13" ht="15" customHeight="1" thickBot="1" x14ac:dyDescent="0.4">
      <c r="K1031" s="16"/>
      <c r="L1031" s="16"/>
      <c r="M1031" s="16"/>
    </row>
    <row r="1032" spans="11:13" ht="15" customHeight="1" thickBot="1" x14ac:dyDescent="0.4">
      <c r="K1032" s="16"/>
      <c r="L1032" s="16"/>
      <c r="M1032" s="16"/>
    </row>
    <row r="1033" spans="11:13" ht="15" customHeight="1" thickBot="1" x14ac:dyDescent="0.4">
      <c r="K1033" s="16"/>
      <c r="L1033" s="16"/>
      <c r="M1033" s="16"/>
    </row>
    <row r="1034" spans="11:13" ht="15" customHeight="1" thickBot="1" x14ac:dyDescent="0.4">
      <c r="K1034" s="16"/>
      <c r="L1034" s="16"/>
      <c r="M1034" s="16"/>
    </row>
    <row r="1035" spans="11:13" ht="15" customHeight="1" thickBot="1" x14ac:dyDescent="0.4">
      <c r="K1035" s="16"/>
      <c r="L1035" s="16"/>
      <c r="M1035" s="16"/>
    </row>
    <row r="1036" spans="11:13" ht="15" customHeight="1" thickBot="1" x14ac:dyDescent="0.4">
      <c r="K1036" s="16"/>
      <c r="L1036" s="16"/>
      <c r="M1036" s="16"/>
    </row>
    <row r="1037" spans="11:13" ht="15" customHeight="1" thickBot="1" x14ac:dyDescent="0.4">
      <c r="K1037" s="16"/>
      <c r="L1037" s="16"/>
      <c r="M1037" s="16"/>
    </row>
    <row r="1038" spans="11:13" ht="15" customHeight="1" thickBot="1" x14ac:dyDescent="0.4">
      <c r="K1038" s="16"/>
      <c r="L1038" s="16"/>
      <c r="M1038" s="16"/>
    </row>
    <row r="1039" spans="11:13" ht="15" customHeight="1" thickBot="1" x14ac:dyDescent="0.4">
      <c r="K1039" s="16"/>
      <c r="L1039" s="16"/>
      <c r="M1039" s="16"/>
    </row>
    <row r="1040" spans="11:13" ht="15" customHeight="1" thickBot="1" x14ac:dyDescent="0.4">
      <c r="K1040" s="16"/>
      <c r="L1040" s="16"/>
      <c r="M1040" s="16"/>
    </row>
    <row r="1041" spans="11:13" ht="15" customHeight="1" thickBot="1" x14ac:dyDescent="0.4">
      <c r="K1041" s="16"/>
      <c r="L1041" s="16"/>
      <c r="M1041" s="16"/>
    </row>
    <row r="1042" spans="11:13" ht="15" customHeight="1" thickBot="1" x14ac:dyDescent="0.4">
      <c r="K1042" s="16"/>
      <c r="L1042" s="16"/>
      <c r="M1042" s="16"/>
    </row>
    <row r="1043" spans="11:13" ht="15" customHeight="1" thickBot="1" x14ac:dyDescent="0.4">
      <c r="K1043" s="16"/>
      <c r="L1043" s="16"/>
      <c r="M1043" s="16"/>
    </row>
    <row r="1044" spans="11:13" ht="15" customHeight="1" thickBot="1" x14ac:dyDescent="0.4">
      <c r="K1044" s="16"/>
      <c r="L1044" s="16"/>
      <c r="M1044" s="16"/>
    </row>
    <row r="1045" spans="11:13" ht="15" customHeight="1" thickBot="1" x14ac:dyDescent="0.4">
      <c r="K1045" s="16"/>
      <c r="L1045" s="16"/>
      <c r="M1045" s="16"/>
    </row>
    <row r="1046" spans="11:13" ht="15" customHeight="1" thickBot="1" x14ac:dyDescent="0.4">
      <c r="K1046" s="16"/>
      <c r="L1046" s="16"/>
      <c r="M1046" s="16"/>
    </row>
    <row r="1047" spans="11:13" ht="15" customHeight="1" thickBot="1" x14ac:dyDescent="0.4">
      <c r="K1047" s="16"/>
      <c r="L1047" s="16"/>
      <c r="M1047" s="16"/>
    </row>
    <row r="1048" spans="11:13" ht="15" customHeight="1" thickBot="1" x14ac:dyDescent="0.4">
      <c r="K1048" s="16"/>
      <c r="L1048" s="16"/>
      <c r="M1048" s="16"/>
    </row>
    <row r="1049" spans="11:13" ht="15" customHeight="1" thickBot="1" x14ac:dyDescent="0.4">
      <c r="K1049" s="16"/>
      <c r="L1049" s="16"/>
      <c r="M1049" s="16"/>
    </row>
    <row r="1050" spans="11:13" ht="15" customHeight="1" thickBot="1" x14ac:dyDescent="0.4">
      <c r="K1050" s="16"/>
      <c r="L1050" s="16"/>
      <c r="M1050" s="16"/>
    </row>
    <row r="1051" spans="11:13" ht="15" customHeight="1" thickBot="1" x14ac:dyDescent="0.4">
      <c r="K1051" s="16"/>
      <c r="L1051" s="16"/>
      <c r="M1051" s="16"/>
    </row>
    <row r="1052" spans="11:13" ht="15" customHeight="1" thickBot="1" x14ac:dyDescent="0.4">
      <c r="K1052" s="16"/>
      <c r="L1052" s="16"/>
      <c r="M1052" s="16"/>
    </row>
    <row r="1053" spans="11:13" ht="15" customHeight="1" thickBot="1" x14ac:dyDescent="0.4">
      <c r="K1053" s="16"/>
      <c r="L1053" s="16"/>
      <c r="M1053" s="16"/>
    </row>
    <row r="1054" spans="11:13" ht="15" customHeight="1" thickBot="1" x14ac:dyDescent="0.4">
      <c r="K1054" s="16"/>
      <c r="L1054" s="16"/>
      <c r="M1054" s="16"/>
    </row>
    <row r="1055" spans="11:13" ht="15" customHeight="1" thickBot="1" x14ac:dyDescent="0.4">
      <c r="K1055" s="16"/>
      <c r="L1055" s="16"/>
      <c r="M1055" s="16"/>
    </row>
    <row r="1056" spans="11:13" ht="15" customHeight="1" thickBot="1" x14ac:dyDescent="0.4">
      <c r="K1056" s="16"/>
      <c r="L1056" s="16"/>
      <c r="M1056" s="16"/>
    </row>
    <row r="1057" spans="11:13" ht="15" customHeight="1" thickBot="1" x14ac:dyDescent="0.4">
      <c r="K1057" s="16"/>
      <c r="L1057" s="16"/>
      <c r="M1057" s="16"/>
    </row>
    <row r="1058" spans="11:13" ht="15" customHeight="1" thickBot="1" x14ac:dyDescent="0.4">
      <c r="K1058" s="16"/>
      <c r="L1058" s="16"/>
      <c r="M1058" s="16"/>
    </row>
    <row r="1059" spans="11:13" ht="15" customHeight="1" thickBot="1" x14ac:dyDescent="0.4">
      <c r="K1059" s="16"/>
      <c r="L1059" s="16"/>
      <c r="M1059" s="16"/>
    </row>
    <row r="1060" spans="11:13" ht="15" customHeight="1" thickBot="1" x14ac:dyDescent="0.4">
      <c r="K1060" s="16"/>
      <c r="L1060" s="16"/>
      <c r="M1060" s="16"/>
    </row>
    <row r="1061" spans="11:13" ht="15" customHeight="1" thickBot="1" x14ac:dyDescent="0.4">
      <c r="K1061" s="16"/>
      <c r="L1061" s="16"/>
      <c r="M1061" s="16"/>
    </row>
    <row r="1062" spans="11:13" ht="15" customHeight="1" thickBot="1" x14ac:dyDescent="0.4">
      <c r="K1062" s="16"/>
      <c r="L1062" s="16"/>
      <c r="M1062" s="16"/>
    </row>
    <row r="1063" spans="11:13" ht="15" customHeight="1" thickBot="1" x14ac:dyDescent="0.4">
      <c r="K1063" s="16"/>
      <c r="L1063" s="16"/>
      <c r="M1063" s="16"/>
    </row>
    <row r="1064" spans="11:13" ht="15" customHeight="1" thickBot="1" x14ac:dyDescent="0.4">
      <c r="K1064" s="16"/>
      <c r="L1064" s="16"/>
      <c r="M1064" s="16"/>
    </row>
    <row r="1065" spans="11:13" ht="15" customHeight="1" thickBot="1" x14ac:dyDescent="0.4">
      <c r="K1065" s="16"/>
      <c r="L1065" s="16"/>
      <c r="M1065" s="16"/>
    </row>
    <row r="1066" spans="11:13" ht="15" customHeight="1" thickBot="1" x14ac:dyDescent="0.4">
      <c r="K1066" s="16"/>
      <c r="L1066" s="16"/>
      <c r="M1066" s="16"/>
    </row>
    <row r="1067" spans="11:13" ht="15" customHeight="1" thickBot="1" x14ac:dyDescent="0.4">
      <c r="K1067" s="16"/>
      <c r="L1067" s="16"/>
      <c r="M1067" s="16"/>
    </row>
    <row r="1068" spans="11:13" ht="15" customHeight="1" thickBot="1" x14ac:dyDescent="0.4">
      <c r="K1068" s="16"/>
      <c r="L1068" s="16"/>
      <c r="M1068" s="16"/>
    </row>
    <row r="1069" spans="11:13" ht="15" customHeight="1" thickBot="1" x14ac:dyDescent="0.4">
      <c r="K1069" s="16"/>
      <c r="L1069" s="16"/>
      <c r="M1069" s="16"/>
    </row>
    <row r="1070" spans="11:13" ht="15" customHeight="1" thickBot="1" x14ac:dyDescent="0.4">
      <c r="K1070" s="16"/>
      <c r="L1070" s="16"/>
      <c r="M1070" s="16"/>
    </row>
    <row r="1071" spans="11:13" ht="15" customHeight="1" thickBot="1" x14ac:dyDescent="0.4">
      <c r="K1071" s="16"/>
      <c r="L1071" s="16"/>
      <c r="M1071" s="16"/>
    </row>
    <row r="1072" spans="11:13" ht="15" customHeight="1" thickBot="1" x14ac:dyDescent="0.4">
      <c r="K1072" s="16"/>
      <c r="L1072" s="16"/>
      <c r="M1072" s="16"/>
    </row>
    <row r="1073" spans="11:13" ht="15" customHeight="1" thickBot="1" x14ac:dyDescent="0.4">
      <c r="K1073" s="16"/>
      <c r="L1073" s="16"/>
      <c r="M1073" s="16"/>
    </row>
    <row r="1074" spans="11:13" ht="15" customHeight="1" thickBot="1" x14ac:dyDescent="0.4">
      <c r="K1074" s="16"/>
      <c r="L1074" s="16"/>
      <c r="M1074" s="16"/>
    </row>
    <row r="1075" spans="11:13" ht="15" customHeight="1" thickBot="1" x14ac:dyDescent="0.4">
      <c r="K1075" s="16"/>
      <c r="L1075" s="16"/>
      <c r="M1075" s="16"/>
    </row>
    <row r="1076" spans="11:13" ht="15" customHeight="1" thickBot="1" x14ac:dyDescent="0.4">
      <c r="K1076" s="16"/>
      <c r="L1076" s="16"/>
      <c r="M1076" s="16"/>
    </row>
    <row r="1077" spans="11:13" ht="15" customHeight="1" thickBot="1" x14ac:dyDescent="0.4">
      <c r="K1077" s="16"/>
      <c r="L1077" s="16"/>
      <c r="M1077" s="16"/>
    </row>
    <row r="1078" spans="11:13" ht="15" customHeight="1" thickBot="1" x14ac:dyDescent="0.4">
      <c r="K1078" s="16"/>
      <c r="L1078" s="16"/>
      <c r="M1078" s="16"/>
    </row>
    <row r="1079" spans="11:13" ht="15" customHeight="1" thickBot="1" x14ac:dyDescent="0.4">
      <c r="K1079" s="16"/>
      <c r="L1079" s="16"/>
      <c r="M1079" s="16"/>
    </row>
    <row r="1080" spans="11:13" ht="15" customHeight="1" thickBot="1" x14ac:dyDescent="0.4">
      <c r="K1080" s="16"/>
      <c r="L1080" s="16"/>
      <c r="M1080" s="16"/>
    </row>
    <row r="1081" spans="11:13" ht="15" customHeight="1" thickBot="1" x14ac:dyDescent="0.4">
      <c r="K1081" s="16"/>
      <c r="L1081" s="16"/>
      <c r="M1081" s="16"/>
    </row>
    <row r="1082" spans="11:13" ht="15" customHeight="1" thickBot="1" x14ac:dyDescent="0.4">
      <c r="K1082" s="16"/>
      <c r="L1082" s="16"/>
      <c r="M1082" s="16"/>
    </row>
    <row r="1083" spans="11:13" ht="15" customHeight="1" thickBot="1" x14ac:dyDescent="0.4">
      <c r="K1083" s="16"/>
      <c r="L1083" s="16"/>
      <c r="M1083" s="16"/>
    </row>
    <row r="1084" spans="11:13" ht="15" customHeight="1" thickBot="1" x14ac:dyDescent="0.4">
      <c r="K1084" s="16"/>
      <c r="L1084" s="16"/>
      <c r="M1084" s="16"/>
    </row>
    <row r="1085" spans="11:13" ht="15" customHeight="1" thickBot="1" x14ac:dyDescent="0.4">
      <c r="K1085" s="16"/>
      <c r="L1085" s="16"/>
      <c r="M1085" s="16"/>
    </row>
    <row r="1086" spans="11:13" ht="15" customHeight="1" thickBot="1" x14ac:dyDescent="0.4">
      <c r="K1086" s="16"/>
      <c r="L1086" s="16"/>
      <c r="M1086" s="16"/>
    </row>
    <row r="1087" spans="11:13" ht="15" customHeight="1" thickBot="1" x14ac:dyDescent="0.4">
      <c r="K1087" s="16"/>
      <c r="L1087" s="16"/>
      <c r="M1087" s="16"/>
    </row>
    <row r="1088" spans="11:13" ht="15" customHeight="1" thickBot="1" x14ac:dyDescent="0.4">
      <c r="K1088" s="16"/>
      <c r="L1088" s="16"/>
      <c r="M1088" s="16"/>
    </row>
    <row r="1089" spans="11:13" ht="15" customHeight="1" thickBot="1" x14ac:dyDescent="0.4">
      <c r="K1089" s="16"/>
      <c r="L1089" s="16"/>
      <c r="M1089" s="16"/>
    </row>
    <row r="1090" spans="11:13" ht="15" customHeight="1" thickBot="1" x14ac:dyDescent="0.4">
      <c r="K1090" s="16"/>
      <c r="L1090" s="16"/>
      <c r="M1090" s="16"/>
    </row>
    <row r="1091" spans="11:13" ht="15" customHeight="1" thickBot="1" x14ac:dyDescent="0.4">
      <c r="K1091" s="16"/>
      <c r="L1091" s="16"/>
      <c r="M1091" s="16"/>
    </row>
    <row r="1092" spans="11:13" ht="15" customHeight="1" thickBot="1" x14ac:dyDescent="0.4">
      <c r="K1092" s="16"/>
      <c r="L1092" s="16"/>
      <c r="M1092" s="16"/>
    </row>
    <row r="1093" spans="11:13" ht="15" customHeight="1" thickBot="1" x14ac:dyDescent="0.4">
      <c r="K1093" s="16"/>
      <c r="L1093" s="16"/>
      <c r="M1093" s="16"/>
    </row>
    <row r="1094" spans="11:13" ht="15" customHeight="1" thickBot="1" x14ac:dyDescent="0.4">
      <c r="K1094" s="16"/>
      <c r="L1094" s="16"/>
      <c r="M1094" s="16"/>
    </row>
    <row r="1095" spans="11:13" ht="15" customHeight="1" thickBot="1" x14ac:dyDescent="0.4">
      <c r="K1095" s="16"/>
      <c r="L1095" s="16"/>
      <c r="M1095" s="16"/>
    </row>
    <row r="1096" spans="11:13" ht="15" customHeight="1" thickBot="1" x14ac:dyDescent="0.4">
      <c r="K1096" s="16"/>
      <c r="L1096" s="16"/>
      <c r="M1096" s="16"/>
    </row>
    <row r="1097" spans="11:13" ht="15" customHeight="1" thickBot="1" x14ac:dyDescent="0.4">
      <c r="K1097" s="16"/>
      <c r="L1097" s="16"/>
      <c r="M1097" s="16"/>
    </row>
    <row r="1098" spans="11:13" ht="15" customHeight="1" thickBot="1" x14ac:dyDescent="0.4">
      <c r="K1098" s="16"/>
      <c r="L1098" s="16"/>
      <c r="M1098" s="16"/>
    </row>
    <row r="1099" spans="11:13" ht="15" customHeight="1" thickBot="1" x14ac:dyDescent="0.4">
      <c r="K1099" s="16"/>
      <c r="L1099" s="16"/>
      <c r="M1099" s="16"/>
    </row>
    <row r="1100" spans="11:13" ht="15" customHeight="1" thickBot="1" x14ac:dyDescent="0.4">
      <c r="K1100" s="16"/>
      <c r="L1100" s="16"/>
      <c r="M1100" s="16"/>
    </row>
    <row r="1101" spans="11:13" ht="15" customHeight="1" thickBot="1" x14ac:dyDescent="0.4">
      <c r="K1101" s="16"/>
      <c r="L1101" s="16"/>
      <c r="M1101" s="16"/>
    </row>
    <row r="1102" spans="11:13" ht="15" customHeight="1" thickBot="1" x14ac:dyDescent="0.4">
      <c r="K1102" s="16"/>
      <c r="L1102" s="16"/>
      <c r="M1102" s="16"/>
    </row>
    <row r="1103" spans="11:13" ht="15" customHeight="1" thickBot="1" x14ac:dyDescent="0.4">
      <c r="K1103" s="16"/>
      <c r="L1103" s="16"/>
      <c r="M1103" s="16"/>
    </row>
    <row r="1104" spans="11:13" ht="15" customHeight="1" thickBot="1" x14ac:dyDescent="0.4">
      <c r="K1104" s="16"/>
      <c r="L1104" s="16"/>
      <c r="M1104" s="16"/>
    </row>
    <row r="1105" spans="11:13" ht="15" customHeight="1" thickBot="1" x14ac:dyDescent="0.4">
      <c r="K1105" s="16"/>
      <c r="L1105" s="16"/>
      <c r="M1105" s="16"/>
    </row>
    <row r="1106" spans="11:13" ht="15" customHeight="1" thickBot="1" x14ac:dyDescent="0.4">
      <c r="K1106" s="16"/>
      <c r="L1106" s="16"/>
      <c r="M1106" s="16"/>
    </row>
    <row r="1107" spans="11:13" ht="15" customHeight="1" thickBot="1" x14ac:dyDescent="0.4">
      <c r="K1107" s="16"/>
      <c r="L1107" s="16"/>
      <c r="M1107" s="16"/>
    </row>
    <row r="1108" spans="11:13" ht="15" customHeight="1" thickBot="1" x14ac:dyDescent="0.4">
      <c r="K1108" s="16"/>
      <c r="L1108" s="16"/>
      <c r="M1108" s="16"/>
    </row>
    <row r="1109" spans="11:13" ht="15" customHeight="1" thickBot="1" x14ac:dyDescent="0.4">
      <c r="K1109" s="16"/>
      <c r="L1109" s="16"/>
      <c r="M1109" s="16"/>
    </row>
    <row r="1110" spans="11:13" ht="15" customHeight="1" thickBot="1" x14ac:dyDescent="0.4">
      <c r="K1110" s="16"/>
      <c r="L1110" s="16"/>
      <c r="M1110" s="16"/>
    </row>
    <row r="1111" spans="11:13" ht="15" customHeight="1" thickBot="1" x14ac:dyDescent="0.4">
      <c r="K1111" s="16"/>
      <c r="L1111" s="16"/>
      <c r="M1111" s="16"/>
    </row>
    <row r="1112" spans="11:13" ht="15" customHeight="1" thickBot="1" x14ac:dyDescent="0.4">
      <c r="K1112" s="16"/>
      <c r="L1112" s="16"/>
      <c r="M1112" s="16"/>
    </row>
    <row r="1113" spans="11:13" ht="15" customHeight="1" thickBot="1" x14ac:dyDescent="0.4">
      <c r="K1113" s="16"/>
      <c r="L1113" s="16"/>
      <c r="M1113" s="16"/>
    </row>
    <row r="1114" spans="11:13" ht="15" customHeight="1" thickBot="1" x14ac:dyDescent="0.4">
      <c r="K1114" s="16"/>
      <c r="L1114" s="16"/>
      <c r="M1114" s="16"/>
    </row>
    <row r="1115" spans="11:13" ht="15" customHeight="1" thickBot="1" x14ac:dyDescent="0.4">
      <c r="K1115" s="16"/>
      <c r="L1115" s="16"/>
      <c r="M1115" s="16"/>
    </row>
    <row r="1116" spans="11:13" ht="15" customHeight="1" thickBot="1" x14ac:dyDescent="0.4">
      <c r="K1116" s="16"/>
      <c r="L1116" s="16"/>
      <c r="M1116" s="16"/>
    </row>
    <row r="1117" spans="11:13" ht="15" customHeight="1" thickBot="1" x14ac:dyDescent="0.4">
      <c r="K1117" s="16"/>
      <c r="L1117" s="16"/>
      <c r="M1117" s="16"/>
    </row>
    <row r="1118" spans="11:13" ht="15" customHeight="1" thickBot="1" x14ac:dyDescent="0.4">
      <c r="K1118" s="16"/>
      <c r="L1118" s="16"/>
      <c r="M1118" s="16"/>
    </row>
    <row r="1119" spans="11:13" ht="15" customHeight="1" thickBot="1" x14ac:dyDescent="0.4">
      <c r="K1119" s="16"/>
      <c r="L1119" s="16"/>
      <c r="M1119" s="16"/>
    </row>
    <row r="1120" spans="11:13" ht="15" customHeight="1" thickBot="1" x14ac:dyDescent="0.4">
      <c r="K1120" s="16"/>
      <c r="L1120" s="16"/>
      <c r="M1120" s="16"/>
    </row>
    <row r="1121" spans="11:13" ht="15" customHeight="1" thickBot="1" x14ac:dyDescent="0.4">
      <c r="K1121" s="16"/>
      <c r="L1121" s="16"/>
      <c r="M1121" s="16"/>
    </row>
    <row r="1122" spans="11:13" ht="15" customHeight="1" thickBot="1" x14ac:dyDescent="0.4">
      <c r="K1122" s="16"/>
      <c r="L1122" s="16"/>
      <c r="M1122" s="16"/>
    </row>
    <row r="1123" spans="11:13" ht="15" customHeight="1" thickBot="1" x14ac:dyDescent="0.4">
      <c r="K1123" s="16"/>
      <c r="L1123" s="16"/>
      <c r="M1123" s="16"/>
    </row>
    <row r="1124" spans="11:13" ht="15" customHeight="1" thickBot="1" x14ac:dyDescent="0.4">
      <c r="K1124" s="16"/>
      <c r="L1124" s="16"/>
      <c r="M1124" s="16"/>
    </row>
    <row r="1125" spans="11:13" ht="15" customHeight="1" thickBot="1" x14ac:dyDescent="0.4">
      <c r="K1125" s="16"/>
      <c r="L1125" s="16"/>
      <c r="M1125" s="16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18"/>
  <sheetViews>
    <sheetView topLeftCell="A76" workbookViewId="0">
      <selection activeCell="D89" sqref="D89:D91"/>
    </sheetView>
  </sheetViews>
  <sheetFormatPr defaultRowHeight="14.5" x14ac:dyDescent="0.35"/>
  <cols>
    <col min="1" max="1" width="10.26953125" style="10" customWidth="1"/>
    <col min="2" max="2" width="32.81640625" style="10" customWidth="1"/>
    <col min="3" max="3" width="10.26953125" style="10" customWidth="1"/>
    <col min="4" max="4" width="13.453125" style="10" customWidth="1"/>
  </cols>
  <sheetData>
    <row r="1" spans="1:4" x14ac:dyDescent="0.35">
      <c r="A1" t="s">
        <v>16</v>
      </c>
      <c r="B1" t="s">
        <v>17</v>
      </c>
      <c r="C1" t="s">
        <v>120</v>
      </c>
      <c r="D1" t="s">
        <v>121</v>
      </c>
    </row>
    <row r="2" spans="1:4" x14ac:dyDescent="0.35">
      <c r="A2" s="10">
        <v>133</v>
      </c>
      <c r="B2" t="str">
        <f>VLOOKUP(Ordered[[#This Row],[Item No.]],Item[],2, FALSE)</f>
        <v>cdg black double (red + red) heart xl</v>
      </c>
      <c r="C2" s="10">
        <v>2</v>
      </c>
      <c r="D2" s="6">
        <v>43984</v>
      </c>
    </row>
    <row r="3" spans="1:4" x14ac:dyDescent="0.35">
      <c r="A3" s="10">
        <v>22</v>
      </c>
      <c r="B3" t="str">
        <f>VLOOKUP(Ordered[[#This Row],[Item No.]],Item[],2, FALSE)</f>
        <v>cdg gray black heart m</v>
      </c>
      <c r="C3" s="10">
        <v>1</v>
      </c>
      <c r="D3" s="6">
        <v>43984</v>
      </c>
    </row>
    <row r="4" spans="1:4" x14ac:dyDescent="0.35">
      <c r="A4" s="10">
        <v>40</v>
      </c>
      <c r="B4" t="str">
        <f>VLOOKUP(Ordered[[#This Row],[Item No.]],Item[],2, FALSE)</f>
        <v>yeezus white skull m</v>
      </c>
      <c r="C4" s="10">
        <v>1</v>
      </c>
      <c r="D4" s="6">
        <v>43984</v>
      </c>
    </row>
    <row r="5" spans="1:4" x14ac:dyDescent="0.35">
      <c r="A5" s="10">
        <v>63</v>
      </c>
      <c r="B5" t="str">
        <f>VLOOKUP(Ordered[[#This Row],[Item No.]],Item[],2, FALSE)</f>
        <v>assc white cs m</v>
      </c>
      <c r="C5" s="10">
        <v>1</v>
      </c>
      <c r="D5" s="6">
        <v>43984</v>
      </c>
    </row>
    <row r="6" spans="1:4" x14ac:dyDescent="0.35">
      <c r="A6" s="10">
        <v>65</v>
      </c>
      <c r="B6" t="str">
        <f>VLOOKUP(Ordered[[#This Row],[Item No.]],Item[],2, FALSE)</f>
        <v>assc black cs m</v>
      </c>
      <c r="C6" s="10">
        <v>1</v>
      </c>
      <c r="D6" s="6">
        <v>43984</v>
      </c>
    </row>
    <row r="7" spans="1:4" x14ac:dyDescent="0.35">
      <c r="A7" s="10">
        <v>17</v>
      </c>
      <c r="B7" t="str">
        <f>VLOOKUP(Ordered[[#This Row],[Item No.]],Item[],2, FALSE)</f>
        <v>cdg white black heart l</v>
      </c>
      <c r="C7" s="10">
        <v>1</v>
      </c>
      <c r="D7" s="6">
        <v>43984</v>
      </c>
    </row>
    <row r="8" spans="1:4" x14ac:dyDescent="0.35">
      <c r="A8" s="10">
        <v>18</v>
      </c>
      <c r="B8" t="str">
        <f>VLOOKUP(Ordered[[#This Row],[Item No.]],Item[],2, FALSE)</f>
        <v>cdg white black heart xl</v>
      </c>
      <c r="C8" s="10">
        <v>1</v>
      </c>
      <c r="D8" s="6">
        <v>43984</v>
      </c>
    </row>
    <row r="9" spans="1:4" x14ac:dyDescent="0.35">
      <c r="A9" s="10">
        <v>18</v>
      </c>
      <c r="B9" t="str">
        <f>VLOOKUP(Ordered[[#This Row],[Item No.]],Item[],2, FALSE)</f>
        <v>cdg white black heart xl</v>
      </c>
      <c r="C9" s="10">
        <v>1</v>
      </c>
      <c r="D9" s="6">
        <v>43984</v>
      </c>
    </row>
    <row r="10" spans="1:4" x14ac:dyDescent="0.35">
      <c r="A10" s="10">
        <v>21</v>
      </c>
      <c r="B10" t="str">
        <f>VLOOKUP(Ordered[[#This Row],[Item No.]],Item[],2, FALSE)</f>
        <v>cdg black black heart xl</v>
      </c>
      <c r="C10" s="10">
        <v>1</v>
      </c>
      <c r="D10" s="6">
        <v>43984</v>
      </c>
    </row>
    <row r="11" spans="1:4" x14ac:dyDescent="0.35">
      <c r="A11" s="10">
        <v>61</v>
      </c>
      <c r="B11" t="str">
        <f>VLOOKUP(Ordered[[#This Row],[Item No.]],Item[],2, FALSE)</f>
        <v>assc black cherry m</v>
      </c>
      <c r="C11" s="10">
        <v>3</v>
      </c>
      <c r="D11" s="6">
        <v>43984</v>
      </c>
    </row>
    <row r="12" spans="1:4" x14ac:dyDescent="0.35">
      <c r="A12" s="10">
        <v>57</v>
      </c>
      <c r="B12" t="str">
        <f>VLOOKUP(Ordered[[#This Row],[Item No.]],Item[],2, FALSE)</f>
        <v>assc black kkoch m</v>
      </c>
      <c r="C12" s="10">
        <v>2</v>
      </c>
      <c r="D12" s="6">
        <v>43984</v>
      </c>
    </row>
    <row r="13" spans="1:4" x14ac:dyDescent="0.35">
      <c r="A13" s="10">
        <v>132</v>
      </c>
      <c r="B13" t="str">
        <f>VLOOKUP(Ordered[[#This Row],[Item No.]],Item[],2, FALSE)</f>
        <v>cdg black double (red + red) heart l</v>
      </c>
      <c r="C13" s="10">
        <v>3</v>
      </c>
      <c r="D13" s="6">
        <v>43984</v>
      </c>
    </row>
    <row r="14" spans="1:4" x14ac:dyDescent="0.35">
      <c r="A14" s="10">
        <v>35</v>
      </c>
      <c r="B14" t="str">
        <f>VLOOKUP(Ordered[[#This Row],[Item No.]],Item[],2, FALSE)</f>
        <v>cdg black double (red + gold) heart l</v>
      </c>
      <c r="C14" s="10">
        <v>3</v>
      </c>
      <c r="D14" s="6">
        <v>43984</v>
      </c>
    </row>
    <row r="15" spans="1:4" x14ac:dyDescent="0.35">
      <c r="A15" s="10">
        <v>32</v>
      </c>
      <c r="B15" t="str">
        <f>VLOOKUP(Ordered[[#This Row],[Item No.]],Item[],2, FALSE)</f>
        <v>cdg white double heart l</v>
      </c>
      <c r="C15" s="10">
        <v>2</v>
      </c>
      <c r="D15" s="6">
        <v>43984</v>
      </c>
    </row>
    <row r="16" spans="1:4" x14ac:dyDescent="0.35">
      <c r="A16" s="10">
        <v>30</v>
      </c>
      <c r="B16" t="str">
        <f>VLOOKUP(Ordered[[#This Row],[Item No.]],Item[],2, FALSE)</f>
        <v>cdg gray double heart xl</v>
      </c>
      <c r="C16" s="10">
        <v>2</v>
      </c>
      <c r="D16" s="6">
        <v>43984</v>
      </c>
    </row>
    <row r="17" spans="1:4" x14ac:dyDescent="0.35">
      <c r="A17" s="10">
        <v>23</v>
      </c>
      <c r="B17" t="str">
        <f>VLOOKUP(Ordered[[#This Row],[Item No.]],Item[],2, FALSE)</f>
        <v>cdg gray black heart l</v>
      </c>
      <c r="C17" s="10">
        <v>3</v>
      </c>
      <c r="D17" s="6">
        <v>43984</v>
      </c>
    </row>
    <row r="18" spans="1:4" x14ac:dyDescent="0.35">
      <c r="A18" s="10">
        <v>14</v>
      </c>
      <c r="B18" t="str">
        <f>VLOOKUP(Ordered[[#This Row],[Item No.]],Item[],2, FALSE)</f>
        <v>cdg black gold heart l</v>
      </c>
      <c r="C18" s="10">
        <v>3</v>
      </c>
      <c r="D18" s="6">
        <v>43984</v>
      </c>
    </row>
    <row r="19" spans="1:4" x14ac:dyDescent="0.35">
      <c r="A19" s="10">
        <v>113</v>
      </c>
      <c r="B19" t="str">
        <f>VLOOKUP(Ordered[[#This Row],[Item No.]],Item[],2, FALSE)</f>
        <v xml:space="preserve">tommy hilfiger black baseball cap </v>
      </c>
      <c r="C19" s="10">
        <v>4</v>
      </c>
      <c r="D19" s="6">
        <v>43984</v>
      </c>
    </row>
    <row r="20" spans="1:4" x14ac:dyDescent="0.35">
      <c r="A20" s="10">
        <v>20</v>
      </c>
      <c r="B20" t="str">
        <f>VLOOKUP(Ordered[[#This Row],[Item No.]],Item[],2, FALSE)</f>
        <v>cdg black black heart l</v>
      </c>
      <c r="C20" s="10">
        <v>3</v>
      </c>
      <c r="D20" s="6">
        <v>43984</v>
      </c>
    </row>
    <row r="21" spans="1:4" x14ac:dyDescent="0.35">
      <c r="A21" s="10">
        <v>132</v>
      </c>
      <c r="B21" t="str">
        <f>VLOOKUP(Ordered[[#This Row],[Item No.]],Item[],2, FALSE)</f>
        <v>cdg black double (red + red) heart l</v>
      </c>
      <c r="C21" s="10">
        <v>2</v>
      </c>
      <c r="D21" s="6">
        <v>43984</v>
      </c>
    </row>
    <row r="22" spans="1:4" x14ac:dyDescent="0.35">
      <c r="A22" s="10">
        <v>148</v>
      </c>
      <c r="B22" t="str">
        <f>VLOOKUP(Ordered[[#This Row],[Item No.]],Item[],2, FALSE)</f>
        <v>otb silver stainless steel cuban curb chain 5mm by 50cm</v>
      </c>
      <c r="C22" s="10">
        <v>1</v>
      </c>
      <c r="D22" s="6">
        <v>43984</v>
      </c>
    </row>
    <row r="23" spans="1:4" x14ac:dyDescent="0.35">
      <c r="A23" s="10">
        <v>149</v>
      </c>
      <c r="B23" t="str">
        <f>VLOOKUP(Ordered[[#This Row],[Item No.]],Item[],2, FALSE)</f>
        <v>otb gold plated stainless steel cuban curb chain 5mm by 50cm</v>
      </c>
      <c r="C23" s="10">
        <v>1</v>
      </c>
      <c r="D23" s="6">
        <v>43984</v>
      </c>
    </row>
    <row r="24" spans="1:4" x14ac:dyDescent="0.35">
      <c r="A24" s="10">
        <v>3</v>
      </c>
      <c r="B24" t="str">
        <f>VLOOKUP(Ordered[[#This Row],[Item No.]],Item[],2, FALSE)</f>
        <v>cdg navy gold heart xl</v>
      </c>
      <c r="C24" s="10">
        <v>1</v>
      </c>
      <c r="D24" s="6">
        <v>43984</v>
      </c>
    </row>
    <row r="25" spans="1:4" x14ac:dyDescent="0.35">
      <c r="A25" s="10">
        <v>150</v>
      </c>
      <c r="B25" t="str">
        <f>VLOOKUP(Ordered[[#This Row],[Item No.]],Item[],2, FALSE)</f>
        <v>cdg white red heart s</v>
      </c>
      <c r="C25" s="10">
        <v>2</v>
      </c>
      <c r="D25" s="6">
        <v>43984</v>
      </c>
    </row>
    <row r="26" spans="1:4" x14ac:dyDescent="0.35">
      <c r="A26" s="10">
        <v>151</v>
      </c>
      <c r="B26" t="str">
        <f>VLOOKUP(Ordered[[#This Row],[Item No.]],Item[],2, FALSE)</f>
        <v>cdg navy gold heart s</v>
      </c>
      <c r="C26" s="10">
        <v>1</v>
      </c>
      <c r="D26" s="6">
        <v>43984</v>
      </c>
    </row>
    <row r="27" spans="1:4" x14ac:dyDescent="0.35">
      <c r="A27" s="10">
        <v>152</v>
      </c>
      <c r="B27" t="str">
        <f>VLOOKUP(Ordered[[#This Row],[Item No.]],Item[],2, FALSE)</f>
        <v>cdg black red heart s</v>
      </c>
      <c r="C27" s="10">
        <v>1</v>
      </c>
      <c r="D27" s="6">
        <v>43984</v>
      </c>
    </row>
    <row r="28" spans="1:4" x14ac:dyDescent="0.35">
      <c r="A28" s="10">
        <v>72</v>
      </c>
      <c r="B28" t="str">
        <f>VLOOKUP(Ordered[[#This Row],[Item No.]],Item[],2, FALSE)</f>
        <v>adidas core black 4 40</v>
      </c>
      <c r="C28" s="10">
        <v>1</v>
      </c>
      <c r="D28" s="6" t="s">
        <v>160</v>
      </c>
    </row>
    <row r="29" spans="1:4" x14ac:dyDescent="0.35">
      <c r="A29" s="10">
        <v>15</v>
      </c>
      <c r="B29" t="str">
        <f>VLOOKUP(Ordered[[#This Row],[Item No.]],Item[],2, FALSE)</f>
        <v>cdg black gold heart xl</v>
      </c>
      <c r="C29" s="10">
        <v>2</v>
      </c>
      <c r="D29" s="6">
        <v>43984</v>
      </c>
    </row>
    <row r="30" spans="1:4" x14ac:dyDescent="0.35">
      <c r="A30" s="10">
        <v>29</v>
      </c>
      <c r="B30" t="str">
        <f>VLOOKUP(Ordered[[#This Row],[Item No.]],Item[],2, FALSE)</f>
        <v>cdg gray double heart l</v>
      </c>
      <c r="C30" s="10">
        <v>2</v>
      </c>
      <c r="D30" s="6">
        <v>43984</v>
      </c>
    </row>
    <row r="31" spans="1:4" x14ac:dyDescent="0.35">
      <c r="A31" s="10">
        <v>31</v>
      </c>
      <c r="B31" t="str">
        <f>VLOOKUP(Ordered[[#This Row],[Item No.]],Item[],2, FALSE)</f>
        <v>cdg white double heart m</v>
      </c>
      <c r="C31" s="10">
        <v>1</v>
      </c>
      <c r="D31" s="6">
        <v>43984</v>
      </c>
    </row>
    <row r="32" spans="1:4" x14ac:dyDescent="0.35">
      <c r="A32" s="10">
        <v>5</v>
      </c>
      <c r="B32" t="str">
        <f>VLOOKUP(Ordered[[#This Row],[Item No.]],Item[],2, FALSE)</f>
        <v>cdg white red heart l</v>
      </c>
      <c r="C32" s="10">
        <v>2</v>
      </c>
      <c r="D32" s="6">
        <v>43984</v>
      </c>
    </row>
    <row r="33" spans="1:4" x14ac:dyDescent="0.35">
      <c r="A33" s="10">
        <v>9</v>
      </c>
      <c r="B33" t="str">
        <f>VLOOKUP(Ordered[[#This Row],[Item No.]],Item[],2, FALSE)</f>
        <v>cdg black red heart xl</v>
      </c>
      <c r="C33" s="10">
        <v>2</v>
      </c>
      <c r="D33" s="6">
        <v>43984</v>
      </c>
    </row>
    <row r="34" spans="1:4" x14ac:dyDescent="0.35">
      <c r="A34" s="10">
        <v>110</v>
      </c>
      <c r="B34" t="str">
        <f>VLOOKUP(Ordered[[#This Row],[Item No.]],Item[],2, FALSE)</f>
        <v xml:space="preserve">rayban green lens gold frame aviator </v>
      </c>
      <c r="C34" s="10">
        <v>3</v>
      </c>
      <c r="D34" s="6">
        <v>43984</v>
      </c>
    </row>
    <row r="35" spans="1:4" x14ac:dyDescent="0.35">
      <c r="A35" s="10">
        <v>107</v>
      </c>
      <c r="B35" t="str">
        <f>VLOOKUP(Ordered[[#This Row],[Item No.]],Item[],2, FALSE)</f>
        <v xml:space="preserve">rayban green round lens gold frame </v>
      </c>
      <c r="C35" s="10">
        <v>2</v>
      </c>
      <c r="D35" s="6">
        <v>43984</v>
      </c>
    </row>
    <row r="36" spans="1:4" x14ac:dyDescent="0.35">
      <c r="A36" s="10">
        <v>108</v>
      </c>
      <c r="B36" t="str">
        <f>VLOOKUP(Ordered[[#This Row],[Item No.]],Item[],2, FALSE)</f>
        <v xml:space="preserve">rayban green black clubmaster </v>
      </c>
      <c r="C36" s="10">
        <v>2</v>
      </c>
      <c r="D36" s="6">
        <v>43984</v>
      </c>
    </row>
    <row r="37" spans="1:4" x14ac:dyDescent="0.35">
      <c r="A37" s="10">
        <v>85</v>
      </c>
      <c r="B37" t="str">
        <f>VLOOKUP(Ordered[[#This Row],[Item No.]],Item[],2, FALSE)</f>
        <v>cdg cream high 43</v>
      </c>
      <c r="C37" s="10">
        <v>1</v>
      </c>
      <c r="D37" s="6">
        <v>43984</v>
      </c>
    </row>
    <row r="38" spans="1:4" x14ac:dyDescent="0.35">
      <c r="A38" s="10">
        <v>155</v>
      </c>
      <c r="B38" t="str">
        <f>VLOOKUP(Ordered[[#This Row],[Item No.]],Item[],2, FALSE)</f>
        <v>frank ocean black blonded hoodie m</v>
      </c>
      <c r="C38" s="10">
        <v>1</v>
      </c>
      <c r="D38" s="6">
        <v>43984</v>
      </c>
    </row>
    <row r="39" spans="1:4" x14ac:dyDescent="0.35">
      <c r="A39" s="10">
        <f>A38+1</f>
        <v>156</v>
      </c>
      <c r="B39" t="str">
        <f>VLOOKUP(Ordered[[#This Row],[Item No.]],Item[],2, FALSE)</f>
        <v>frank ocean black blonded hoodie l</v>
      </c>
      <c r="C39" s="10">
        <v>1</v>
      </c>
      <c r="D39" s="6">
        <v>43984</v>
      </c>
    </row>
    <row r="40" spans="1:4" x14ac:dyDescent="0.35">
      <c r="A40" s="10">
        <f t="shared" ref="A40:A43" si="0">A39+1</f>
        <v>157</v>
      </c>
      <c r="B40" t="str">
        <f>VLOOKUP(Ordered[[#This Row],[Item No.]],Item[],2, FALSE)</f>
        <v>frank ocean green blonded hoodie m</v>
      </c>
      <c r="C40" s="10">
        <v>1</v>
      </c>
      <c r="D40" s="6">
        <v>43984</v>
      </c>
    </row>
    <row r="41" spans="1:4" x14ac:dyDescent="0.35">
      <c r="A41" s="10">
        <f t="shared" si="0"/>
        <v>158</v>
      </c>
      <c r="B41" t="str">
        <f>VLOOKUP(Ordered[[#This Row],[Item No.]],Item[],2, FALSE)</f>
        <v>frank ocean green blonded hoodie l</v>
      </c>
      <c r="C41" s="10">
        <v>1</v>
      </c>
      <c r="D41" s="6">
        <v>43984</v>
      </c>
    </row>
    <row r="42" spans="1:4" x14ac:dyDescent="0.35">
      <c r="A42" s="10">
        <f t="shared" si="0"/>
        <v>159</v>
      </c>
      <c r="B42" t="str">
        <f>VLOOKUP(Ordered[[#This Row],[Item No.]],Item[],2, FALSE)</f>
        <v>air jordan orange shattered backboard 3.0 43</v>
      </c>
      <c r="C42" s="10">
        <v>2</v>
      </c>
      <c r="D42" s="6">
        <v>43984</v>
      </c>
    </row>
    <row r="43" spans="1:4" x14ac:dyDescent="0.35">
      <c r="A43" s="10">
        <f t="shared" si="0"/>
        <v>160</v>
      </c>
      <c r="B43" t="str">
        <f>VLOOKUP(Ordered[[#This Row],[Item No.]],Item[],2, FALSE)</f>
        <v>air jordan orange shattered backboard 3.0 44</v>
      </c>
      <c r="C43" s="10">
        <v>1</v>
      </c>
      <c r="D43" s="6">
        <v>43984</v>
      </c>
    </row>
    <row r="44" spans="1:4" x14ac:dyDescent="0.35">
      <c r="A44" s="10">
        <v>144</v>
      </c>
      <c r="B44" t="str">
        <f>VLOOKUP(Ordered[[#This Row],[Item No.]],Item[],2, FALSE)</f>
        <v>cdg cream low crazy hearts 41</v>
      </c>
      <c r="C44" s="10">
        <v>-1</v>
      </c>
      <c r="D44" s="6">
        <v>43984</v>
      </c>
    </row>
    <row r="45" spans="1:4" x14ac:dyDescent="0.35">
      <c r="A45" s="10">
        <v>96</v>
      </c>
      <c r="B45" t="str">
        <f>VLOOKUP(Ordered[[#This Row],[Item No.]],Item[],2, FALSE)</f>
        <v>cdg cream low 44</v>
      </c>
      <c r="C45" s="10">
        <v>-1</v>
      </c>
      <c r="D45" s="6">
        <v>43984</v>
      </c>
    </row>
    <row r="46" spans="1:4" x14ac:dyDescent="0.35">
      <c r="A46" s="10">
        <v>8</v>
      </c>
      <c r="B46" t="str">
        <f>VLOOKUP(Ordered[[#This Row],[Item No.]],Item[],2, FALSE)</f>
        <v>cdg black red heart l</v>
      </c>
      <c r="C46" s="10">
        <v>4</v>
      </c>
      <c r="D46" s="6">
        <v>43984</v>
      </c>
    </row>
    <row r="47" spans="1:4" x14ac:dyDescent="0.35">
      <c r="A47" s="10">
        <v>9</v>
      </c>
      <c r="B47" t="str">
        <f>VLOOKUP(Ordered[[#This Row],[Item No.]],Item[],2, FALSE)</f>
        <v>cdg black red heart xl</v>
      </c>
      <c r="C47" s="10">
        <v>2</v>
      </c>
      <c r="D47" s="6">
        <v>43984</v>
      </c>
    </row>
    <row r="48" spans="1:4" x14ac:dyDescent="0.35">
      <c r="A48" s="10">
        <v>15</v>
      </c>
      <c r="B48" t="str">
        <f>VLOOKUP(Ordered[[#This Row],[Item No.]],Item[],2, FALSE)</f>
        <v>cdg black gold heart xl</v>
      </c>
      <c r="C48" s="10">
        <v>3</v>
      </c>
      <c r="D48" s="6">
        <v>43984</v>
      </c>
    </row>
    <row r="49" spans="1:4" x14ac:dyDescent="0.35">
      <c r="A49" s="10">
        <v>17</v>
      </c>
      <c r="B49" t="str">
        <f>VLOOKUP(Ordered[[#This Row],[Item No.]],Item[],2, FALSE)</f>
        <v>cdg white black heart l</v>
      </c>
      <c r="C49" s="10">
        <v>2</v>
      </c>
      <c r="D49" s="6">
        <v>43984</v>
      </c>
    </row>
    <row r="50" spans="1:4" x14ac:dyDescent="0.35">
      <c r="A50" s="10">
        <v>16</v>
      </c>
      <c r="B50" t="str">
        <f>VLOOKUP(Ordered[[#This Row],[Item No.]],Item[],2, FALSE)</f>
        <v>cdg white black heart m</v>
      </c>
      <c r="C50" s="10">
        <v>1</v>
      </c>
      <c r="D50" s="6">
        <v>43984</v>
      </c>
    </row>
    <row r="51" spans="1:4" x14ac:dyDescent="0.35">
      <c r="A51" s="10">
        <v>19</v>
      </c>
      <c r="B51" t="str">
        <f>VLOOKUP(Ordered[[#This Row],[Item No.]],Item[],2, FALSE)</f>
        <v>cdg black black heart m</v>
      </c>
      <c r="C51" s="10">
        <v>2</v>
      </c>
      <c r="D51" s="6">
        <v>43984</v>
      </c>
    </row>
    <row r="52" spans="1:4" x14ac:dyDescent="0.35">
      <c r="A52" s="10">
        <v>23</v>
      </c>
      <c r="B52" t="str">
        <f>VLOOKUP(Ordered[[#This Row],[Item No.]],Item[],2, FALSE)</f>
        <v>cdg gray black heart l</v>
      </c>
      <c r="C52" s="10">
        <v>2</v>
      </c>
      <c r="D52" s="6">
        <v>43984</v>
      </c>
    </row>
    <row r="53" spans="1:4" x14ac:dyDescent="0.35">
      <c r="A53" s="10">
        <v>24</v>
      </c>
      <c r="B53" t="str">
        <f>VLOOKUP(Ordered[[#This Row],[Item No.]],Item[],2, FALSE)</f>
        <v>cdg gray black heart xl</v>
      </c>
      <c r="C53" s="10">
        <v>2</v>
      </c>
      <c r="D53" s="6">
        <v>43984</v>
      </c>
    </row>
    <row r="54" spans="1:4" x14ac:dyDescent="0.35">
      <c r="A54" s="10">
        <v>31</v>
      </c>
      <c r="B54" t="str">
        <f>VLOOKUP(Ordered[[#This Row],[Item No.]],Item[],2, FALSE)</f>
        <v>cdg white double heart m</v>
      </c>
      <c r="C54" s="10">
        <v>2</v>
      </c>
      <c r="D54" s="6">
        <v>43984</v>
      </c>
    </row>
    <row r="55" spans="1:4" x14ac:dyDescent="0.35">
      <c r="A55" s="10">
        <v>32</v>
      </c>
      <c r="B55" t="str">
        <f>VLOOKUP(Ordered[[#This Row],[Item No.]],Item[],2, FALSE)</f>
        <v>cdg white double heart l</v>
      </c>
      <c r="C55" s="10">
        <v>1</v>
      </c>
      <c r="D55" s="6">
        <v>43984</v>
      </c>
    </row>
    <row r="56" spans="1:4" x14ac:dyDescent="0.35">
      <c r="A56" s="10">
        <v>33</v>
      </c>
      <c r="B56" t="str">
        <f>VLOOKUP(Ordered[[#This Row],[Item No.]],Item[],2, FALSE)</f>
        <v>cdg white double heart xl</v>
      </c>
      <c r="C56" s="10">
        <v>2</v>
      </c>
      <c r="D56" s="6">
        <v>43984</v>
      </c>
    </row>
    <row r="57" spans="1:4" x14ac:dyDescent="0.35">
      <c r="A57" s="10">
        <v>34</v>
      </c>
      <c r="B57" t="str">
        <f>VLOOKUP(Ordered[[#This Row],[Item No.]],Item[],2, FALSE)</f>
        <v>cdg black double (red + gold) heart m</v>
      </c>
      <c r="C57" s="10">
        <v>2</v>
      </c>
      <c r="D57" s="6">
        <v>43984</v>
      </c>
    </row>
    <row r="58" spans="1:4" x14ac:dyDescent="0.35">
      <c r="A58" s="10">
        <v>131</v>
      </c>
      <c r="B58" t="str">
        <f>VLOOKUP(Ordered[[#This Row],[Item No.]],Item[],2, FALSE)</f>
        <v>cdg black double (red + red) heart m</v>
      </c>
      <c r="C58" s="10">
        <v>2</v>
      </c>
      <c r="D58" s="6">
        <v>43984</v>
      </c>
    </row>
    <row r="59" spans="1:4" x14ac:dyDescent="0.35">
      <c r="A59" s="10">
        <v>132</v>
      </c>
      <c r="B59" t="str">
        <f>VLOOKUP(Ordered[[#This Row],[Item No.]],Item[],2, FALSE)</f>
        <v>cdg black double (red + red) heart l</v>
      </c>
      <c r="C59" s="10">
        <v>2</v>
      </c>
      <c r="D59" s="6">
        <v>43984</v>
      </c>
    </row>
    <row r="60" spans="1:4" x14ac:dyDescent="0.35">
      <c r="A60" s="10">
        <v>150</v>
      </c>
      <c r="B60" t="str">
        <f>VLOOKUP(Ordered[[#This Row],[Item No.]],Item[],2, FALSE)</f>
        <v>cdg white red heart s</v>
      </c>
      <c r="C60" s="10">
        <v>1</v>
      </c>
      <c r="D60" s="6">
        <v>43984</v>
      </c>
    </row>
    <row r="61" spans="1:4" x14ac:dyDescent="0.35">
      <c r="A61" s="10">
        <v>152</v>
      </c>
      <c r="B61" t="str">
        <f>VLOOKUP(Ordered[[#This Row],[Item No.]],Item[],2, FALSE)</f>
        <v>cdg black red heart s</v>
      </c>
      <c r="C61" s="10">
        <v>1</v>
      </c>
      <c r="D61" s="6">
        <v>43984</v>
      </c>
    </row>
    <row r="62" spans="1:4" x14ac:dyDescent="0.35">
      <c r="A62" s="10">
        <v>153</v>
      </c>
      <c r="B62" t="str">
        <f>VLOOKUP(Ordered[[#This Row],[Item No.]],Item[],2, FALSE)</f>
        <v>otb gold diagonal ring 10</v>
      </c>
      <c r="C62" s="10">
        <v>10</v>
      </c>
      <c r="D62" s="6">
        <v>43984</v>
      </c>
    </row>
    <row r="63" spans="1:4" x14ac:dyDescent="0.35">
      <c r="A63" s="10">
        <v>148</v>
      </c>
      <c r="B63" t="str">
        <f>VLOOKUP(Ordered[[#This Row],[Item No.]],Item[],2, FALSE)</f>
        <v>otb silver stainless steel cuban curb chain 5mm by 50cm</v>
      </c>
      <c r="C63" s="10">
        <v>10</v>
      </c>
      <c r="D63" s="6">
        <v>43984</v>
      </c>
    </row>
    <row r="64" spans="1:4" x14ac:dyDescent="0.35">
      <c r="A64" s="10">
        <v>149</v>
      </c>
      <c r="B64" t="str">
        <f>VLOOKUP(Ordered[[#This Row],[Item No.]],Item[],2, FALSE)</f>
        <v>otb gold plated stainless steel cuban curb chain 5mm by 50cm</v>
      </c>
      <c r="C64" s="10">
        <v>10</v>
      </c>
      <c r="D64" s="6">
        <v>43984</v>
      </c>
    </row>
    <row r="65" spans="1:4" x14ac:dyDescent="0.35">
      <c r="A65" s="10">
        <v>58</v>
      </c>
      <c r="B65" t="str">
        <f>VLOOKUP(Ordered[[#This Row],[Item No.]],Item[],2, FALSE)</f>
        <v>assc black kkoch l</v>
      </c>
      <c r="C65" s="10">
        <v>2</v>
      </c>
      <c r="D65" s="6">
        <v>43984</v>
      </c>
    </row>
    <row r="66" spans="1:4" x14ac:dyDescent="0.35">
      <c r="A66" s="10">
        <v>59</v>
      </c>
      <c r="B66" t="str">
        <f>VLOOKUP(Ordered[[#This Row],[Item No.]],Item[],2, FALSE)</f>
        <v>assc white cherry m</v>
      </c>
      <c r="C66" s="10">
        <v>2</v>
      </c>
      <c r="D66" s="6">
        <v>43984</v>
      </c>
    </row>
    <row r="67" spans="1:4" x14ac:dyDescent="0.35">
      <c r="A67" s="10">
        <v>62</v>
      </c>
      <c r="B67" t="str">
        <f>VLOOKUP(Ordered[[#This Row],[Item No.]],Item[],2, FALSE)</f>
        <v>assc black cherry l</v>
      </c>
      <c r="C67" s="10">
        <v>2</v>
      </c>
      <c r="D67" s="6">
        <v>43984</v>
      </c>
    </row>
    <row r="68" spans="1:4" x14ac:dyDescent="0.35">
      <c r="A68" s="10">
        <v>115</v>
      </c>
      <c r="B68" t="str">
        <f>VLOOKUP(Ordered[[#This Row],[Item No.]],Item[],2, FALSE)</f>
        <v>lululemon black legging s</v>
      </c>
      <c r="C68" s="10">
        <v>5</v>
      </c>
      <c r="D68" s="6">
        <v>43984</v>
      </c>
    </row>
    <row r="69" spans="1:4" x14ac:dyDescent="0.35">
      <c r="A69" s="10">
        <v>111</v>
      </c>
      <c r="B69" t="str">
        <f>VLOOKUP(Ordered[[#This Row],[Item No.]],Item[],2, FALSE)</f>
        <v xml:space="preserve">tommy hilfiger white baseball cap </v>
      </c>
      <c r="C69" s="10">
        <v>3</v>
      </c>
      <c r="D69" s="6">
        <v>43984</v>
      </c>
    </row>
    <row r="70" spans="1:4" x14ac:dyDescent="0.35">
      <c r="A70" s="10">
        <v>121</v>
      </c>
      <c r="B70" t="str">
        <f>VLOOKUP(Ordered[[#This Row],[Item No.]],Item[],2, FALSE)</f>
        <v>lululemon gray gamma legging s</v>
      </c>
      <c r="C70" s="10">
        <v>3</v>
      </c>
      <c r="D70" s="6">
        <v>43984</v>
      </c>
    </row>
    <row r="71" spans="1:4" x14ac:dyDescent="0.35">
      <c r="A71" s="10">
        <v>161</v>
      </c>
      <c r="B71" t="str">
        <f>VLOOKUP(Ordered[[#This Row],[Item No.]],Item[],2, FALSE)</f>
        <v>otb silver nike square swoosh ring 10</v>
      </c>
      <c r="C71" s="10">
        <v>2</v>
      </c>
      <c r="D71" s="6">
        <v>43984</v>
      </c>
    </row>
    <row r="72" spans="1:4" x14ac:dyDescent="0.35">
      <c r="A72" s="10">
        <f>A71+1</f>
        <v>162</v>
      </c>
      <c r="B72" t="str">
        <f>VLOOKUP(Ordered[[#This Row],[Item No.]],Item[],2, FALSE)</f>
        <v>otb silver nike square swoosh ring 9</v>
      </c>
      <c r="C72" s="10">
        <v>1</v>
      </c>
      <c r="D72" s="6">
        <v>43984</v>
      </c>
    </row>
    <row r="73" spans="1:4" x14ac:dyDescent="0.35">
      <c r="A73" s="10">
        <f t="shared" ref="A73:A80" si="1">A72+1</f>
        <v>163</v>
      </c>
      <c r="B73" t="str">
        <f>VLOOKUP(Ordered[[#This Row],[Item No.]],Item[],2, FALSE)</f>
        <v>otb silver nike square swoosh ring 8</v>
      </c>
      <c r="C73" s="10">
        <v>1</v>
      </c>
      <c r="D73" s="6">
        <v>43984</v>
      </c>
    </row>
    <row r="74" spans="1:4" x14ac:dyDescent="0.35">
      <c r="A74" s="10">
        <f t="shared" si="1"/>
        <v>164</v>
      </c>
      <c r="B74" t="str">
        <f>VLOOKUP(Ordered[[#This Row],[Item No.]],Item[],2, FALSE)</f>
        <v>otb silver nike square swoosh ring 7</v>
      </c>
      <c r="C74" s="10">
        <v>2</v>
      </c>
      <c r="D74" s="6">
        <v>43984</v>
      </c>
    </row>
    <row r="75" spans="1:4" x14ac:dyDescent="0.35">
      <c r="A75" s="10">
        <f t="shared" si="1"/>
        <v>165</v>
      </c>
      <c r="B75" t="str">
        <f>VLOOKUP(Ordered[[#This Row],[Item No.]],Item[],2, FALSE)</f>
        <v>otb silver nike see through swoosh ring 9</v>
      </c>
      <c r="C75" s="10">
        <v>2</v>
      </c>
      <c r="D75" s="6">
        <v>43984</v>
      </c>
    </row>
    <row r="76" spans="1:4" x14ac:dyDescent="0.35">
      <c r="A76" s="10">
        <f t="shared" si="1"/>
        <v>166</v>
      </c>
      <c r="B76" t="str">
        <f>VLOOKUP(Ordered[[#This Row],[Item No.]],Item[],2, FALSE)</f>
        <v>otb silver nike see through swoosh ring 8</v>
      </c>
      <c r="C76" s="10">
        <v>1</v>
      </c>
      <c r="D76" s="6">
        <v>43984</v>
      </c>
    </row>
    <row r="77" spans="1:4" x14ac:dyDescent="0.35">
      <c r="A77" s="10">
        <f t="shared" si="1"/>
        <v>167</v>
      </c>
      <c r="B77" t="str">
        <f>VLOOKUP(Ordered[[#This Row],[Item No.]],Item[],2, FALSE)</f>
        <v>otb silver nike see through swoosh ring 7</v>
      </c>
      <c r="C77" s="10">
        <v>2</v>
      </c>
      <c r="D77" s="6">
        <v>43984</v>
      </c>
    </row>
    <row r="78" spans="1:4" x14ac:dyDescent="0.35">
      <c r="A78" s="15">
        <v>168</v>
      </c>
      <c r="B78" t="str">
        <f>VLOOKUP(Ordered[[#This Row],[Item No.]],Item[],2, FALSE)</f>
        <v>lululemon aoki ash legging s</v>
      </c>
      <c r="C78" s="10">
        <v>2</v>
      </c>
      <c r="D78" s="6">
        <v>43984</v>
      </c>
    </row>
    <row r="79" spans="1:4" x14ac:dyDescent="0.35">
      <c r="A79" s="15">
        <v>169</v>
      </c>
      <c r="B79" t="str">
        <f>VLOOKUP(Ordered[[#This Row],[Item No.]],Item[],2, FALSE)</f>
        <v>lululemon aoki ash legging m</v>
      </c>
      <c r="C79" s="10">
        <v>1</v>
      </c>
      <c r="D79" s="6">
        <v>43984</v>
      </c>
    </row>
    <row r="80" spans="1:4" x14ac:dyDescent="0.35">
      <c r="A80" s="15">
        <v>170</v>
      </c>
      <c r="B80" t="str">
        <f>VLOOKUP(Ordered[[#This Row],[Item No.]],Item[],2, FALSE)</f>
        <v>lululemon brick red legging s</v>
      </c>
      <c r="C80" s="10">
        <v>2</v>
      </c>
      <c r="D80" s="6">
        <v>43984</v>
      </c>
    </row>
    <row r="81" spans="1:4" x14ac:dyDescent="0.35">
      <c r="A81" s="15">
        <v>171</v>
      </c>
      <c r="B81" t="str">
        <f>VLOOKUP(Ordered[[#This Row],[Item No.]],Item[],2, FALSE)</f>
        <v>lululemon brick red legging m</v>
      </c>
      <c r="C81" s="10">
        <v>1</v>
      </c>
      <c r="D81" s="6">
        <v>43984</v>
      </c>
    </row>
    <row r="82" spans="1:4" x14ac:dyDescent="0.35">
      <c r="A82" s="10">
        <v>20</v>
      </c>
      <c r="B82" t="str">
        <f>VLOOKUP(Ordered[[#This Row],[Item No.]],Item[],2, FALSE)</f>
        <v>cdg black black heart l</v>
      </c>
      <c r="C82" s="10">
        <v>2</v>
      </c>
      <c r="D82" s="6">
        <v>43984</v>
      </c>
    </row>
    <row r="83" spans="1:4" x14ac:dyDescent="0.35">
      <c r="A83" s="10">
        <v>22</v>
      </c>
      <c r="B83" t="str">
        <f>VLOOKUP(Ordered[[#This Row],[Item No.]],Item[],2, FALSE)</f>
        <v>cdg gray black heart m</v>
      </c>
      <c r="C83" s="10">
        <v>1</v>
      </c>
      <c r="D83" s="6">
        <v>43984</v>
      </c>
    </row>
    <row r="84" spans="1:4" x14ac:dyDescent="0.35">
      <c r="A84" s="10">
        <v>30</v>
      </c>
      <c r="B84" t="str">
        <f>VLOOKUP(Ordered[[#This Row],[Item No.]],Item[],2, FALSE)</f>
        <v>cdg gray double heart xl</v>
      </c>
      <c r="C84" s="10">
        <v>1</v>
      </c>
      <c r="D84" s="6">
        <v>43984</v>
      </c>
    </row>
    <row r="85" spans="1:4" x14ac:dyDescent="0.35">
      <c r="A85" s="10">
        <v>33</v>
      </c>
      <c r="B85" t="str">
        <f>VLOOKUP(Ordered[[#This Row],[Item No.]],Item[],2, FALSE)</f>
        <v>cdg white double heart xl</v>
      </c>
      <c r="C85" s="10">
        <v>1</v>
      </c>
      <c r="D85" s="6">
        <v>43984</v>
      </c>
    </row>
    <row r="86" spans="1:4" x14ac:dyDescent="0.35">
      <c r="A86" s="10">
        <v>115</v>
      </c>
      <c r="B86" t="str">
        <f>VLOOKUP(Ordered[[#This Row],[Item No.]],Item[],2, FALSE)</f>
        <v>lululemon black legging s</v>
      </c>
      <c r="C86" s="10">
        <v>2</v>
      </c>
      <c r="D86" s="6">
        <v>43984</v>
      </c>
    </row>
    <row r="87" spans="1:4" x14ac:dyDescent="0.35">
      <c r="A87" s="10">
        <v>116</v>
      </c>
      <c r="B87" t="str">
        <f>VLOOKUP(Ordered[[#This Row],[Item No.]],Item[],2, FALSE)</f>
        <v>lululemon black legging m</v>
      </c>
      <c r="C87" s="10">
        <v>2</v>
      </c>
      <c r="D87" s="6">
        <v>43984</v>
      </c>
    </row>
    <row r="88" spans="1:4" x14ac:dyDescent="0.35">
      <c r="A88" s="10">
        <v>76</v>
      </c>
      <c r="B88" t="str">
        <f>VLOOKUP(Ordered[[#This Row],[Item No.]],Item[],2, FALSE)</f>
        <v>adidas core black 4 44</v>
      </c>
      <c r="C88" s="10">
        <v>2</v>
      </c>
      <c r="D88" s="6">
        <v>43984</v>
      </c>
    </row>
    <row r="89" spans="1:4" x14ac:dyDescent="0.35">
      <c r="A89" s="10">
        <v>55</v>
      </c>
      <c r="B89" t="str">
        <f>VLOOKUP(Ordered[[#This Row],[Item No.]],Item[],2, FALSE)</f>
        <v>assc white kkoch m</v>
      </c>
      <c r="C89" s="10">
        <v>2</v>
      </c>
      <c r="D89" s="6">
        <v>43984</v>
      </c>
    </row>
    <row r="90" spans="1:4" x14ac:dyDescent="0.35">
      <c r="A90" s="10">
        <v>21</v>
      </c>
      <c r="B90" t="str">
        <f>VLOOKUP(Ordered[[#This Row],[Item No.]],Item[],2, FALSE)</f>
        <v>cdg black black heart xl</v>
      </c>
      <c r="C90" s="10">
        <v>2</v>
      </c>
      <c r="D90" s="6">
        <v>43984</v>
      </c>
    </row>
    <row r="91" spans="1:4" x14ac:dyDescent="0.35">
      <c r="A91" s="10">
        <v>86</v>
      </c>
      <c r="B91" t="str">
        <f>VLOOKUP(Ordered[[#This Row],[Item No.]],Item[],2, FALSE)</f>
        <v>cdg cream high 44</v>
      </c>
      <c r="C91" s="10">
        <v>2</v>
      </c>
      <c r="D91" s="6">
        <v>43984</v>
      </c>
    </row>
    <row r="92" spans="1:4" x14ac:dyDescent="0.35">
      <c r="B92" t="e">
        <f>VLOOKUP(Ordered[[#This Row],[Item No.]],Item[],2, FALSE)</f>
        <v>#N/A</v>
      </c>
    </row>
    <row r="93" spans="1:4" x14ac:dyDescent="0.35">
      <c r="B93" t="e">
        <f>VLOOKUP(Ordered[[#This Row],[Item No.]],Item[],2, FALSE)</f>
        <v>#N/A</v>
      </c>
    </row>
    <row r="94" spans="1:4" x14ac:dyDescent="0.35">
      <c r="B94" t="e">
        <f>VLOOKUP(Ordered[[#This Row],[Item No.]],Item[],2, FALSE)</f>
        <v>#N/A</v>
      </c>
    </row>
    <row r="95" spans="1:4" x14ac:dyDescent="0.35">
      <c r="B95" t="e">
        <f>VLOOKUP(Ordered[[#This Row],[Item No.]],Item[],2, FALSE)</f>
        <v>#N/A</v>
      </c>
    </row>
    <row r="96" spans="1:4" x14ac:dyDescent="0.35">
      <c r="B96" t="e">
        <f>VLOOKUP(Ordered[[#This Row],[Item No.]],Item[],2, FALSE)</f>
        <v>#N/A</v>
      </c>
    </row>
    <row r="97" spans="2:2" x14ac:dyDescent="0.35">
      <c r="B97" t="e">
        <f>VLOOKUP(Ordered[[#This Row],[Item No.]],Item[],2, FALSE)</f>
        <v>#N/A</v>
      </c>
    </row>
    <row r="98" spans="2:2" x14ac:dyDescent="0.35">
      <c r="B98" t="e">
        <f>VLOOKUP(Ordered[[#This Row],[Item No.]],Item[],2, FALSE)</f>
        <v>#N/A</v>
      </c>
    </row>
    <row r="99" spans="2:2" x14ac:dyDescent="0.35">
      <c r="B99" t="e">
        <f>VLOOKUP(Ordered[[#This Row],[Item No.]],Item[],2, FALSE)</f>
        <v>#N/A</v>
      </c>
    </row>
    <row r="100" spans="2:2" x14ac:dyDescent="0.35">
      <c r="B100" t="e">
        <f>VLOOKUP(Ordered[[#This Row],[Item No.]],Item[],2, FALSE)</f>
        <v>#N/A</v>
      </c>
    </row>
    <row r="101" spans="2:2" x14ac:dyDescent="0.35">
      <c r="B101" t="e">
        <f>VLOOKUP(Ordered[[#This Row],[Item No.]],Item[],2, FALSE)</f>
        <v>#N/A</v>
      </c>
    </row>
    <row r="102" spans="2:2" x14ac:dyDescent="0.35">
      <c r="B102" t="e">
        <f>VLOOKUP(Ordered[[#This Row],[Item No.]],Item[],2, FALSE)</f>
        <v>#N/A</v>
      </c>
    </row>
    <row r="103" spans="2:2" x14ac:dyDescent="0.35">
      <c r="B103" t="e">
        <f>VLOOKUP(Ordered[[#This Row],[Item No.]],Item[],2, FALSE)</f>
        <v>#N/A</v>
      </c>
    </row>
    <row r="104" spans="2:2" x14ac:dyDescent="0.35">
      <c r="B104" t="e">
        <f>VLOOKUP(Ordered[[#This Row],[Item No.]],Item[],2, FALSE)</f>
        <v>#N/A</v>
      </c>
    </row>
    <row r="105" spans="2:2" x14ac:dyDescent="0.35">
      <c r="B105" t="e">
        <f>VLOOKUP(Ordered[[#This Row],[Item No.]],Item[],2, FALSE)</f>
        <v>#N/A</v>
      </c>
    </row>
    <row r="106" spans="2:2" x14ac:dyDescent="0.35">
      <c r="B106" t="e">
        <f>VLOOKUP(Ordered[[#This Row],[Item No.]],Item[],2, FALSE)</f>
        <v>#N/A</v>
      </c>
    </row>
    <row r="107" spans="2:2" x14ac:dyDescent="0.35">
      <c r="B107" t="e">
        <f>VLOOKUP(Ordered[[#This Row],[Item No.]],Item[],2, FALSE)</f>
        <v>#N/A</v>
      </c>
    </row>
    <row r="108" spans="2:2" x14ac:dyDescent="0.35">
      <c r="B108" t="e">
        <f>VLOOKUP(Ordered[[#This Row],[Item No.]],Item[],2, FALSE)</f>
        <v>#N/A</v>
      </c>
    </row>
    <row r="109" spans="2:2" x14ac:dyDescent="0.35">
      <c r="B109" t="e">
        <f>VLOOKUP(Ordered[[#This Row],[Item No.]],Item[],2, FALSE)</f>
        <v>#N/A</v>
      </c>
    </row>
    <row r="110" spans="2:2" x14ac:dyDescent="0.35">
      <c r="B110" t="e">
        <f>VLOOKUP(Ordered[[#This Row],[Item No.]],Item[],2, FALSE)</f>
        <v>#N/A</v>
      </c>
    </row>
    <row r="111" spans="2:2" x14ac:dyDescent="0.35">
      <c r="B111" t="e">
        <f>VLOOKUP(Ordered[[#This Row],[Item No.]],Item[],2, FALSE)</f>
        <v>#N/A</v>
      </c>
    </row>
    <row r="112" spans="2:2" x14ac:dyDescent="0.35">
      <c r="B112" t="e">
        <f>VLOOKUP(Ordered[[#This Row],[Item No.]],Item[],2, FALSE)</f>
        <v>#N/A</v>
      </c>
    </row>
    <row r="113" spans="2:2" x14ac:dyDescent="0.35">
      <c r="B113" t="e">
        <f>VLOOKUP(Ordered[[#This Row],[Item No.]],Item[],2, FALSE)</f>
        <v>#N/A</v>
      </c>
    </row>
    <row r="114" spans="2:2" x14ac:dyDescent="0.35">
      <c r="B114" t="e">
        <f>VLOOKUP(Ordered[[#This Row],[Item No.]],Item[],2, FALSE)</f>
        <v>#N/A</v>
      </c>
    </row>
    <row r="115" spans="2:2" x14ac:dyDescent="0.35">
      <c r="B115" t="e">
        <f>VLOOKUP(Ordered[[#This Row],[Item No.]],Item[],2, FALSE)</f>
        <v>#N/A</v>
      </c>
    </row>
    <row r="116" spans="2:2" x14ac:dyDescent="0.35">
      <c r="B116" t="e">
        <f>VLOOKUP(Ordered[[#This Row],[Item No.]],Item[],2, FALSE)</f>
        <v>#N/A</v>
      </c>
    </row>
    <row r="117" spans="2:2" x14ac:dyDescent="0.35">
      <c r="B117" t="e">
        <f>VLOOKUP(Ordered[[#This Row],[Item No.]],Item[],2, FALSE)</f>
        <v>#N/A</v>
      </c>
    </row>
    <row r="118" spans="2:2" x14ac:dyDescent="0.35">
      <c r="B118" t="e">
        <f>VLOOKUP(Ordered[[#This Row],[Item No.]],Item[],2, FALSE)</f>
        <v>#N/A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83"/>
  <sheetViews>
    <sheetView topLeftCell="B123" workbookViewId="0">
      <selection activeCell="B90" sqref="B90"/>
    </sheetView>
  </sheetViews>
  <sheetFormatPr defaultRowHeight="14.5" x14ac:dyDescent="0.35"/>
  <cols>
    <col min="1" max="1" width="10.26953125" style="10" customWidth="1"/>
    <col min="2" max="2" width="49" style="10" customWidth="1"/>
    <col min="3" max="5" width="10.26953125" style="10" customWidth="1"/>
  </cols>
  <sheetData>
    <row r="1" spans="1:10" x14ac:dyDescent="0.35">
      <c r="A1" t="s">
        <v>16</v>
      </c>
      <c r="B1" t="s">
        <v>17</v>
      </c>
      <c r="C1" t="s">
        <v>2</v>
      </c>
      <c r="D1" t="s">
        <v>0</v>
      </c>
      <c r="E1" t="s">
        <v>122</v>
      </c>
      <c r="F1" t="s">
        <v>120</v>
      </c>
      <c r="G1" t="s">
        <v>141</v>
      </c>
      <c r="H1" t="s">
        <v>0</v>
      </c>
      <c r="I1" t="s">
        <v>142</v>
      </c>
      <c r="J1">
        <f>SUM(I2:I978)</f>
        <v>290</v>
      </c>
    </row>
    <row r="2" spans="1:10" x14ac:dyDescent="0.35">
      <c r="A2" s="10">
        <v>111</v>
      </c>
      <c r="B2" t="str">
        <f>VLOOKUP(Sold[[#This Row],[Item No.]],Item[],2,FALSE )</f>
        <v xml:space="preserve">tommy hilfiger white baseball cap </v>
      </c>
      <c r="C2" s="4">
        <f>VLOOKUP(Sold[[#This Row],[Item No.]],Item[],10,FALSE)</f>
        <v>6.4409799554565694</v>
      </c>
      <c r="D2" s="10" t="s">
        <v>8</v>
      </c>
      <c r="E2" s="4">
        <v>20</v>
      </c>
      <c r="F2">
        <f>IF(COUNT(Sold[[#This Row],[Item No.]]) = 1, 1, 0)</f>
        <v>1</v>
      </c>
    </row>
    <row r="3" spans="1:10" x14ac:dyDescent="0.35">
      <c r="A3" s="10">
        <v>111</v>
      </c>
      <c r="B3" t="str">
        <f>VLOOKUP(Sold[[#This Row],[Item No.]],Item[],2,FALSE )</f>
        <v xml:space="preserve">tommy hilfiger white baseball cap </v>
      </c>
      <c r="C3">
        <f>VLOOKUP(Sold[[#This Row],[Item No.]],Item[],10,FALSE)</f>
        <v>6.4409799554565694</v>
      </c>
      <c r="D3" s="10" t="s">
        <v>8</v>
      </c>
      <c r="E3" s="10">
        <v>0</v>
      </c>
      <c r="F3">
        <f>IF(COUNT(Sold[[#This Row],[Item No.]]) = 1, 1, 0)</f>
        <v>1</v>
      </c>
    </row>
    <row r="4" spans="1:10" x14ac:dyDescent="0.35">
      <c r="A4" s="10">
        <v>129</v>
      </c>
      <c r="B4" t="str">
        <f>VLOOKUP(Sold[[#This Row],[Item No.]],Item[],2,FALSE )</f>
        <v>astroworld black tour m</v>
      </c>
      <c r="C4">
        <f>VLOOKUP(Sold[[#This Row],[Item No.]],Item[],10,FALSE)</f>
        <v>51.358574610244986</v>
      </c>
      <c r="D4" s="10" t="s">
        <v>8</v>
      </c>
      <c r="E4">
        <v>170</v>
      </c>
      <c r="F4">
        <f>IF(COUNT(Sold[[#This Row],[Item No.]]) = 1, 1, 0)</f>
        <v>1</v>
      </c>
    </row>
    <row r="5" spans="1:10" x14ac:dyDescent="0.35">
      <c r="A5" s="10">
        <v>35</v>
      </c>
      <c r="B5" t="str">
        <f>VLOOKUP(Sold[[#This Row],[Item No.]],Item[],2,FALSE )</f>
        <v>cdg black double (red + gold) heart l</v>
      </c>
      <c r="C5">
        <f>VLOOKUP(Sold[[#This Row],[Item No.]],Item[],10,FALSE)</f>
        <v>14.138084632516703</v>
      </c>
      <c r="D5" s="10" t="s">
        <v>8</v>
      </c>
      <c r="E5" s="10">
        <v>40</v>
      </c>
      <c r="F5">
        <f>IF(COUNT(Sold[[#This Row],[Item No.]]) = 1, 1, 0)</f>
        <v>1</v>
      </c>
    </row>
    <row r="6" spans="1:10" x14ac:dyDescent="0.35">
      <c r="A6">
        <v>72</v>
      </c>
      <c r="B6" t="str">
        <f>VLOOKUP(Sold[[#This Row],[Item No.]],Item[],2,FALSE )</f>
        <v>adidas core black 4 40</v>
      </c>
      <c r="C6">
        <f>VLOOKUP(Sold[[#This Row],[Item No.]],Item[],10,FALSE)</f>
        <v>61.29175946547884</v>
      </c>
      <c r="D6" s="10" t="s">
        <v>9</v>
      </c>
      <c r="E6" s="10">
        <v>140</v>
      </c>
      <c r="F6">
        <f>IF(COUNT(Sold[[#This Row],[Item No.]]) = 1, 1, 0)</f>
        <v>1</v>
      </c>
    </row>
    <row r="7" spans="1:10" x14ac:dyDescent="0.35">
      <c r="A7" s="11">
        <v>51</v>
      </c>
      <c r="B7" t="str">
        <f>VLOOKUP(Sold[[#This Row],[Item No.]],Item[],2,FALSE )</f>
        <v>yeezus black skull xl</v>
      </c>
      <c r="C7">
        <f>VLOOKUP(Sold[[#This Row],[Item No.]],Item[],10,FALSE)</f>
        <v>13.08685968819599</v>
      </c>
      <c r="F7">
        <f>IF(COUNT(Sold[[#This Row],[Item No.]]) = 1, 1, 0)</f>
        <v>1</v>
      </c>
      <c r="G7" t="s">
        <v>147</v>
      </c>
      <c r="H7" t="s">
        <v>8</v>
      </c>
      <c r="I7">
        <v>35</v>
      </c>
    </row>
    <row r="8" spans="1:10" x14ac:dyDescent="0.35">
      <c r="A8" s="10">
        <v>17</v>
      </c>
      <c r="B8" t="str">
        <f>VLOOKUP(Sold[[#This Row],[Item No.]],Item[],2,FALSE )</f>
        <v>cdg white black heart l</v>
      </c>
      <c r="C8">
        <f>VLOOKUP(Sold[[#This Row],[Item No.]],Item[],10,FALSE)</f>
        <v>12.579064587973273</v>
      </c>
      <c r="D8" s="10" t="s">
        <v>8</v>
      </c>
      <c r="E8" s="10">
        <v>35</v>
      </c>
      <c r="F8">
        <f>IF(COUNT(Sold[[#This Row],[Item No.]]) = 1, 1, 0)</f>
        <v>1</v>
      </c>
    </row>
    <row r="9" spans="1:10" x14ac:dyDescent="0.35">
      <c r="A9" s="10">
        <v>20</v>
      </c>
      <c r="B9" t="str">
        <f>VLOOKUP(Sold[[#This Row],[Item No.]],Item[],2,FALSE )</f>
        <v>cdg black black heart l</v>
      </c>
      <c r="C9">
        <f>VLOOKUP(Sold[[#This Row],[Item No.]],Item[],10,FALSE)</f>
        <v>12.579064587973273</v>
      </c>
      <c r="D9" s="10" t="s">
        <v>8</v>
      </c>
      <c r="E9" s="10">
        <v>35</v>
      </c>
      <c r="F9">
        <f>IF(COUNT(Sold[[#This Row],[Item No.]]) = 1, 1, 0)</f>
        <v>1</v>
      </c>
    </row>
    <row r="10" spans="1:10" x14ac:dyDescent="0.35">
      <c r="A10" s="10">
        <v>113</v>
      </c>
      <c r="B10" t="str">
        <f>VLOOKUP(Sold[[#This Row],[Item No.]],Item[],2,FALSE )</f>
        <v xml:space="preserve">tommy hilfiger black baseball cap </v>
      </c>
      <c r="C10">
        <f>VLOOKUP(Sold[[#This Row],[Item No.]],Item[],10,FALSE)</f>
        <v>6.4409799554565694</v>
      </c>
      <c r="D10" s="10" t="s">
        <v>8</v>
      </c>
      <c r="E10" s="10">
        <v>25</v>
      </c>
      <c r="F10">
        <f>IF(COUNT(Sold[[#This Row],[Item No.]]) = 1, 1, 0)</f>
        <v>1</v>
      </c>
    </row>
    <row r="11" spans="1:10" x14ac:dyDescent="0.35">
      <c r="A11" s="10">
        <v>113</v>
      </c>
      <c r="B11" t="str">
        <f>VLOOKUP(Sold[[#This Row],[Item No.]],Item[],2,FALSE )</f>
        <v xml:space="preserve">tommy hilfiger black baseball cap </v>
      </c>
      <c r="C11">
        <f>VLOOKUP(Sold[[#This Row],[Item No.]],Item[],10,FALSE)</f>
        <v>6.4409799554565694</v>
      </c>
      <c r="D11" s="10" t="s">
        <v>8</v>
      </c>
      <c r="E11" s="10">
        <v>25</v>
      </c>
      <c r="F11">
        <f>IF(COUNT(Sold[[#This Row],[Item No.]]) = 1, 1, 0)</f>
        <v>1</v>
      </c>
    </row>
    <row r="12" spans="1:10" x14ac:dyDescent="0.35">
      <c r="A12">
        <v>24</v>
      </c>
      <c r="B12" t="str">
        <f>VLOOKUP(Sold[[#This Row],[Item No.]],Item[],2,FALSE )</f>
        <v>cdg gray black heart xl</v>
      </c>
      <c r="C12">
        <f>VLOOKUP(Sold[[#This Row],[Item No.]],Item[],10,FALSE)</f>
        <v>12.579064587973273</v>
      </c>
      <c r="D12" s="10" t="s">
        <v>8</v>
      </c>
      <c r="E12" s="10">
        <v>35</v>
      </c>
      <c r="F12">
        <f>IF(COUNT(Sold[[#This Row],[Item No.]]) = 1, 1, 0)</f>
        <v>1</v>
      </c>
    </row>
    <row r="13" spans="1:10" x14ac:dyDescent="0.35">
      <c r="A13" s="10">
        <v>127</v>
      </c>
      <c r="B13" t="str">
        <f>VLOOKUP(Sold[[#This Row],[Item No.]],Item[],2,FALSE )</f>
        <v>astroworld black wish s</v>
      </c>
      <c r="C13">
        <f>VLOOKUP(Sold[[#This Row],[Item No.]],Item[],10,FALSE)</f>
        <v>63.830734966592424</v>
      </c>
      <c r="D13" s="10" t="s">
        <v>10</v>
      </c>
      <c r="E13" s="10">
        <v>210</v>
      </c>
      <c r="F13">
        <f>IF(COUNT(Sold[[#This Row],[Item No.]]) = 1, 1, 0)</f>
        <v>1</v>
      </c>
    </row>
    <row r="14" spans="1:10" x14ac:dyDescent="0.35">
      <c r="A14" s="10">
        <v>128</v>
      </c>
      <c r="B14" t="str">
        <f>VLOOKUP(Sold[[#This Row],[Item No.]],Item[],2,FALSE )</f>
        <v>astroworld black wish m</v>
      </c>
      <c r="C14">
        <f>VLOOKUP(Sold[[#This Row],[Item No.]],Item[],10,FALSE)</f>
        <v>63.830734966592424</v>
      </c>
      <c r="D14" s="10" t="s">
        <v>10</v>
      </c>
      <c r="E14" s="10">
        <v>210</v>
      </c>
      <c r="F14">
        <f>IF(COUNT(Sold[[#This Row],[Item No.]]) = 1, 1, 0)</f>
        <v>1</v>
      </c>
    </row>
    <row r="15" spans="1:10" x14ac:dyDescent="0.35">
      <c r="A15" s="10">
        <v>128</v>
      </c>
      <c r="B15" t="str">
        <f>VLOOKUP(Sold[[#This Row],[Item No.]],Item[],2,FALSE )</f>
        <v>astroworld black wish m</v>
      </c>
      <c r="C15">
        <f>VLOOKUP(Sold[[#This Row],[Item No.]],Item[],10,FALSE)</f>
        <v>63.830734966592424</v>
      </c>
      <c r="D15" s="10" t="s">
        <v>8</v>
      </c>
      <c r="E15" s="10">
        <v>250</v>
      </c>
      <c r="F15">
        <f>IF(COUNT(Sold[[#This Row],[Item No.]]) = 1, 1, 0)</f>
        <v>1</v>
      </c>
    </row>
    <row r="16" spans="1:10" x14ac:dyDescent="0.35">
      <c r="A16" s="10">
        <v>29</v>
      </c>
      <c r="B16" t="str">
        <f>VLOOKUP(Sold[[#This Row],[Item No.]],Item[],2,FALSE )</f>
        <v>cdg gray double heart l</v>
      </c>
      <c r="C16">
        <f>VLOOKUP(Sold[[#This Row],[Item No.]],Item[],10,FALSE)</f>
        <v>14.138084632516703</v>
      </c>
      <c r="D16" s="10" t="s">
        <v>8</v>
      </c>
      <c r="E16" s="10">
        <v>35</v>
      </c>
      <c r="F16">
        <f>IF(COUNT(Sold[[#This Row],[Item No.]]) = 1, 1, 0)</f>
        <v>1</v>
      </c>
    </row>
    <row r="17" spans="1:9" x14ac:dyDescent="0.35">
      <c r="A17" s="10">
        <v>30</v>
      </c>
      <c r="B17" t="str">
        <f>VLOOKUP(Sold[[#This Row],[Item No.]],Item[],2,FALSE )</f>
        <v>cdg gray double heart xl</v>
      </c>
      <c r="C17">
        <f>VLOOKUP(Sold[[#This Row],[Item No.]],Item[],10,FALSE)</f>
        <v>14.138084632516703</v>
      </c>
      <c r="D17" s="10" t="s">
        <v>8</v>
      </c>
      <c r="E17" s="10">
        <v>35</v>
      </c>
      <c r="F17">
        <f>IF(COUNT(Sold[[#This Row],[Item No.]]) = 1, 1, 0)</f>
        <v>1</v>
      </c>
    </row>
    <row r="18" spans="1:9" x14ac:dyDescent="0.35">
      <c r="A18" s="10">
        <v>148</v>
      </c>
      <c r="B18" s="12" t="str">
        <f>VLOOKUP(Sold[[#This Row],[Item No.]],Item[],2,FALSE )</f>
        <v>otb silver stainless steel cuban curb chain 5mm by 50cm</v>
      </c>
      <c r="C18" s="12">
        <f>VLOOKUP(Sold[[#This Row],[Item No.]],Item[],10,FALSE)</f>
        <v>3.4187082405345208</v>
      </c>
      <c r="D18" s="10" t="s">
        <v>8</v>
      </c>
      <c r="E18" s="10">
        <v>20</v>
      </c>
      <c r="F18">
        <f>IF(COUNT(Sold[[#This Row],[Item No.]]) = 1, 1, 0)</f>
        <v>1</v>
      </c>
    </row>
    <row r="19" spans="1:9" x14ac:dyDescent="0.35">
      <c r="A19" s="10">
        <v>115</v>
      </c>
      <c r="B19" s="12" t="str">
        <f>VLOOKUP(Sold[[#This Row],[Item No.]],Item[],2,FALSE )</f>
        <v>lululemon black legging s</v>
      </c>
      <c r="C19" s="12">
        <f>VLOOKUP(Sold[[#This Row],[Item No.]],Item[],10,FALSE)</f>
        <v>18.841870824053451</v>
      </c>
      <c r="D19" s="10" t="s">
        <v>8</v>
      </c>
      <c r="E19" s="10">
        <v>0</v>
      </c>
      <c r="F19">
        <f>IF(COUNT(Sold[[#This Row],[Item No.]]) = 1, 1, 0)</f>
        <v>1</v>
      </c>
    </row>
    <row r="20" spans="1:9" x14ac:dyDescent="0.35">
      <c r="A20" s="10">
        <v>32</v>
      </c>
      <c r="B20" s="12" t="str">
        <f>VLOOKUP(Sold[[#This Row],[Item No.]],Item[],2,FALSE )</f>
        <v>cdg white double heart l</v>
      </c>
      <c r="C20" s="12">
        <f>VLOOKUP(Sold[[#This Row],[Item No.]],Item[],10,FALSE)</f>
        <v>14.138084632516703</v>
      </c>
      <c r="D20" s="10" t="s">
        <v>8</v>
      </c>
      <c r="E20" s="10">
        <v>31.6</v>
      </c>
      <c r="F20">
        <f>IF(COUNT(Sold[[#This Row],[Item No.]]) = 1, 1, 0)</f>
        <v>1</v>
      </c>
      <c r="G20" t="s">
        <v>203</v>
      </c>
    </row>
    <row r="21" spans="1:9" x14ac:dyDescent="0.35">
      <c r="A21" s="10">
        <v>21</v>
      </c>
      <c r="B21" s="12" t="str">
        <f>VLOOKUP(Sold[[#This Row],[Item No.]],Item[],2,FALSE )</f>
        <v>cdg black black heart xl</v>
      </c>
      <c r="C21" s="12">
        <f>VLOOKUP(Sold[[#This Row],[Item No.]],Item[],10,FALSE)</f>
        <v>12.579064587973273</v>
      </c>
      <c r="D21" s="10" t="s">
        <v>8</v>
      </c>
      <c r="E21" s="10">
        <v>31.6</v>
      </c>
      <c r="F21">
        <f>IF(COUNT(Sold[[#This Row],[Item No.]]) = 1, 1, 0)</f>
        <v>1</v>
      </c>
      <c r="G21" t="s">
        <v>203</v>
      </c>
    </row>
    <row r="22" spans="1:9" x14ac:dyDescent="0.35">
      <c r="A22" s="10">
        <v>150</v>
      </c>
      <c r="B22" s="12" t="str">
        <f>VLOOKUP(Sold[[#This Row],[Item No.]],Item[],2,FALSE )</f>
        <v>cdg white red heart s</v>
      </c>
      <c r="C22" s="12">
        <f>VLOOKUP(Sold[[#This Row],[Item No.]],Item[],10,FALSE)</f>
        <v>11.910913140311802</v>
      </c>
      <c r="D22" t="s">
        <v>8</v>
      </c>
      <c r="E22" s="10">
        <v>35</v>
      </c>
      <c r="F22">
        <f>IF(COUNT(Sold[[#This Row],[Item No.]]) = 1, 1, 0)</f>
        <v>1</v>
      </c>
    </row>
    <row r="23" spans="1:9" x14ac:dyDescent="0.35">
      <c r="A23" s="10">
        <v>31</v>
      </c>
      <c r="B23" s="12" t="str">
        <f>VLOOKUP(Sold[[#This Row],[Item No.]],Item[],2,FALSE )</f>
        <v>cdg white double heart m</v>
      </c>
      <c r="C23" s="12">
        <f>VLOOKUP(Sold[[#This Row],[Item No.]],Item[],10,FALSE)</f>
        <v>14.138084632516703</v>
      </c>
      <c r="D23" t="s">
        <v>8</v>
      </c>
      <c r="E23" s="10">
        <v>40</v>
      </c>
      <c r="F23">
        <f>IF(COUNT(Sold[[#This Row],[Item No.]]) = 1, 1, 0)</f>
        <v>1</v>
      </c>
    </row>
    <row r="24" spans="1:9" x14ac:dyDescent="0.35">
      <c r="A24" s="10">
        <v>21</v>
      </c>
      <c r="B24" s="12" t="str">
        <f>VLOOKUP(Sold[[#This Row],[Item No.]],Item[],2,FALSE )</f>
        <v>cdg black black heart xl</v>
      </c>
      <c r="C24" s="12">
        <f>VLOOKUP(Sold[[#This Row],[Item No.]],Item[],10,FALSE)</f>
        <v>12.579064587973273</v>
      </c>
      <c r="D24" s="10" t="s">
        <v>8</v>
      </c>
      <c r="E24" s="10">
        <v>35</v>
      </c>
      <c r="F24">
        <f>IF(COUNT(Sold[[#This Row],[Item No.]]) = 1, 1, 0)</f>
        <v>1</v>
      </c>
    </row>
    <row r="25" spans="1:9" x14ac:dyDescent="0.35">
      <c r="A25" s="10">
        <v>132</v>
      </c>
      <c r="B25" s="12" t="str">
        <f>VLOOKUP(Sold[[#This Row],[Item No.]],Item[],2,FALSE )</f>
        <v>cdg black double (red + red) heart l</v>
      </c>
      <c r="C25" s="12">
        <f>VLOOKUP(Sold[[#This Row],[Item No.]],Item[],10,FALSE)</f>
        <v>14.138084632516703</v>
      </c>
      <c r="D25" s="10" t="s">
        <v>8</v>
      </c>
      <c r="E25" s="10">
        <v>40</v>
      </c>
      <c r="F25">
        <f>IF(COUNT(Sold[[#This Row],[Item No.]]) = 1, 1, 0)</f>
        <v>1</v>
      </c>
    </row>
    <row r="26" spans="1:9" x14ac:dyDescent="0.35">
      <c r="A26" s="10">
        <v>131</v>
      </c>
      <c r="B26" s="12" t="str">
        <f>VLOOKUP(Sold[[#This Row],[Item No.]],Item[],2,FALSE )</f>
        <v>cdg black double (red + red) heart m</v>
      </c>
      <c r="C26" s="12">
        <f>VLOOKUP(Sold[[#This Row],[Item No.]],Item[],10,FALSE)</f>
        <v>14.138084632516703</v>
      </c>
      <c r="F26">
        <f>IF(COUNT(Sold[[#This Row],[Item No.]]) = 1, 1, 0)</f>
        <v>1</v>
      </c>
      <c r="G26" t="s">
        <v>161</v>
      </c>
      <c r="H26" s="10" t="s">
        <v>8</v>
      </c>
      <c r="I26">
        <v>40</v>
      </c>
    </row>
    <row r="27" spans="1:9" x14ac:dyDescent="0.35">
      <c r="A27" s="10">
        <v>4</v>
      </c>
      <c r="B27" s="12" t="str">
        <f>VLOOKUP(Sold[[#This Row],[Item No.]],Item[],2,FALSE )</f>
        <v>cdg white red heart m</v>
      </c>
      <c r="C27" s="12">
        <f>VLOOKUP(Sold[[#This Row],[Item No.]],Item[],10,FALSE)</f>
        <v>12.579064587973273</v>
      </c>
      <c r="F27">
        <f>IF(COUNT(Sold[[#This Row],[Item No.]]) = 1, 1, 0)</f>
        <v>1</v>
      </c>
      <c r="G27" t="s">
        <v>161</v>
      </c>
      <c r="H27" s="10" t="s">
        <v>8</v>
      </c>
      <c r="I27">
        <v>40</v>
      </c>
    </row>
    <row r="28" spans="1:9" x14ac:dyDescent="0.35">
      <c r="A28" s="10">
        <v>15</v>
      </c>
      <c r="B28" s="12" t="str">
        <f>VLOOKUP(Sold[[#This Row],[Item No.]],Item[],2,FALSE )</f>
        <v>cdg black gold heart xl</v>
      </c>
      <c r="C28" s="12">
        <f>VLOOKUP(Sold[[#This Row],[Item No.]],Item[],10,FALSE)</f>
        <v>12.579064587973273</v>
      </c>
      <c r="D28" t="s">
        <v>8</v>
      </c>
      <c r="E28">
        <v>32.5</v>
      </c>
      <c r="F28">
        <f>IF(COUNT(Sold[[#This Row],[Item No.]]) = 1, 1, 0)</f>
        <v>1</v>
      </c>
    </row>
    <row r="29" spans="1:9" x14ac:dyDescent="0.35">
      <c r="A29" s="10">
        <v>36</v>
      </c>
      <c r="B29" s="12" t="str">
        <f>VLOOKUP(Sold[[#This Row],[Item No.]],Item[],2,FALSE )</f>
        <v>cdg black double (red + gold) heart xl</v>
      </c>
      <c r="C29" s="12">
        <f>VLOOKUP(Sold[[#This Row],[Item No.]],Item[],10,FALSE)</f>
        <v>14.138084632516703</v>
      </c>
      <c r="D29" t="s">
        <v>8</v>
      </c>
      <c r="E29">
        <v>32.5</v>
      </c>
      <c r="F29">
        <f>IF(COUNT(Sold[[#This Row],[Item No.]]) = 1, 1, 0)</f>
        <v>1</v>
      </c>
    </row>
    <row r="30" spans="1:9" x14ac:dyDescent="0.35">
      <c r="A30" s="10">
        <v>93</v>
      </c>
      <c r="B30" s="12" t="str">
        <f>VLOOKUP(Sold[[#This Row],[Item No.]],Item[],2,FALSE )</f>
        <v>cdg cream low 41</v>
      </c>
      <c r="C30" s="12">
        <f>VLOOKUP(Sold[[#This Row],[Item No.]],Item[],10,FALSE)</f>
        <v>69.309576837416472</v>
      </c>
      <c r="D30" s="10" t="s">
        <v>8</v>
      </c>
      <c r="E30" s="10">
        <v>170</v>
      </c>
      <c r="F30">
        <f>IF(COUNT(Sold[[#This Row],[Item No.]]) = 1, 1, 0)</f>
        <v>1</v>
      </c>
    </row>
    <row r="31" spans="1:9" x14ac:dyDescent="0.35">
      <c r="A31" s="10">
        <v>133</v>
      </c>
      <c r="B31" s="12" t="str">
        <f>VLOOKUP(Sold[[#This Row],[Item No.]],Item[],2,FALSE )</f>
        <v>cdg black double (red + red) heart xl</v>
      </c>
      <c r="C31" s="12">
        <f>VLOOKUP(Sold[[#This Row],[Item No.]],Item[],10,FALSE)</f>
        <v>14.138084632516703</v>
      </c>
      <c r="D31" s="10" t="s">
        <v>8</v>
      </c>
      <c r="E31" s="10">
        <v>35</v>
      </c>
      <c r="F31">
        <f>IF(COUNT(Sold[[#This Row],[Item No.]]) = 1, 1, 0)</f>
        <v>1</v>
      </c>
    </row>
    <row r="32" spans="1:9" x14ac:dyDescent="0.35">
      <c r="A32" s="10">
        <v>15</v>
      </c>
      <c r="B32" s="12" t="str">
        <f>VLOOKUP(Sold[[#This Row],[Item No.]],Item[],2,FALSE )</f>
        <v>cdg black gold heart xl</v>
      </c>
      <c r="C32" s="12">
        <f>VLOOKUP(Sold[[#This Row],[Item No.]],Item[],10,FALSE)</f>
        <v>12.579064587973273</v>
      </c>
      <c r="D32" s="10" t="s">
        <v>8</v>
      </c>
      <c r="E32" s="10">
        <v>35</v>
      </c>
      <c r="F32">
        <f>IF(COUNT(Sold[[#This Row],[Item No.]]) = 1, 1, 0)</f>
        <v>1</v>
      </c>
    </row>
    <row r="33" spans="1:7" x14ac:dyDescent="0.35">
      <c r="A33" s="10">
        <v>23</v>
      </c>
      <c r="B33" s="12" t="str">
        <f>VLOOKUP(Sold[[#This Row],[Item No.]],Item[],2,FALSE )</f>
        <v>cdg gray black heart l</v>
      </c>
      <c r="C33" s="12">
        <f>VLOOKUP(Sold[[#This Row],[Item No.]],Item[],10,FALSE)</f>
        <v>12.579064587973273</v>
      </c>
      <c r="D33" t="s">
        <v>8</v>
      </c>
      <c r="E33">
        <v>32.5</v>
      </c>
      <c r="F33">
        <f>IF(COUNT(Sold[[#This Row],[Item No.]]) = 1, 1, 0)</f>
        <v>1</v>
      </c>
    </row>
    <row r="34" spans="1:7" s="10" customFormat="1" x14ac:dyDescent="0.35">
      <c r="A34" s="10">
        <v>20</v>
      </c>
      <c r="B34" s="12" t="str">
        <f>VLOOKUP(Sold[[#This Row],[Item No.]],Item[],2,FALSE )</f>
        <v>cdg black black heart l</v>
      </c>
      <c r="C34" s="12">
        <f>VLOOKUP(Sold[[#This Row],[Item No.]],Item[],10,FALSE)</f>
        <v>12.579064587973273</v>
      </c>
      <c r="D34" s="10" t="s">
        <v>8</v>
      </c>
      <c r="E34" s="10">
        <v>32.5</v>
      </c>
      <c r="F34" s="10">
        <f>IF(COUNT(Sold[[#This Row],[Item No.]]) = 1, 1, 0)</f>
        <v>1</v>
      </c>
      <c r="G34"/>
    </row>
    <row r="35" spans="1:7" x14ac:dyDescent="0.35">
      <c r="A35" s="10">
        <v>8</v>
      </c>
      <c r="B35" s="12" t="str">
        <f>VLOOKUP(Sold[[#This Row],[Item No.]],Item[],2,FALSE )</f>
        <v>cdg black red heart l</v>
      </c>
      <c r="C35" s="12">
        <f>VLOOKUP(Sold[[#This Row],[Item No.]],Item[],10,FALSE)</f>
        <v>12.579064587973273</v>
      </c>
      <c r="D35" s="10" t="s">
        <v>8</v>
      </c>
      <c r="E35" s="10">
        <v>40</v>
      </c>
      <c r="F35">
        <f>IF(COUNT(Sold[[#This Row],[Item No.]]) = 1, 1, 0)</f>
        <v>1</v>
      </c>
    </row>
    <row r="36" spans="1:7" x14ac:dyDescent="0.35">
      <c r="A36" s="10">
        <v>132</v>
      </c>
      <c r="B36" s="12" t="str">
        <f>VLOOKUP(Sold[[#This Row],[Item No.]],Item[],2,FALSE )</f>
        <v>cdg black double (red + red) heart l</v>
      </c>
      <c r="C36" s="12">
        <f>VLOOKUP(Sold[[#This Row],[Item No.]],Item[],10,FALSE)</f>
        <v>14.138084632516703</v>
      </c>
      <c r="D36" t="s">
        <v>8</v>
      </c>
      <c r="E36" s="10">
        <v>33.33</v>
      </c>
      <c r="F36">
        <f>IF(COUNT(Sold[[#This Row],[Item No.]]) = 1, 1, 0)</f>
        <v>1</v>
      </c>
    </row>
    <row r="37" spans="1:7" x14ac:dyDescent="0.35">
      <c r="A37" s="10">
        <v>23</v>
      </c>
      <c r="B37" s="12" t="str">
        <f>VLOOKUP(Sold[[#This Row],[Item No.]],Item[],2,FALSE )</f>
        <v>cdg gray black heart l</v>
      </c>
      <c r="C37" s="12">
        <f>VLOOKUP(Sold[[#This Row],[Item No.]],Item[],10,FALSE)</f>
        <v>12.579064587973273</v>
      </c>
      <c r="D37" t="s">
        <v>8</v>
      </c>
      <c r="E37">
        <v>33.33</v>
      </c>
      <c r="F37">
        <f>IF(COUNT(Sold[[#This Row],[Item No.]]) = 1, 1, 0)</f>
        <v>1</v>
      </c>
    </row>
    <row r="38" spans="1:7" x14ac:dyDescent="0.35">
      <c r="A38" s="10">
        <v>32</v>
      </c>
      <c r="B38" s="12" t="str">
        <f>VLOOKUP(Sold[[#This Row],[Item No.]],Item[],2,FALSE )</f>
        <v>cdg white double heart l</v>
      </c>
      <c r="C38" s="12">
        <f>VLOOKUP(Sold[[#This Row],[Item No.]],Item[],10,FALSE)</f>
        <v>14.138084632516703</v>
      </c>
      <c r="D38" s="10" t="s">
        <v>8</v>
      </c>
      <c r="E38" s="10">
        <v>33.33</v>
      </c>
      <c r="F38">
        <f>IF(COUNT(Sold[[#This Row],[Item No.]]) = 1, 1, 0)</f>
        <v>1</v>
      </c>
    </row>
    <row r="39" spans="1:7" x14ac:dyDescent="0.35">
      <c r="A39" s="10">
        <v>131</v>
      </c>
      <c r="B39" s="12" t="str">
        <f>VLOOKUP(Sold[[#This Row],[Item No.]],Item[],2,FALSE )</f>
        <v>cdg black double (red + red) heart m</v>
      </c>
      <c r="C39" s="12">
        <f>VLOOKUP(Sold[[#This Row],[Item No.]],Item[],10,FALSE)</f>
        <v>14.138084632516703</v>
      </c>
      <c r="D39" s="10" t="s">
        <v>8</v>
      </c>
      <c r="E39">
        <v>35</v>
      </c>
      <c r="F39">
        <f>IF(COUNT(Sold[[#This Row],[Item No.]]) = 1, 1, 0)</f>
        <v>1</v>
      </c>
    </row>
    <row r="40" spans="1:7" x14ac:dyDescent="0.35">
      <c r="A40" s="10">
        <v>19</v>
      </c>
      <c r="B40" s="12" t="str">
        <f>VLOOKUP(Sold[[#This Row],[Item No.]],Item[],2,FALSE )</f>
        <v>cdg black black heart m</v>
      </c>
      <c r="C40" s="12">
        <f>VLOOKUP(Sold[[#This Row],[Item No.]],Item[],10,FALSE)</f>
        <v>12.579064587973273</v>
      </c>
      <c r="D40" s="10" t="s">
        <v>8</v>
      </c>
      <c r="E40" s="10">
        <v>35</v>
      </c>
      <c r="F40">
        <f>IF(COUNT(Sold[[#This Row],[Item No.]]) = 1, 1, 0)</f>
        <v>1</v>
      </c>
    </row>
    <row r="41" spans="1:7" x14ac:dyDescent="0.35">
      <c r="A41" s="10">
        <v>17</v>
      </c>
      <c r="B41" s="12" t="str">
        <f>VLOOKUP(Sold[[#This Row],[Item No.]],Item[],2,FALSE )</f>
        <v>cdg white black heart l</v>
      </c>
      <c r="C41" s="12">
        <f>VLOOKUP(Sold[[#This Row],[Item No.]],Item[],10,FALSE)</f>
        <v>12.579064587973273</v>
      </c>
      <c r="D41" s="10" t="s">
        <v>8</v>
      </c>
      <c r="E41" s="10">
        <v>33.33</v>
      </c>
      <c r="F41">
        <f>IF(COUNT(Sold[[#This Row],[Item No.]]) = 1, 1, 0)</f>
        <v>1</v>
      </c>
    </row>
    <row r="42" spans="1:7" x14ac:dyDescent="0.35">
      <c r="A42" s="10">
        <v>8</v>
      </c>
      <c r="B42" s="12" t="str">
        <f>VLOOKUP(Sold[[#This Row],[Item No.]],Item[],2,FALSE )</f>
        <v>cdg black red heart l</v>
      </c>
      <c r="C42" s="12">
        <f>VLOOKUP(Sold[[#This Row],[Item No.]],Item[],10,FALSE)</f>
        <v>12.579064587973273</v>
      </c>
      <c r="D42" s="10" t="s">
        <v>8</v>
      </c>
      <c r="E42" s="10">
        <v>33.33</v>
      </c>
      <c r="F42">
        <f>IF(COUNT(Sold[[#This Row],[Item No.]]) = 1, 1, 0)</f>
        <v>1</v>
      </c>
    </row>
    <row r="43" spans="1:7" x14ac:dyDescent="0.35">
      <c r="A43" s="10">
        <v>14</v>
      </c>
      <c r="B43" s="12" t="str">
        <f>VLOOKUP(Sold[[#This Row],[Item No.]],Item[],2,FALSE )</f>
        <v>cdg black gold heart l</v>
      </c>
      <c r="C43" s="12">
        <f>VLOOKUP(Sold[[#This Row],[Item No.]],Item[],10,FALSE)</f>
        <v>12.579064587973273</v>
      </c>
      <c r="D43" s="10" t="s">
        <v>8</v>
      </c>
      <c r="E43" s="10">
        <v>33.33</v>
      </c>
      <c r="F43">
        <f>IF(COUNT(Sold[[#This Row],[Item No.]]) = 1, 1, 0)</f>
        <v>1</v>
      </c>
    </row>
    <row r="44" spans="1:7" x14ac:dyDescent="0.35">
      <c r="A44">
        <v>5</v>
      </c>
      <c r="B44" s="12" t="str">
        <f>VLOOKUP(Sold[[#This Row],[Item No.]],Item[],2,FALSE )</f>
        <v>cdg white red heart l</v>
      </c>
      <c r="C44" s="12">
        <f>VLOOKUP(Sold[[#This Row],[Item No.]],Item[],10,FALSE)</f>
        <v>12.579064587973273</v>
      </c>
      <c r="D44" t="s">
        <v>8</v>
      </c>
      <c r="E44">
        <v>35</v>
      </c>
      <c r="F44">
        <f>IF(COUNT(Sold[[#This Row],[Item No.]]) = 1, 1, 0)</f>
        <v>1</v>
      </c>
      <c r="G44" t="s">
        <v>164</v>
      </c>
    </row>
    <row r="45" spans="1:7" x14ac:dyDescent="0.35">
      <c r="A45">
        <v>8</v>
      </c>
      <c r="B45" s="12" t="str">
        <f>VLOOKUP(Sold[[#This Row],[Item No.]],Item[],2,FALSE )</f>
        <v>cdg black red heart l</v>
      </c>
      <c r="C45" s="12">
        <f>VLOOKUP(Sold[[#This Row],[Item No.]],Item[],10,FALSE)</f>
        <v>12.579064587973273</v>
      </c>
      <c r="D45" t="s">
        <v>8</v>
      </c>
      <c r="E45">
        <v>35</v>
      </c>
      <c r="F45">
        <f>IF(COUNT(Sold[[#This Row],[Item No.]]) = 1, 1, 0)</f>
        <v>1</v>
      </c>
      <c r="G45" t="s">
        <v>164</v>
      </c>
    </row>
    <row r="46" spans="1:7" x14ac:dyDescent="0.35">
      <c r="A46" s="10">
        <v>8</v>
      </c>
      <c r="B46" s="12" t="str">
        <f>VLOOKUP(Sold[[#This Row],[Item No.]],Item[],2,FALSE )</f>
        <v>cdg black red heart l</v>
      </c>
      <c r="C46" s="12">
        <f>VLOOKUP(Sold[[#This Row],[Item No.]],Item[],10,FALSE)</f>
        <v>12.579064587973273</v>
      </c>
      <c r="D46" t="s">
        <v>8</v>
      </c>
      <c r="E46">
        <v>35</v>
      </c>
      <c r="F46">
        <f>IF(COUNT(Sold[[#This Row],[Item No.]]) = 1, 1, 0)</f>
        <v>1</v>
      </c>
    </row>
    <row r="47" spans="1:7" x14ac:dyDescent="0.35">
      <c r="A47" s="10">
        <v>121</v>
      </c>
      <c r="B47" s="12" t="str">
        <f>VLOOKUP(Sold[[#This Row],[Item No.]],Item[],2,FALSE )</f>
        <v>lululemon gray gamma legging s</v>
      </c>
      <c r="C47" s="12">
        <f>VLOOKUP(Sold[[#This Row],[Item No.]],Item[],10,FALSE)</f>
        <v>18.841870824053451</v>
      </c>
      <c r="D47" s="10" t="s">
        <v>8</v>
      </c>
      <c r="E47" s="10">
        <v>60</v>
      </c>
      <c r="F47">
        <f>IF(COUNT(Sold[[#This Row],[Item No.]]) = 1, 1, 0)</f>
        <v>1</v>
      </c>
    </row>
    <row r="48" spans="1:7" x14ac:dyDescent="0.35">
      <c r="A48" s="10">
        <v>31</v>
      </c>
      <c r="B48" s="12" t="str">
        <f>VLOOKUP(Sold[[#This Row],[Item No.]],Item[],2,FALSE )</f>
        <v>cdg white double heart m</v>
      </c>
      <c r="C48" s="12">
        <f>VLOOKUP(Sold[[#This Row],[Item No.]],Item[],10,FALSE)</f>
        <v>14.138084632516703</v>
      </c>
      <c r="D48" t="s">
        <v>8</v>
      </c>
      <c r="E48">
        <v>35</v>
      </c>
      <c r="F48">
        <f>IF(COUNT(Sold[[#This Row],[Item No.]]) = 1, 1, 0)</f>
        <v>1</v>
      </c>
      <c r="G48" t="s">
        <v>178</v>
      </c>
    </row>
    <row r="49" spans="1:9" x14ac:dyDescent="0.35">
      <c r="A49" s="10">
        <v>34</v>
      </c>
      <c r="B49" s="12" t="str">
        <f>VLOOKUP(Sold[[#This Row],[Item No.]],Item[],2,FALSE )</f>
        <v>cdg black double (red + gold) heart m</v>
      </c>
      <c r="C49" s="12">
        <f>VLOOKUP(Sold[[#This Row],[Item No.]],Item[],10,FALSE)</f>
        <v>14.138084632516703</v>
      </c>
      <c r="D49" t="s">
        <v>8</v>
      </c>
      <c r="E49">
        <v>35</v>
      </c>
      <c r="F49">
        <f>IF(COUNT(Sold[[#This Row],[Item No.]]) = 1, 1, 0)</f>
        <v>1</v>
      </c>
      <c r="G49" t="s">
        <v>178</v>
      </c>
    </row>
    <row r="50" spans="1:9" x14ac:dyDescent="0.35">
      <c r="A50" s="10">
        <v>15</v>
      </c>
      <c r="B50" s="12" t="str">
        <f>VLOOKUP(Sold[[#This Row],[Item No.]],Item[],2,FALSE )</f>
        <v>cdg black gold heart xl</v>
      </c>
      <c r="C50" s="12">
        <f>VLOOKUP(Sold[[#This Row],[Item No.]],Item[],10,FALSE)</f>
        <v>12.579064587973273</v>
      </c>
      <c r="D50" t="s">
        <v>8</v>
      </c>
      <c r="E50" s="10">
        <v>35</v>
      </c>
      <c r="F50">
        <f>IF(COUNT(Sold[[#This Row],[Item No.]]) = 1, 1, 0)</f>
        <v>1</v>
      </c>
      <c r="G50" t="s">
        <v>180</v>
      </c>
    </row>
    <row r="51" spans="1:9" x14ac:dyDescent="0.35">
      <c r="A51" s="10">
        <v>15</v>
      </c>
      <c r="B51" s="12" t="str">
        <f>VLOOKUP(Sold[[#This Row],[Item No.]],Item[],2,FALSE )</f>
        <v>cdg black gold heart xl</v>
      </c>
      <c r="C51" s="12">
        <f>VLOOKUP(Sold[[#This Row],[Item No.]],Item[],10,FALSE)</f>
        <v>12.579064587973273</v>
      </c>
      <c r="F51">
        <f>IF(COUNT(Sold[[#This Row],[Item No.]]) = 1, 1, 0)</f>
        <v>1</v>
      </c>
      <c r="G51" t="s">
        <v>181</v>
      </c>
      <c r="H51" t="s">
        <v>8</v>
      </c>
      <c r="I51" s="10">
        <v>35</v>
      </c>
    </row>
    <row r="52" spans="1:9" x14ac:dyDescent="0.35">
      <c r="A52" s="10">
        <v>24</v>
      </c>
      <c r="B52" s="12" t="str">
        <f>VLOOKUP(Sold[[#This Row],[Item No.]],Item[],2,FALSE )</f>
        <v>cdg gray black heart xl</v>
      </c>
      <c r="C52" s="12">
        <f>VLOOKUP(Sold[[#This Row],[Item No.]],Item[],10,FALSE)</f>
        <v>12.579064587973273</v>
      </c>
      <c r="D52" t="s">
        <v>8</v>
      </c>
      <c r="E52" s="10">
        <v>36.659999999999997</v>
      </c>
      <c r="F52">
        <f>IF(COUNT(Sold[[#This Row],[Item No.]]) = 1, 1, 0)</f>
        <v>1</v>
      </c>
      <c r="G52" t="s">
        <v>182</v>
      </c>
    </row>
    <row r="53" spans="1:9" s="10" customFormat="1" x14ac:dyDescent="0.35">
      <c r="A53" s="10">
        <v>9</v>
      </c>
      <c r="B53" s="12" t="str">
        <f>VLOOKUP(Sold[[#This Row],[Item No.]],Item[],2,FALSE )</f>
        <v>cdg black red heart xl</v>
      </c>
      <c r="C53" s="12">
        <f>VLOOKUP(Sold[[#This Row],[Item No.]],Item[],10,FALSE)</f>
        <v>12.579064587973273</v>
      </c>
      <c r="D53" s="10" t="s">
        <v>8</v>
      </c>
      <c r="E53" s="10">
        <v>36.659999999999997</v>
      </c>
      <c r="F53" s="10">
        <f>IF(COUNT(Sold[[#This Row],[Item No.]]) = 1, 1, 0)</f>
        <v>1</v>
      </c>
      <c r="G53" s="10" t="s">
        <v>182</v>
      </c>
    </row>
    <row r="54" spans="1:9" s="10" customFormat="1" x14ac:dyDescent="0.35">
      <c r="A54" s="10">
        <v>6</v>
      </c>
      <c r="B54" s="12" t="str">
        <f>VLOOKUP(Sold[[#This Row],[Item No.]],Item[],2,FALSE )</f>
        <v>cdg white red heart xl</v>
      </c>
      <c r="C54" s="12">
        <f>VLOOKUP(Sold[[#This Row],[Item No.]],Item[],10,FALSE)</f>
        <v>12.579064587973273</v>
      </c>
      <c r="D54" s="10" t="s">
        <v>8</v>
      </c>
      <c r="E54" s="10">
        <v>36.659999999999997</v>
      </c>
      <c r="F54" s="10">
        <f>IF(COUNT(Sold[[#This Row],[Item No.]]) = 1, 1, 0)</f>
        <v>1</v>
      </c>
      <c r="G54" s="10" t="s">
        <v>182</v>
      </c>
    </row>
    <row r="55" spans="1:9" x14ac:dyDescent="0.35">
      <c r="A55" s="10">
        <v>116</v>
      </c>
      <c r="B55" s="12" t="str">
        <f>VLOOKUP(Sold[[#This Row],[Item No.]],Item[],2,FALSE )</f>
        <v>lululemon black legging m</v>
      </c>
      <c r="C55" s="12">
        <f>VLOOKUP(Sold[[#This Row],[Item No.]],Item[],10,FALSE)</f>
        <v>18.841870824053451</v>
      </c>
      <c r="D55" s="10" t="s">
        <v>8</v>
      </c>
      <c r="E55" s="10">
        <v>60</v>
      </c>
      <c r="F55">
        <f>IF(COUNT(Sold[[#This Row],[Item No.]]) = 1, 1, 0)</f>
        <v>1</v>
      </c>
      <c r="G55" t="s">
        <v>183</v>
      </c>
      <c r="H55" s="10"/>
    </row>
    <row r="56" spans="1:9" x14ac:dyDescent="0.35">
      <c r="A56" s="10">
        <v>161</v>
      </c>
      <c r="B56" s="12" t="str">
        <f>VLOOKUP(Sold[[#This Row],[Item No.]],Item[],2,FALSE )</f>
        <v>otb silver nike square swoosh ring 10</v>
      </c>
      <c r="C56" s="12">
        <f>VLOOKUP(Sold[[#This Row],[Item No.]],Item[],10,FALSE)</f>
        <v>5.7906458797327396</v>
      </c>
      <c r="D56" s="10" t="s">
        <v>8</v>
      </c>
      <c r="E56">
        <v>25</v>
      </c>
      <c r="F56">
        <f>IF(COUNT(Sold[[#This Row],[Item No.]]) = 1, 1, 0)</f>
        <v>1</v>
      </c>
      <c r="G56" t="s">
        <v>187</v>
      </c>
    </row>
    <row r="57" spans="1:9" x14ac:dyDescent="0.35">
      <c r="A57" s="10">
        <v>165</v>
      </c>
      <c r="B57" s="12" t="str">
        <f>VLOOKUP(Sold[[#This Row],[Item No.]],Item[],2,FALSE )</f>
        <v>otb silver nike see through swoosh ring 9</v>
      </c>
      <c r="C57" s="12">
        <f>VLOOKUP(Sold[[#This Row],[Item No.]],Item[],10,FALSE)</f>
        <v>5.7906458797327396</v>
      </c>
      <c r="D57" s="10" t="s">
        <v>8</v>
      </c>
      <c r="E57">
        <v>25</v>
      </c>
      <c r="F57">
        <f>IF(COUNT(Sold[[#This Row],[Item No.]]) = 1, 1, 0)</f>
        <v>1</v>
      </c>
      <c r="G57" t="s">
        <v>187</v>
      </c>
    </row>
    <row r="58" spans="1:9" x14ac:dyDescent="0.35">
      <c r="A58" s="10">
        <v>130</v>
      </c>
      <c r="B58" s="12" t="str">
        <f>VLOOKUP(Sold[[#This Row],[Item No.]],Item[],2,FALSE )</f>
        <v>astroworld black tour l</v>
      </c>
      <c r="C58" s="12">
        <f>VLOOKUP(Sold[[#This Row],[Item No.]],Item[],10,FALSE)</f>
        <v>51.358574610244986</v>
      </c>
      <c r="D58" s="10" t="s">
        <v>10</v>
      </c>
      <c r="E58" s="10">
        <v>150</v>
      </c>
      <c r="F58">
        <f>IF(COUNT(Sold[[#This Row],[Item No.]]) = 1, 1, 0)</f>
        <v>1</v>
      </c>
    </row>
    <row r="59" spans="1:9" x14ac:dyDescent="0.35">
      <c r="A59" s="10">
        <v>58</v>
      </c>
      <c r="B59" s="12" t="str">
        <f>VLOOKUP(Sold[[#This Row],[Item No.]],Item[],2,FALSE )</f>
        <v>assc black kkoch l</v>
      </c>
      <c r="C59" s="12">
        <f>VLOOKUP(Sold[[#This Row],[Item No.]],Item[],10,FALSE)</f>
        <v>19.180400890868597</v>
      </c>
      <c r="D59" s="10" t="s">
        <v>10</v>
      </c>
      <c r="E59" s="10">
        <v>70</v>
      </c>
      <c r="F59">
        <f>IF(COUNT(Sold[[#This Row],[Item No.]]) = 1, 1, 0)</f>
        <v>1</v>
      </c>
    </row>
    <row r="60" spans="1:9" x14ac:dyDescent="0.35">
      <c r="A60" s="10">
        <v>62</v>
      </c>
      <c r="B60" s="12" t="str">
        <f>VLOOKUP(Sold[[#This Row],[Item No.]],Item[],2,FALSE )</f>
        <v>assc black cherry l</v>
      </c>
      <c r="C60" s="12">
        <f>VLOOKUP(Sold[[#This Row],[Item No.]],Item[],10,FALSE)</f>
        <v>19.180400890868597</v>
      </c>
      <c r="D60" s="10" t="s">
        <v>10</v>
      </c>
      <c r="E60" s="10">
        <v>70</v>
      </c>
      <c r="F60">
        <f>IF(COUNT(Sold[[#This Row],[Item No.]]) = 1, 1, 0)</f>
        <v>1</v>
      </c>
    </row>
    <row r="61" spans="1:9" x14ac:dyDescent="0.35">
      <c r="A61" s="10">
        <v>115</v>
      </c>
      <c r="B61" s="12" t="str">
        <f>VLOOKUP(Sold[[#This Row],[Item No.]],Item[],2,FALSE )</f>
        <v>lululemon black legging s</v>
      </c>
      <c r="C61" s="12">
        <f>VLOOKUP(Sold[[#This Row],[Item No.]],Item[],10,FALSE)</f>
        <v>18.841870824053451</v>
      </c>
      <c r="D61" t="s">
        <v>8</v>
      </c>
      <c r="E61">
        <v>70</v>
      </c>
      <c r="F61">
        <f>IF(COUNT(Sold[[#This Row],[Item No.]]) = 1, 1, 0)</f>
        <v>1</v>
      </c>
      <c r="G61" t="s">
        <v>197</v>
      </c>
    </row>
    <row r="62" spans="1:9" x14ac:dyDescent="0.35">
      <c r="A62" s="10">
        <v>115</v>
      </c>
      <c r="B62" s="12" t="str">
        <f>VLOOKUP(Sold[[#This Row],[Item No.]],Item[],2,FALSE )</f>
        <v>lululemon black legging s</v>
      </c>
      <c r="C62" s="12">
        <f>VLOOKUP(Sold[[#This Row],[Item No.]],Item[],10,FALSE)</f>
        <v>18.841870824053451</v>
      </c>
      <c r="D62" t="s">
        <v>8</v>
      </c>
      <c r="E62">
        <v>70</v>
      </c>
      <c r="F62">
        <f>IF(COUNT(Sold[[#This Row],[Item No.]]) = 1, 1, 0)</f>
        <v>1</v>
      </c>
      <c r="G62" t="s">
        <v>188</v>
      </c>
    </row>
    <row r="63" spans="1:9" x14ac:dyDescent="0.35">
      <c r="A63" s="10">
        <v>8</v>
      </c>
      <c r="B63" s="12" t="str">
        <f>VLOOKUP(Sold[[#This Row],[Item No.]],Item[],2,FALSE )</f>
        <v>cdg black red heart l</v>
      </c>
      <c r="C63" s="12">
        <f>VLOOKUP(Sold[[#This Row],[Item No.]],Item[],10,FALSE)</f>
        <v>12.579064587973273</v>
      </c>
      <c r="D63" t="s">
        <v>8</v>
      </c>
      <c r="E63">
        <v>35</v>
      </c>
      <c r="F63">
        <f>IF(COUNT(Sold[[#This Row],[Item No.]]) = 1, 1, 0)</f>
        <v>1</v>
      </c>
      <c r="G63" t="s">
        <v>189</v>
      </c>
    </row>
    <row r="64" spans="1:9" x14ac:dyDescent="0.35">
      <c r="A64" s="10">
        <v>59</v>
      </c>
      <c r="B64" s="12" t="str">
        <f>VLOOKUP(Sold[[#This Row],[Item No.]],Item[],2,FALSE )</f>
        <v>assc white cherry m</v>
      </c>
      <c r="C64" s="12">
        <f>VLOOKUP(Sold[[#This Row],[Item No.]],Item[],10,FALSE)</f>
        <v>19.180400890868597</v>
      </c>
      <c r="D64" s="10" t="s">
        <v>8</v>
      </c>
      <c r="E64" s="10">
        <v>66.8</v>
      </c>
      <c r="F64">
        <f>IF(COUNT(Sold[[#This Row],[Item No.]]) = 1, 1, 0)</f>
        <v>1</v>
      </c>
      <c r="G64" t="s">
        <v>190</v>
      </c>
    </row>
    <row r="65" spans="1:9" x14ac:dyDescent="0.35">
      <c r="A65" s="10">
        <v>132</v>
      </c>
      <c r="B65" s="12" t="str">
        <f>VLOOKUP(Sold[[#This Row],[Item No.]],Item[],2,FALSE )</f>
        <v>cdg black double (red + red) heart l</v>
      </c>
      <c r="C65" s="12">
        <f>VLOOKUP(Sold[[#This Row],[Item No.]],Item[],10,FALSE)</f>
        <v>14.138084632516703</v>
      </c>
      <c r="D65" s="10" t="s">
        <v>8</v>
      </c>
      <c r="E65" s="10">
        <v>33.200000000000003</v>
      </c>
      <c r="F65">
        <f>IF(COUNT(Sold[[#This Row],[Item No.]]) = 1, 1, 0)</f>
        <v>1</v>
      </c>
      <c r="G65" t="s">
        <v>190</v>
      </c>
    </row>
    <row r="66" spans="1:9" x14ac:dyDescent="0.35">
      <c r="A66" s="10">
        <v>33</v>
      </c>
      <c r="B66" s="12" t="str">
        <f>VLOOKUP(Sold[[#This Row],[Item No.]],Item[],2,FALSE )</f>
        <v>cdg white double heart xl</v>
      </c>
      <c r="C66" s="12">
        <f>VLOOKUP(Sold[[#This Row],[Item No.]],Item[],10,FALSE)</f>
        <v>14.138084632516703</v>
      </c>
      <c r="D66" t="s">
        <v>8</v>
      </c>
      <c r="E66">
        <v>30</v>
      </c>
      <c r="F66">
        <f>IF(COUNT(Sold[[#This Row],[Item No.]]) = 1, 1, 0)</f>
        <v>1</v>
      </c>
      <c r="G66" t="s">
        <v>191</v>
      </c>
    </row>
    <row r="67" spans="1:9" x14ac:dyDescent="0.35">
      <c r="A67" s="10">
        <v>36</v>
      </c>
      <c r="B67" s="12" t="str">
        <f>VLOOKUP(Sold[[#This Row],[Item No.]],Item[],2,FALSE )</f>
        <v>cdg black double (red + gold) heart xl</v>
      </c>
      <c r="C67" s="12">
        <f>VLOOKUP(Sold[[#This Row],[Item No.]],Item[],10,FALSE)</f>
        <v>14.138084632516703</v>
      </c>
      <c r="D67" t="s">
        <v>8</v>
      </c>
      <c r="E67">
        <v>30</v>
      </c>
      <c r="F67">
        <f>IF(COUNT(Sold[[#This Row],[Item No.]]) = 1, 1, 0)</f>
        <v>1</v>
      </c>
      <c r="G67" t="s">
        <v>191</v>
      </c>
    </row>
    <row r="68" spans="1:9" x14ac:dyDescent="0.35">
      <c r="A68" s="10">
        <v>15</v>
      </c>
      <c r="B68" s="12" t="str">
        <f>VLOOKUP(Sold[[#This Row],[Item No.]],Item[],2,FALSE )</f>
        <v>cdg black gold heart xl</v>
      </c>
      <c r="C68" s="12">
        <f>VLOOKUP(Sold[[#This Row],[Item No.]],Item[],10,FALSE)</f>
        <v>12.579064587973273</v>
      </c>
      <c r="D68" t="s">
        <v>8</v>
      </c>
      <c r="E68">
        <v>30</v>
      </c>
      <c r="F68">
        <f>IF(COUNT(Sold[[#This Row],[Item No.]]) = 1, 1, 0)</f>
        <v>1</v>
      </c>
      <c r="G68" t="s">
        <v>191</v>
      </c>
    </row>
    <row r="69" spans="1:9" x14ac:dyDescent="0.35">
      <c r="A69" s="10">
        <v>18</v>
      </c>
      <c r="B69" s="12" t="str">
        <f>VLOOKUP(Sold[[#This Row],[Item No.]],Item[],2,FALSE )</f>
        <v>cdg white black heart xl</v>
      </c>
      <c r="C69" s="12">
        <f>VLOOKUP(Sold[[#This Row],[Item No.]],Item[],10,FALSE)</f>
        <v>12.579064587973273</v>
      </c>
      <c r="D69" t="s">
        <v>8</v>
      </c>
      <c r="E69">
        <v>30</v>
      </c>
      <c r="F69">
        <f>IF(COUNT(Sold[[#This Row],[Item No.]]) = 1, 1, 0)</f>
        <v>1</v>
      </c>
      <c r="G69" t="s">
        <v>191</v>
      </c>
    </row>
    <row r="70" spans="1:9" x14ac:dyDescent="0.35">
      <c r="A70" s="10">
        <v>9</v>
      </c>
      <c r="B70" s="12" t="str">
        <f>VLOOKUP(Sold[[#This Row],[Item No.]],Item[],2,FALSE )</f>
        <v>cdg black red heart xl</v>
      </c>
      <c r="C70" s="12">
        <f>VLOOKUP(Sold[[#This Row],[Item No.]],Item[],10,FALSE)</f>
        <v>12.579064587973273</v>
      </c>
      <c r="F70">
        <f>IF(COUNT(Sold[[#This Row],[Item No.]]) = 1, 1, 0)</f>
        <v>1</v>
      </c>
      <c r="G70" t="s">
        <v>192</v>
      </c>
      <c r="H70" s="10" t="s">
        <v>8</v>
      </c>
      <c r="I70">
        <v>35</v>
      </c>
    </row>
    <row r="71" spans="1:9" s="10" customFormat="1" x14ac:dyDescent="0.35">
      <c r="A71" s="10">
        <v>21</v>
      </c>
      <c r="B71" s="12" t="str">
        <f>VLOOKUP(Sold[[#This Row],[Item No.]],Item[],2,FALSE )</f>
        <v>cdg black black heart xl</v>
      </c>
      <c r="C71" s="12">
        <f>VLOOKUP(Sold[[#This Row],[Item No.]],Item[],10,FALSE)</f>
        <v>12.579064587973273</v>
      </c>
      <c r="F71" s="10">
        <f>IF(COUNT(Sold[[#This Row],[Item No.]]) = 1, 1, 0)</f>
        <v>1</v>
      </c>
      <c r="G71" s="10" t="s">
        <v>192</v>
      </c>
      <c r="H71" s="10" t="s">
        <v>8</v>
      </c>
      <c r="I71" s="10">
        <v>35</v>
      </c>
    </row>
    <row r="72" spans="1:9" s="10" customFormat="1" x14ac:dyDescent="0.35">
      <c r="A72" s="10">
        <v>22</v>
      </c>
      <c r="B72" s="12" t="str">
        <f>VLOOKUP(Sold[[#This Row],[Item No.]],Item[],2,FALSE )</f>
        <v>cdg gray black heart m</v>
      </c>
      <c r="C72" s="12">
        <f>VLOOKUP(Sold[[#This Row],[Item No.]],Item[],10,FALSE)</f>
        <v>12.579064587973273</v>
      </c>
      <c r="F72" s="10">
        <f>IF(COUNT(Sold[[#This Row],[Item No.]]) = 1, 1, 0)</f>
        <v>1</v>
      </c>
      <c r="G72" s="10" t="s">
        <v>192</v>
      </c>
      <c r="H72" s="10" t="s">
        <v>8</v>
      </c>
      <c r="I72" s="10">
        <v>35</v>
      </c>
    </row>
    <row r="73" spans="1:9" x14ac:dyDescent="0.35">
      <c r="A73" s="10">
        <v>115</v>
      </c>
      <c r="B73" s="12" t="str">
        <f>VLOOKUP(Sold[[#This Row],[Item No.]],Item[],2,FALSE )</f>
        <v>lululemon black legging s</v>
      </c>
      <c r="C73" s="12">
        <f>VLOOKUP(Sold[[#This Row],[Item No.]],Item[],10,FALSE)</f>
        <v>18.841870824053451</v>
      </c>
      <c r="D73" s="10" t="s">
        <v>8</v>
      </c>
      <c r="E73" s="10">
        <v>70</v>
      </c>
      <c r="F73">
        <f>IF(COUNT(Sold[[#This Row],[Item No.]]) = 1, 1, 0)</f>
        <v>1</v>
      </c>
      <c r="G73" t="s">
        <v>193</v>
      </c>
    </row>
    <row r="74" spans="1:9" x14ac:dyDescent="0.35">
      <c r="A74" s="10">
        <v>112</v>
      </c>
      <c r="B74" s="12" t="str">
        <f>VLOOKUP(Sold[[#This Row],[Item No.]],Item[],2,FALSE )</f>
        <v xml:space="preserve">tommy hilfiger navy baseball cap </v>
      </c>
      <c r="C74" s="12">
        <f>VLOOKUP(Sold[[#This Row],[Item No.]],Item[],10,FALSE)</f>
        <v>6.4409799554565694</v>
      </c>
      <c r="D74" s="10" t="s">
        <v>8</v>
      </c>
      <c r="E74" s="10">
        <v>15.8</v>
      </c>
      <c r="F74">
        <f>IF(COUNT(Sold[[#This Row],[Item No.]]) = 1, 1, 0)</f>
        <v>1</v>
      </c>
      <c r="G74" t="s">
        <v>196</v>
      </c>
    </row>
    <row r="75" spans="1:9" x14ac:dyDescent="0.35">
      <c r="A75" s="10">
        <v>33</v>
      </c>
      <c r="B75" s="12" t="str">
        <f>VLOOKUP(Sold[[#This Row],[Item No.]],Item[],2,FALSE )</f>
        <v>cdg white double heart xl</v>
      </c>
      <c r="C75" s="12">
        <f>VLOOKUP(Sold[[#This Row],[Item No.]],Item[],10,FALSE)</f>
        <v>14.138084632516703</v>
      </c>
      <c r="D75" t="s">
        <v>8</v>
      </c>
      <c r="E75">
        <v>40</v>
      </c>
      <c r="F75">
        <f>IF(COUNT(Sold[[#This Row],[Item No.]]) = 1, 1, 0)</f>
        <v>1</v>
      </c>
      <c r="G75" t="s">
        <v>194</v>
      </c>
    </row>
    <row r="76" spans="1:9" x14ac:dyDescent="0.35">
      <c r="A76" s="10">
        <v>30</v>
      </c>
      <c r="B76" s="12" t="str">
        <f>VLOOKUP(Sold[[#This Row],[Item No.]],Item[],2,FALSE )</f>
        <v>cdg gray double heart xl</v>
      </c>
      <c r="C76" s="12">
        <f>VLOOKUP(Sold[[#This Row],[Item No.]],Item[],10,FALSE)</f>
        <v>14.138084632516703</v>
      </c>
      <c r="D76" t="s">
        <v>8</v>
      </c>
      <c r="E76">
        <v>40</v>
      </c>
      <c r="F76">
        <f>IF(COUNT(Sold[[#This Row],[Item No.]]) = 1, 1, 0)</f>
        <v>1</v>
      </c>
      <c r="G76" t="s">
        <v>194</v>
      </c>
    </row>
    <row r="77" spans="1:9" x14ac:dyDescent="0.35">
      <c r="A77" s="10">
        <v>20</v>
      </c>
      <c r="B77" s="12" t="str">
        <f>VLOOKUP(Sold[[#This Row],[Item No.]],Item[],2,FALSE )</f>
        <v>cdg black black heart l</v>
      </c>
      <c r="C77" s="12">
        <f>VLOOKUP(Sold[[#This Row],[Item No.]],Item[],10,FALSE)</f>
        <v>12.579064587973273</v>
      </c>
      <c r="D77" s="10" t="s">
        <v>8</v>
      </c>
      <c r="E77" s="10">
        <v>35</v>
      </c>
      <c r="F77">
        <f>IF(COUNT(Sold[[#This Row],[Item No.]]) = 1, 1, 0)</f>
        <v>1</v>
      </c>
      <c r="G77" t="s">
        <v>195</v>
      </c>
    </row>
    <row r="78" spans="1:9" x14ac:dyDescent="0.35">
      <c r="A78" s="10">
        <v>115</v>
      </c>
      <c r="B78" s="12" t="str">
        <f>VLOOKUP(Sold[[#This Row],[Item No.]],Item[],2,FALSE )</f>
        <v>lululemon black legging s</v>
      </c>
      <c r="C78" s="12">
        <f>VLOOKUP(Sold[[#This Row],[Item No.]],Item[],10,FALSE)</f>
        <v>18.841870824053451</v>
      </c>
      <c r="D78" t="s">
        <v>8</v>
      </c>
      <c r="E78">
        <v>80</v>
      </c>
      <c r="F78">
        <f>IF(COUNT(Sold[[#This Row],[Item No.]]) = 1, 1, 0)</f>
        <v>1</v>
      </c>
      <c r="G78" t="s">
        <v>198</v>
      </c>
    </row>
    <row r="79" spans="1:9" x14ac:dyDescent="0.35">
      <c r="A79" s="10">
        <v>35</v>
      </c>
      <c r="B79" s="12" t="str">
        <f>VLOOKUP(Sold[[#This Row],[Item No.]],Item[],2,FALSE )</f>
        <v>cdg black double (red + gold) heart l</v>
      </c>
      <c r="C79" s="12">
        <f>VLOOKUP(Sold[[#This Row],[Item No.]],Item[],10,FALSE)</f>
        <v>14.138084632516703</v>
      </c>
      <c r="D79" s="10" t="s">
        <v>8</v>
      </c>
      <c r="E79" s="10">
        <v>40</v>
      </c>
      <c r="F79">
        <f>IF(COUNT(Sold[[#This Row],[Item No.]]) = 1, 1, 0)</f>
        <v>1</v>
      </c>
      <c r="G79" t="s">
        <v>199</v>
      </c>
    </row>
    <row r="80" spans="1:9" x14ac:dyDescent="0.35">
      <c r="A80" s="10">
        <v>116</v>
      </c>
      <c r="B80" s="12" t="str">
        <f>VLOOKUP(Sold[[#This Row],[Item No.]],Item[],2,FALSE )</f>
        <v>lululemon black legging m</v>
      </c>
      <c r="C80" s="12">
        <f>VLOOKUP(Sold[[#This Row],[Item No.]],Item[],10,FALSE)</f>
        <v>18.841870824053451</v>
      </c>
      <c r="D80" s="10" t="s">
        <v>8</v>
      </c>
      <c r="E80" s="10">
        <v>0</v>
      </c>
      <c r="F80">
        <f>IF(COUNT(Sold[[#This Row],[Item No.]]) = 1, 1, 0)</f>
        <v>1</v>
      </c>
      <c r="G80" t="s">
        <v>201</v>
      </c>
    </row>
    <row r="81" spans="1:9" x14ac:dyDescent="0.35">
      <c r="A81" s="10">
        <v>55</v>
      </c>
      <c r="B81" s="12" t="str">
        <f>VLOOKUP(Sold[[#This Row],[Item No.]],Item[],2,FALSE )</f>
        <v>assc white kkoch m</v>
      </c>
      <c r="C81" s="12">
        <f>VLOOKUP(Sold[[#This Row],[Item No.]],Item[],10,FALSE)</f>
        <v>19.180400890868597</v>
      </c>
      <c r="D81" s="10" t="s">
        <v>8</v>
      </c>
      <c r="E81" s="10">
        <v>70</v>
      </c>
      <c r="F81">
        <f>IF(COUNT(Sold[[#This Row],[Item No.]]) = 1, 1, 0)</f>
        <v>1</v>
      </c>
      <c r="G81" t="s">
        <v>202</v>
      </c>
    </row>
    <row r="82" spans="1:9" x14ac:dyDescent="0.35">
      <c r="A82" s="10">
        <v>154</v>
      </c>
      <c r="B82" s="12" t="str">
        <f>VLOOKUP(Sold[[#This Row],[Item No.]],Item[],2,FALSE )</f>
        <v xml:space="preserve">rayban green lens gray frame aviator </v>
      </c>
      <c r="C82" s="12">
        <f>VLOOKUP(Sold[[#This Row],[Item No.]],Item[],10,FALSE)</f>
        <v>28.062360801781736</v>
      </c>
      <c r="D82" t="s">
        <v>8</v>
      </c>
      <c r="E82">
        <v>110</v>
      </c>
      <c r="F82">
        <f>IF(COUNT(Sold[[#This Row],[Item No.]]) = 1, 1, 0)</f>
        <v>1</v>
      </c>
      <c r="G82" t="s">
        <v>204</v>
      </c>
    </row>
    <row r="83" spans="1:9" x14ac:dyDescent="0.35">
      <c r="A83" s="10">
        <v>36</v>
      </c>
      <c r="B83" s="12" t="str">
        <f>VLOOKUP(Sold[[#This Row],[Item No.]],Item[],2,FALSE )</f>
        <v>cdg black double (red + gold) heart xl</v>
      </c>
      <c r="C83" s="12">
        <f>VLOOKUP(Sold[[#This Row],[Item No.]],Item[],10,FALSE)</f>
        <v>14.138084632516703</v>
      </c>
      <c r="F83">
        <f>IF(COUNT(Sold[[#This Row],[Item No.]]) = 1, 1, 0)</f>
        <v>1</v>
      </c>
      <c r="G83" t="s">
        <v>181</v>
      </c>
      <c r="H83" t="s">
        <v>8</v>
      </c>
      <c r="I83">
        <v>35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1116"/>
  <sheetViews>
    <sheetView tabSelected="1" zoomScale="99" zoomScaleNormal="115" workbookViewId="0">
      <selection activeCell="J2" sqref="J2"/>
    </sheetView>
  </sheetViews>
  <sheetFormatPr defaultRowHeight="14.5" x14ac:dyDescent="0.35"/>
  <cols>
    <col min="1" max="1" width="10.26953125" style="10" customWidth="1"/>
    <col min="2" max="2" width="42.54296875" style="10" customWidth="1"/>
    <col min="3" max="3" width="13.08984375" style="10" customWidth="1"/>
    <col min="4" max="4" width="13" style="10" customWidth="1"/>
    <col min="5" max="6" width="10.26953125" style="10" customWidth="1"/>
    <col min="7" max="8" width="6.7265625" style="10" customWidth="1"/>
    <col min="17" max="17" width="11.453125" bestFit="1" customWidth="1"/>
  </cols>
  <sheetData>
    <row r="1" spans="1:20" ht="39" customHeight="1" thickBot="1" x14ac:dyDescent="0.4">
      <c r="A1" t="s">
        <v>16</v>
      </c>
      <c r="B1" t="s">
        <v>17</v>
      </c>
      <c r="C1" t="s">
        <v>123</v>
      </c>
      <c r="D1" t="s">
        <v>124</v>
      </c>
      <c r="E1" t="s">
        <v>125</v>
      </c>
      <c r="F1" t="s">
        <v>126</v>
      </c>
      <c r="G1" s="1" t="s">
        <v>23</v>
      </c>
      <c r="H1" s="1" t="s">
        <v>24</v>
      </c>
      <c r="I1" s="1" t="s">
        <v>127</v>
      </c>
      <c r="J1" s="1" t="s">
        <v>128</v>
      </c>
      <c r="K1" s="3" t="s">
        <v>129</v>
      </c>
      <c r="L1" s="3" t="s">
        <v>130</v>
      </c>
      <c r="M1" s="3" t="s">
        <v>131</v>
      </c>
      <c r="N1" s="3" t="s">
        <v>132</v>
      </c>
      <c r="P1" s="7" t="s">
        <v>133</v>
      </c>
      <c r="Q1" s="7">
        <f>SUM(Q2:Q172)</f>
        <v>7759.2873051224933</v>
      </c>
      <c r="S1" s="10">
        <f>SUM(S2:S172)</f>
        <v>22815</v>
      </c>
      <c r="T1">
        <f>SUM(T2:T172)</f>
        <v>15055.712694877506</v>
      </c>
    </row>
    <row r="2" spans="1:20" ht="15" customHeight="1" thickBot="1" x14ac:dyDescent="0.4">
      <c r="A2">
        <f>Item[[#This Row],[Item No.]]</f>
        <v>1</v>
      </c>
      <c r="B2" t="str">
        <f>VLOOKUP(Inventory[[#This Row],[Item No.]],Item[],2,FALSE)</f>
        <v>cdg navy gold heart m</v>
      </c>
      <c r="C2">
        <f>SUMIF(Ordered[Name], Inventory[[#This Row],[Name]], Ordered[Quantity])</f>
        <v>0</v>
      </c>
      <c r="D2">
        <f>SUMIF(Sold[Name], Inventory[[#This Row],[Name]], Sold[Quantity])</f>
        <v>0</v>
      </c>
      <c r="E2">
        <f>Inventory[[#This Row],[Ordered Qty]]-Inventory[[#This Row],[Sold Qty]]+F2</f>
        <v>1</v>
      </c>
      <c r="F2" s="12">
        <v>1</v>
      </c>
      <c r="G2" s="13">
        <f>Item[[#This Row],[Price (yuan)]]</f>
        <v>38</v>
      </c>
      <c r="H2" s="14">
        <f>Item[[#This Row],[Weight (kg)]]</f>
        <v>0.21</v>
      </c>
      <c r="I2" s="2">
        <f>Item[[#This Row],[Cost (CAD)]]</f>
        <v>12.579064587973273</v>
      </c>
      <c r="J2">
        <v>0</v>
      </c>
      <c r="K2">
        <f>'WH LT Total'!E2+'Parcel LT'!$F$2</f>
        <v>23.666666666666668</v>
      </c>
      <c r="L2" s="10">
        <f>ROUNDUP((((J2+Inventory[[#This Row],[Sold Qty]])/2)/30 * K2),0)</f>
        <v>0</v>
      </c>
      <c r="M2" s="10">
        <f>ROUNDUP(SQRT((((J2+Inventory[[#This Row],[Sold Qty]])/2)*2*(42*H2))/(0.1*G2)),0)</f>
        <v>0</v>
      </c>
      <c r="N2" s="4">
        <f>IF(Inventory[[#This Row],[Stock]]&lt;=L2,M2*I2,0)</f>
        <v>0</v>
      </c>
      <c r="O2" s="4">
        <f>SUM(N2:N172)</f>
        <v>1425.2204899777284</v>
      </c>
      <c r="P2" t="s">
        <v>143</v>
      </c>
      <c r="Q2">
        <f>I2*Inventory[[#This Row],[Stock]]</f>
        <v>12.579064587973273</v>
      </c>
      <c r="R2">
        <v>35</v>
      </c>
      <c r="S2">
        <f>R2*Inventory[[#This Row],[Stock]]</f>
        <v>35</v>
      </c>
      <c r="T2">
        <f>S2-Q2</f>
        <v>22.420935412026729</v>
      </c>
    </row>
    <row r="3" spans="1:20" ht="15" customHeight="1" thickBot="1" x14ac:dyDescent="0.4">
      <c r="A3">
        <f>Item[[#This Row],[Item No.]]</f>
        <v>2</v>
      </c>
      <c r="B3" t="str">
        <f>VLOOKUP(Inventory[[#This Row],[Item No.]],Item[],2,FALSE)</f>
        <v>cdg navy gold heart l</v>
      </c>
      <c r="C3">
        <f>SUMIF(Ordered[Name], Inventory[[#This Row],[Name]], Ordered[Quantity])</f>
        <v>0</v>
      </c>
      <c r="D3">
        <f>SUMIF(Sold[Name], Inventory[[#This Row],[Name]], Sold[Quantity])</f>
        <v>0</v>
      </c>
      <c r="E3">
        <f>Inventory[[#This Row],[Ordered Qty]]-Inventory[[#This Row],[Sold Qty]]+F3</f>
        <v>3</v>
      </c>
      <c r="F3" s="12">
        <v>3</v>
      </c>
      <c r="G3" s="13">
        <f>Item[[#This Row],[Price (yuan)]]</f>
        <v>38</v>
      </c>
      <c r="H3" s="14">
        <f>Item[[#This Row],[Weight (kg)]]</f>
        <v>0.21</v>
      </c>
      <c r="I3" s="2">
        <f>Item[[#This Row],[Cost (CAD)]]</f>
        <v>12.579064587973273</v>
      </c>
      <c r="J3">
        <v>2</v>
      </c>
      <c r="K3">
        <f>'WH LT Total'!E3+'Parcel LT'!$F$2</f>
        <v>23.666666666666668</v>
      </c>
      <c r="L3" s="10">
        <f>ROUNDUP((((J3+Inventory[[#This Row],[Sold Qty]])/2)/30 * K3),0)</f>
        <v>1</v>
      </c>
      <c r="M3" s="10">
        <f>ROUNDUP(SQRT((((J3+Inventory[[#This Row],[Sold Qty]])/2)*2*(42*H3))/(0.1*G3)),0)</f>
        <v>3</v>
      </c>
      <c r="N3" s="4">
        <f>IF(Inventory[[#This Row],[Stock]]&lt;=L3,M3*I3,0)</f>
        <v>0</v>
      </c>
      <c r="P3" t="s">
        <v>144</v>
      </c>
      <c r="Q3">
        <f>I3*Inventory[[#This Row],[Stock]]</f>
        <v>37.737193763919819</v>
      </c>
      <c r="R3" s="10">
        <v>35</v>
      </c>
      <c r="S3" s="10">
        <f>R3*Inventory[[#This Row],[Stock]]</f>
        <v>105</v>
      </c>
      <c r="T3" s="10">
        <f t="shared" ref="T3:T66" si="0">S3-Q3</f>
        <v>67.262806236080181</v>
      </c>
    </row>
    <row r="4" spans="1:20" ht="15" customHeight="1" thickBot="1" x14ac:dyDescent="0.4">
      <c r="A4">
        <f>Item[[#This Row],[Item No.]]</f>
        <v>3</v>
      </c>
      <c r="B4" t="str">
        <f>VLOOKUP(Inventory[[#This Row],[Item No.]],Item[],2,FALSE)</f>
        <v>cdg navy gold heart xl</v>
      </c>
      <c r="C4">
        <f>SUMIF(Ordered[Name], Inventory[[#This Row],[Name]], Ordered[Quantity])</f>
        <v>1</v>
      </c>
      <c r="D4">
        <f>SUMIF(Sold[Name], Inventory[[#This Row],[Name]], Sold[Quantity])</f>
        <v>0</v>
      </c>
      <c r="E4">
        <f>Inventory[[#This Row],[Ordered Qty]]-Inventory[[#This Row],[Sold Qty]]+F4</f>
        <v>3</v>
      </c>
      <c r="F4" s="12">
        <v>2</v>
      </c>
      <c r="G4" s="13">
        <f>Item[[#This Row],[Price (yuan)]]</f>
        <v>38</v>
      </c>
      <c r="H4" s="14">
        <f>Item[[#This Row],[Weight (kg)]]</f>
        <v>0.21</v>
      </c>
      <c r="I4" s="2">
        <f>Item[[#This Row],[Cost (CAD)]]</f>
        <v>12.579064587973273</v>
      </c>
      <c r="J4">
        <v>1</v>
      </c>
      <c r="K4">
        <f>'WH LT Total'!E4+'Parcel LT'!$F$2</f>
        <v>23.666666666666668</v>
      </c>
      <c r="L4" s="10">
        <f>ROUNDUP((((J4+Inventory[[#This Row],[Sold Qty]])/2)/30 * K4),0)</f>
        <v>1</v>
      </c>
      <c r="M4" s="10">
        <f>ROUNDUP(SQRT((((J4+Inventory[[#This Row],[Sold Qty]])/2)*2*(42*H4))/(0.1*G4)),0)</f>
        <v>2</v>
      </c>
      <c r="N4" s="4">
        <f>IF(Inventory[[#This Row],[Stock]]&lt;=L4,M4*I4,0)</f>
        <v>0</v>
      </c>
      <c r="P4" t="s">
        <v>145</v>
      </c>
      <c r="Q4">
        <f>I4*Inventory[[#This Row],[Stock]]</f>
        <v>37.737193763919819</v>
      </c>
      <c r="R4" s="10">
        <v>35</v>
      </c>
      <c r="S4" s="10">
        <f>R4*Inventory[[#This Row],[Stock]]</f>
        <v>105</v>
      </c>
      <c r="T4" s="10">
        <f t="shared" si="0"/>
        <v>67.262806236080181</v>
      </c>
    </row>
    <row r="5" spans="1:20" ht="15" customHeight="1" thickBot="1" x14ac:dyDescent="0.4">
      <c r="A5">
        <f>Item[[#This Row],[Item No.]]</f>
        <v>4</v>
      </c>
      <c r="B5" t="str">
        <f>VLOOKUP(Inventory[[#This Row],[Item No.]],Item[],2,FALSE)</f>
        <v>cdg white red heart m</v>
      </c>
      <c r="C5">
        <f>SUMIF(Ordered[Name], Inventory[[#This Row],[Name]], Ordered[Quantity])</f>
        <v>0</v>
      </c>
      <c r="D5">
        <f>SUMIF(Sold[Name], Inventory[[#This Row],[Name]], Sold[Quantity])</f>
        <v>1</v>
      </c>
      <c r="E5">
        <f>Inventory[[#This Row],[Ordered Qty]]-Inventory[[#This Row],[Sold Qty]]+F5</f>
        <v>2</v>
      </c>
      <c r="F5" s="12">
        <v>3</v>
      </c>
      <c r="G5" s="13">
        <f>Item[[#This Row],[Price (yuan)]]</f>
        <v>38</v>
      </c>
      <c r="H5" s="14">
        <f>Item[[#This Row],[Weight (kg)]]</f>
        <v>0.21</v>
      </c>
      <c r="I5" s="2">
        <f>Item[[#This Row],[Cost (CAD)]]</f>
        <v>12.579064587973273</v>
      </c>
      <c r="J5">
        <v>0</v>
      </c>
      <c r="K5">
        <f>'WH LT Total'!E5+'Parcel LT'!$F$2</f>
        <v>23.666666666666668</v>
      </c>
      <c r="L5" s="10">
        <f>ROUNDUP((((J5+Inventory[[#This Row],[Sold Qty]])/2)/30 * K5),0)</f>
        <v>1</v>
      </c>
      <c r="M5" s="10">
        <f>ROUNDUP(SQRT((((J5+Inventory[[#This Row],[Sold Qty]])/2)*2*(42*H5))/(0.1*G5)),0)</f>
        <v>2</v>
      </c>
      <c r="N5" s="4">
        <f>IF(Inventory[[#This Row],[Stock]]&lt;=L5,M5*I5,0)</f>
        <v>0</v>
      </c>
      <c r="P5" t="s">
        <v>146</v>
      </c>
      <c r="Q5">
        <f>I5*Inventory[[#This Row],[Stock]]</f>
        <v>25.158129175946545</v>
      </c>
      <c r="R5" s="10">
        <v>35</v>
      </c>
      <c r="S5" s="10">
        <f>R5*Inventory[[#This Row],[Stock]]</f>
        <v>70</v>
      </c>
      <c r="T5" s="10">
        <f t="shared" si="0"/>
        <v>44.841870824053458</v>
      </c>
    </row>
    <row r="6" spans="1:20" ht="15" customHeight="1" thickBot="1" x14ac:dyDescent="0.4">
      <c r="A6">
        <f>Item[[#This Row],[Item No.]]</f>
        <v>5</v>
      </c>
      <c r="B6" t="str">
        <f>VLOOKUP(Inventory[[#This Row],[Item No.]],Item[],2,FALSE)</f>
        <v>cdg white red heart l</v>
      </c>
      <c r="C6">
        <f>SUMIF(Ordered[Name], Inventory[[#This Row],[Name]], Ordered[Quantity])</f>
        <v>2</v>
      </c>
      <c r="D6">
        <f>SUMIF(Sold[Name], Inventory[[#This Row],[Name]], Sold[Quantity])</f>
        <v>1</v>
      </c>
      <c r="E6">
        <f>Inventory[[#This Row],[Ordered Qty]]-Inventory[[#This Row],[Sold Qty]]+F6</f>
        <v>5</v>
      </c>
      <c r="F6" s="12">
        <v>4</v>
      </c>
      <c r="G6" s="13">
        <f>Item[[#This Row],[Price (yuan)]]</f>
        <v>38</v>
      </c>
      <c r="H6" s="14">
        <f>Item[[#This Row],[Weight (kg)]]</f>
        <v>0.21</v>
      </c>
      <c r="I6" s="2">
        <f>Item[[#This Row],[Cost (CAD)]]</f>
        <v>12.579064587973273</v>
      </c>
      <c r="J6">
        <v>0</v>
      </c>
      <c r="K6">
        <f>'WH LT Total'!E6+'Parcel LT'!$F$2</f>
        <v>23.666666666666668</v>
      </c>
      <c r="L6" s="10">
        <f>ROUNDUP((((J6+Inventory[[#This Row],[Sold Qty]])/2)/30 * K6),0)</f>
        <v>1</v>
      </c>
      <c r="M6" s="10">
        <f>ROUNDUP(SQRT((((J6+Inventory[[#This Row],[Sold Qty]])/2)*2*(42*H6))/(0.1*G6)),0)</f>
        <v>2</v>
      </c>
      <c r="N6" s="4">
        <f>IF(Inventory[[#This Row],[Stock]]&lt;=L6,M6*I6,0)</f>
        <v>0</v>
      </c>
      <c r="Q6">
        <f>I6*Inventory[[#This Row],[Stock]]</f>
        <v>62.895322939866361</v>
      </c>
      <c r="R6" s="10">
        <v>35</v>
      </c>
      <c r="S6" s="10">
        <f>R6*Inventory[[#This Row],[Stock]]</f>
        <v>175</v>
      </c>
      <c r="T6" s="10">
        <f t="shared" si="0"/>
        <v>112.10467706013364</v>
      </c>
    </row>
    <row r="7" spans="1:20" ht="15" customHeight="1" thickBot="1" x14ac:dyDescent="0.4">
      <c r="A7">
        <f>Item[[#This Row],[Item No.]]</f>
        <v>6</v>
      </c>
      <c r="B7" t="str">
        <f>VLOOKUP(Inventory[[#This Row],[Item No.]],Item[],2,FALSE)</f>
        <v>cdg white red heart xl</v>
      </c>
      <c r="C7">
        <f>SUMIF(Ordered[Name], Inventory[[#This Row],[Name]], Ordered[Quantity])</f>
        <v>0</v>
      </c>
      <c r="D7">
        <f>SUMIF(Sold[Name], Inventory[[#This Row],[Name]], Sold[Quantity])</f>
        <v>1</v>
      </c>
      <c r="E7">
        <f>Inventory[[#This Row],[Ordered Qty]]-Inventory[[#This Row],[Sold Qty]]+F7</f>
        <v>3</v>
      </c>
      <c r="F7" s="12">
        <v>4</v>
      </c>
      <c r="G7" s="13">
        <f>Item[[#This Row],[Price (yuan)]]</f>
        <v>38</v>
      </c>
      <c r="H7" s="14">
        <f>Item[[#This Row],[Weight (kg)]]</f>
        <v>0.21</v>
      </c>
      <c r="I7" s="2">
        <f>Item[[#This Row],[Cost (CAD)]]</f>
        <v>12.579064587973273</v>
      </c>
      <c r="J7">
        <v>0</v>
      </c>
      <c r="K7">
        <f>'WH LT Total'!E7+'Parcel LT'!$F$2</f>
        <v>23.666666666666668</v>
      </c>
      <c r="L7" s="10">
        <f>ROUNDUP((((J7+Inventory[[#This Row],[Sold Qty]])/2)/30 * K7),0)</f>
        <v>1</v>
      </c>
      <c r="M7" s="10">
        <f>ROUNDUP(SQRT((((J7+Inventory[[#This Row],[Sold Qty]])/2)*2*(42*H7))/(0.1*G7)),0)</f>
        <v>2</v>
      </c>
      <c r="N7" s="4">
        <f>IF(Inventory[[#This Row],[Stock]]&lt;=L7,M7*I7,0)</f>
        <v>0</v>
      </c>
      <c r="Q7">
        <f>I7*Inventory[[#This Row],[Stock]]</f>
        <v>37.737193763919819</v>
      </c>
      <c r="R7" s="10">
        <v>35</v>
      </c>
      <c r="S7" s="10">
        <f>R7*Inventory[[#This Row],[Stock]]</f>
        <v>105</v>
      </c>
      <c r="T7" s="10">
        <f t="shared" si="0"/>
        <v>67.262806236080181</v>
      </c>
    </row>
    <row r="8" spans="1:20" ht="15" customHeight="1" thickBot="1" x14ac:dyDescent="0.4">
      <c r="A8">
        <f>Item[[#This Row],[Item No.]]</f>
        <v>7</v>
      </c>
      <c r="B8" t="str">
        <f>VLOOKUP(Inventory[[#This Row],[Item No.]],Item[],2,FALSE)</f>
        <v>cdg black red heart m</v>
      </c>
      <c r="C8">
        <f>SUMIF(Ordered[Name], Inventory[[#This Row],[Name]], Ordered[Quantity])</f>
        <v>0</v>
      </c>
      <c r="D8">
        <f>SUMIF(Sold[Name], Inventory[[#This Row],[Name]], Sold[Quantity])</f>
        <v>0</v>
      </c>
      <c r="E8">
        <f>Inventory[[#This Row],[Ordered Qty]]-Inventory[[#This Row],[Sold Qty]]+F8</f>
        <v>2</v>
      </c>
      <c r="F8" s="12">
        <v>2</v>
      </c>
      <c r="G8" s="13">
        <f>Item[[#This Row],[Price (yuan)]]</f>
        <v>38</v>
      </c>
      <c r="H8" s="14">
        <f>Item[[#This Row],[Weight (kg)]]</f>
        <v>0.21</v>
      </c>
      <c r="I8" s="2">
        <f>Item[[#This Row],[Cost (CAD)]]</f>
        <v>12.579064587973273</v>
      </c>
      <c r="J8">
        <v>0</v>
      </c>
      <c r="K8">
        <f>'WH LT Total'!E8+'Parcel LT'!$F$2</f>
        <v>23.666666666666668</v>
      </c>
      <c r="L8" s="10">
        <f>ROUNDUP((((J8+Inventory[[#This Row],[Sold Qty]])/2)/30 * K8),0)</f>
        <v>0</v>
      </c>
      <c r="M8" s="10">
        <f>ROUNDUP(SQRT((((J8+Inventory[[#This Row],[Sold Qty]])/2)*2*(42*H8))/(0.1*G8)),0)</f>
        <v>0</v>
      </c>
      <c r="N8" s="4">
        <f>IF(Inventory[[#This Row],[Stock]]&lt;=L8,M8*I8,0)</f>
        <v>0</v>
      </c>
      <c r="Q8">
        <f>I8*Inventory[[#This Row],[Stock]]</f>
        <v>25.158129175946545</v>
      </c>
      <c r="R8" s="10">
        <v>35</v>
      </c>
      <c r="S8" s="10">
        <f>R8*Inventory[[#This Row],[Stock]]</f>
        <v>70</v>
      </c>
      <c r="T8" s="10">
        <f t="shared" si="0"/>
        <v>44.841870824053458</v>
      </c>
    </row>
    <row r="9" spans="1:20" ht="15" customHeight="1" thickBot="1" x14ac:dyDescent="0.4">
      <c r="A9">
        <f>Item[[#This Row],[Item No.]]</f>
        <v>8</v>
      </c>
      <c r="B9" t="str">
        <f>VLOOKUP(Inventory[[#This Row],[Item No.]],Item[],2,FALSE)</f>
        <v>cdg black red heart l</v>
      </c>
      <c r="C9">
        <f>SUMIF(Ordered[Name], Inventory[[#This Row],[Name]], Ordered[Quantity])</f>
        <v>4</v>
      </c>
      <c r="D9">
        <f>SUMIF(Sold[Name], Inventory[[#This Row],[Name]], Sold[Quantity])</f>
        <v>5</v>
      </c>
      <c r="E9">
        <f>Inventory[[#This Row],[Ordered Qty]]-Inventory[[#This Row],[Sold Qty]]+F9</f>
        <v>6</v>
      </c>
      <c r="F9" s="12">
        <v>7</v>
      </c>
      <c r="G9" s="13">
        <f>Item[[#This Row],[Price (yuan)]]</f>
        <v>38</v>
      </c>
      <c r="H9" s="14">
        <f>Item[[#This Row],[Weight (kg)]]</f>
        <v>0.21</v>
      </c>
      <c r="I9" s="2">
        <f>Item[[#This Row],[Cost (CAD)]]</f>
        <v>12.579064587973273</v>
      </c>
      <c r="J9">
        <v>0</v>
      </c>
      <c r="K9">
        <f>'WH LT Total'!E9+'Parcel LT'!$F$2</f>
        <v>23.666666666666668</v>
      </c>
      <c r="L9" s="10">
        <f>ROUNDUP((((J9+Inventory[[#This Row],[Sold Qty]])/2)/30 * K9),0)</f>
        <v>2</v>
      </c>
      <c r="M9" s="10">
        <f>ROUNDUP(SQRT((((J9+Inventory[[#This Row],[Sold Qty]])/2)*2*(42*H9))/(0.1*G9)),0)</f>
        <v>4</v>
      </c>
      <c r="N9" s="4">
        <f>IF(Inventory[[#This Row],[Stock]]&lt;=L9,M9*I9,0)</f>
        <v>0</v>
      </c>
      <c r="Q9">
        <f>I9*Inventory[[#This Row],[Stock]]</f>
        <v>75.474387527839639</v>
      </c>
      <c r="R9" s="10">
        <v>35</v>
      </c>
      <c r="S9" s="10">
        <f>R9*Inventory[[#This Row],[Stock]]</f>
        <v>210</v>
      </c>
      <c r="T9" s="10">
        <f t="shared" si="0"/>
        <v>134.52561247216036</v>
      </c>
    </row>
    <row r="10" spans="1:20" ht="15" customHeight="1" thickBot="1" x14ac:dyDescent="0.4">
      <c r="A10">
        <f>Item[[#This Row],[Item No.]]</f>
        <v>9</v>
      </c>
      <c r="B10" t="str">
        <f>VLOOKUP(Inventory[[#This Row],[Item No.]],Item[],2,FALSE)</f>
        <v>cdg black red heart xl</v>
      </c>
      <c r="C10">
        <f>SUMIF(Ordered[Name], Inventory[[#This Row],[Name]], Ordered[Quantity])</f>
        <v>4</v>
      </c>
      <c r="D10">
        <f>SUMIF(Sold[Name], Inventory[[#This Row],[Name]], Sold[Quantity])</f>
        <v>2</v>
      </c>
      <c r="E10">
        <f>Inventory[[#This Row],[Ordered Qty]]-Inventory[[#This Row],[Sold Qty]]+F10</f>
        <v>6</v>
      </c>
      <c r="F10" s="12">
        <v>4</v>
      </c>
      <c r="G10" s="13">
        <f>Item[[#This Row],[Price (yuan)]]</f>
        <v>38</v>
      </c>
      <c r="H10" s="14">
        <f>Item[[#This Row],[Weight (kg)]]</f>
        <v>0.21</v>
      </c>
      <c r="I10" s="2">
        <f>Item[[#This Row],[Cost (CAD)]]</f>
        <v>12.579064587973273</v>
      </c>
      <c r="J10">
        <v>0</v>
      </c>
      <c r="K10">
        <f>'WH LT Total'!E10+'Parcel LT'!$F$2</f>
        <v>23.666666666666668</v>
      </c>
      <c r="L10" s="10">
        <f>ROUNDUP((((J10+Inventory[[#This Row],[Sold Qty]])/2)/30 * K10),0)</f>
        <v>1</v>
      </c>
      <c r="M10" s="10">
        <f>ROUNDUP(SQRT((((J10+Inventory[[#This Row],[Sold Qty]])/2)*2*(42*H10))/(0.1*G10)),0)</f>
        <v>3</v>
      </c>
      <c r="N10" s="4">
        <f>IF(Inventory[[#This Row],[Stock]]&lt;=L10,M10*I10,0)</f>
        <v>0</v>
      </c>
      <c r="Q10">
        <f>I10*Inventory[[#This Row],[Stock]]</f>
        <v>75.474387527839639</v>
      </c>
      <c r="R10" s="10">
        <v>35</v>
      </c>
      <c r="S10" s="10">
        <f>R10*Inventory[[#This Row],[Stock]]</f>
        <v>210</v>
      </c>
      <c r="T10" s="10">
        <f t="shared" si="0"/>
        <v>134.52561247216036</v>
      </c>
    </row>
    <row r="11" spans="1:20" ht="15" customHeight="1" thickBot="1" x14ac:dyDescent="0.4">
      <c r="A11">
        <f>Item[[#This Row],[Item No.]]</f>
        <v>10</v>
      </c>
      <c r="B11" t="str">
        <f>VLOOKUP(Inventory[[#This Row],[Item No.]],Item[],2,FALSE)</f>
        <v>cdg white gold heart m</v>
      </c>
      <c r="C11">
        <f>SUMIF(Ordered[Name], Inventory[[#This Row],[Name]], Ordered[Quantity])</f>
        <v>0</v>
      </c>
      <c r="D11">
        <f>SUMIF(Sold[Name], Inventory[[#This Row],[Name]], Sold[Quantity])</f>
        <v>0</v>
      </c>
      <c r="E11">
        <f>Inventory[[#This Row],[Ordered Qty]]-Inventory[[#This Row],[Sold Qty]]+F11</f>
        <v>1</v>
      </c>
      <c r="F11" s="12">
        <v>1</v>
      </c>
      <c r="G11" s="13">
        <f>Item[[#This Row],[Price (yuan)]]</f>
        <v>38</v>
      </c>
      <c r="H11" s="14">
        <f>Item[[#This Row],[Weight (kg)]]</f>
        <v>0.21</v>
      </c>
      <c r="I11" s="2">
        <f>Item[[#This Row],[Cost (CAD)]]</f>
        <v>12.579064587973273</v>
      </c>
      <c r="J11">
        <v>0</v>
      </c>
      <c r="K11">
        <f>'WH LT Total'!E11+'Parcel LT'!$F$2</f>
        <v>23.666666666666668</v>
      </c>
      <c r="L11" s="10">
        <f>ROUNDUP((((J11+Inventory[[#This Row],[Sold Qty]])/2)/30 * K11),0)</f>
        <v>0</v>
      </c>
      <c r="M11" s="10">
        <f>ROUNDUP(SQRT((((J11+Inventory[[#This Row],[Sold Qty]])/2)*2*(42*H11))/(0.1*G11)),0)</f>
        <v>0</v>
      </c>
      <c r="N11" s="4">
        <f>IF(Inventory[[#This Row],[Stock]]&lt;=L11,M11*I11,0)</f>
        <v>0</v>
      </c>
      <c r="Q11">
        <f>I11*Inventory[[#This Row],[Stock]]</f>
        <v>12.579064587973273</v>
      </c>
      <c r="R11" s="10">
        <v>35</v>
      </c>
      <c r="S11" s="10">
        <f>R11*Inventory[[#This Row],[Stock]]</f>
        <v>35</v>
      </c>
      <c r="T11" s="10">
        <f t="shared" si="0"/>
        <v>22.420935412026729</v>
      </c>
    </row>
    <row r="12" spans="1:20" ht="15" customHeight="1" thickBot="1" x14ac:dyDescent="0.4">
      <c r="A12">
        <f>Item[[#This Row],[Item No.]]</f>
        <v>11</v>
      </c>
      <c r="B12" t="str">
        <f>VLOOKUP(Inventory[[#This Row],[Item No.]],Item[],2,FALSE)</f>
        <v>cdg white gold heart l</v>
      </c>
      <c r="C12">
        <f>SUMIF(Ordered[Name], Inventory[[#This Row],[Name]], Ordered[Quantity])</f>
        <v>0</v>
      </c>
      <c r="D12">
        <f>SUMIF(Sold[Name], Inventory[[#This Row],[Name]], Sold[Quantity])</f>
        <v>0</v>
      </c>
      <c r="E12">
        <f>Inventory[[#This Row],[Ordered Qty]]-Inventory[[#This Row],[Sold Qty]]+F12</f>
        <v>4</v>
      </c>
      <c r="F12" s="12">
        <v>4</v>
      </c>
      <c r="G12" s="13">
        <f>Item[[#This Row],[Price (yuan)]]</f>
        <v>38</v>
      </c>
      <c r="H12" s="14">
        <f>Item[[#This Row],[Weight (kg)]]</f>
        <v>0.21</v>
      </c>
      <c r="I12" s="2">
        <f>Item[[#This Row],[Cost (CAD)]]</f>
        <v>12.579064587973273</v>
      </c>
      <c r="J12">
        <v>0</v>
      </c>
      <c r="K12">
        <f>'WH LT Total'!E12+'Parcel LT'!$F$2</f>
        <v>23.666666666666668</v>
      </c>
      <c r="L12" s="10">
        <f>ROUNDUP((((J12+Inventory[[#This Row],[Sold Qty]])/2)/30 * K12),0)</f>
        <v>0</v>
      </c>
      <c r="M12">
        <f>ROUNDUP(SQRT((((J12+Inventory[[#This Row],[Sold Qty]])/2)*2*(42*H12))/(0.1*G12)),0)</f>
        <v>0</v>
      </c>
      <c r="N12" s="4">
        <f>IF(Inventory[[#This Row],[Stock]]&lt;=L12,M12*I12,0)</f>
        <v>0</v>
      </c>
      <c r="Q12">
        <f>I12*Inventory[[#This Row],[Stock]]</f>
        <v>50.31625835189309</v>
      </c>
      <c r="R12" s="10">
        <v>35</v>
      </c>
      <c r="S12" s="10">
        <f>R12*Inventory[[#This Row],[Stock]]</f>
        <v>140</v>
      </c>
      <c r="T12" s="10">
        <f t="shared" si="0"/>
        <v>89.683741648106917</v>
      </c>
    </row>
    <row r="13" spans="1:20" ht="15" customHeight="1" thickBot="1" x14ac:dyDescent="0.4">
      <c r="A13">
        <f>Item[[#This Row],[Item No.]]</f>
        <v>12</v>
      </c>
      <c r="B13" t="str">
        <f>VLOOKUP(Inventory[[#This Row],[Item No.]],Item[],2,FALSE)</f>
        <v>cdg white gold heart xl</v>
      </c>
      <c r="C13">
        <f>SUMIF(Ordered[Name], Inventory[[#This Row],[Name]], Ordered[Quantity])</f>
        <v>0</v>
      </c>
      <c r="D13">
        <f>SUMIF(Sold[Name], Inventory[[#This Row],[Name]], Sold[Quantity])</f>
        <v>0</v>
      </c>
      <c r="E13">
        <f>Inventory[[#This Row],[Ordered Qty]]-Inventory[[#This Row],[Sold Qty]]+F13</f>
        <v>2</v>
      </c>
      <c r="F13" s="12">
        <v>2</v>
      </c>
      <c r="G13" s="13">
        <f>Item[[#This Row],[Price (yuan)]]</f>
        <v>38</v>
      </c>
      <c r="H13" s="14">
        <f>Item[[#This Row],[Weight (kg)]]</f>
        <v>0.21</v>
      </c>
      <c r="I13" s="2">
        <f>Item[[#This Row],[Cost (CAD)]]</f>
        <v>12.579064587973273</v>
      </c>
      <c r="J13">
        <v>0</v>
      </c>
      <c r="K13">
        <f>'WH LT Total'!E13+'Parcel LT'!$F$2</f>
        <v>23.666666666666668</v>
      </c>
      <c r="L13" s="10">
        <f>ROUNDUP((((J13+Inventory[[#This Row],[Sold Qty]])/2)/30 * K13),0)</f>
        <v>0</v>
      </c>
      <c r="M13" s="10">
        <f>ROUNDUP(SQRT((((J13+Inventory[[#This Row],[Sold Qty]])/2)*2*(42*H13))/(0.1*G13)),0)</f>
        <v>0</v>
      </c>
      <c r="N13" s="4">
        <f>IF(Inventory[[#This Row],[Stock]]&lt;=L13,M13*I13,0)</f>
        <v>0</v>
      </c>
      <c r="Q13">
        <f>I13*Inventory[[#This Row],[Stock]]</f>
        <v>25.158129175946545</v>
      </c>
      <c r="R13" s="10">
        <v>35</v>
      </c>
      <c r="S13" s="10">
        <f>R13*Inventory[[#This Row],[Stock]]</f>
        <v>70</v>
      </c>
      <c r="T13" s="10">
        <f t="shared" si="0"/>
        <v>44.841870824053458</v>
      </c>
    </row>
    <row r="14" spans="1:20" ht="15" customHeight="1" thickBot="1" x14ac:dyDescent="0.4">
      <c r="A14">
        <f>Item[[#This Row],[Item No.]]</f>
        <v>13</v>
      </c>
      <c r="B14" t="str">
        <f>VLOOKUP(Inventory[[#This Row],[Item No.]],Item[],2,FALSE)</f>
        <v>cdg black gold heart m</v>
      </c>
      <c r="C14">
        <f>SUMIF(Ordered[Name], Inventory[[#This Row],[Name]], Ordered[Quantity])</f>
        <v>0</v>
      </c>
      <c r="D14">
        <f>SUMIF(Sold[Name], Inventory[[#This Row],[Name]], Sold[Quantity])</f>
        <v>0</v>
      </c>
      <c r="E14">
        <f>Inventory[[#This Row],[Ordered Qty]]-Inventory[[#This Row],[Sold Qty]]+F14</f>
        <v>1</v>
      </c>
      <c r="F14" s="12">
        <v>1</v>
      </c>
      <c r="G14" s="13">
        <f>Item[[#This Row],[Price (yuan)]]</f>
        <v>38</v>
      </c>
      <c r="H14" s="14">
        <f>Item[[#This Row],[Weight (kg)]]</f>
        <v>0.21</v>
      </c>
      <c r="I14" s="2">
        <f>Item[[#This Row],[Cost (CAD)]]</f>
        <v>12.579064587973273</v>
      </c>
      <c r="J14">
        <v>0</v>
      </c>
      <c r="K14">
        <f>'WH LT Total'!E14+'Parcel LT'!$F$2</f>
        <v>23.666666666666668</v>
      </c>
      <c r="L14" s="10">
        <f>ROUNDUP((((J14+Inventory[[#This Row],[Sold Qty]])/2)/30 * K14),0)</f>
        <v>0</v>
      </c>
      <c r="M14" s="10">
        <f>ROUNDUP(SQRT((((J14+Inventory[[#This Row],[Sold Qty]])/2)*2*(42*H14))/(0.1*G14)),0)</f>
        <v>0</v>
      </c>
      <c r="N14" s="4">
        <f>IF(Inventory[[#This Row],[Stock]]&lt;=L14,M14*I14,0)</f>
        <v>0</v>
      </c>
      <c r="Q14">
        <f>I14*Inventory[[#This Row],[Stock]]</f>
        <v>12.579064587973273</v>
      </c>
      <c r="R14" s="10">
        <v>35</v>
      </c>
      <c r="S14" s="10">
        <f>R14*Inventory[[#This Row],[Stock]]</f>
        <v>35</v>
      </c>
      <c r="T14" s="10">
        <f t="shared" si="0"/>
        <v>22.420935412026729</v>
      </c>
    </row>
    <row r="15" spans="1:20" ht="15" customHeight="1" thickBot="1" x14ac:dyDescent="0.4">
      <c r="A15">
        <f>Item[[#This Row],[Item No.]]</f>
        <v>14</v>
      </c>
      <c r="B15" t="str">
        <f>VLOOKUP(Inventory[[#This Row],[Item No.]],Item[],2,FALSE)</f>
        <v>cdg black gold heart l</v>
      </c>
      <c r="C15">
        <f>SUMIF(Ordered[Name], Inventory[[#This Row],[Name]], Ordered[Quantity])</f>
        <v>3</v>
      </c>
      <c r="D15">
        <f>SUMIF(Sold[Name], Inventory[[#This Row],[Name]], Sold[Quantity])</f>
        <v>1</v>
      </c>
      <c r="E15">
        <f>Inventory[[#This Row],[Ordered Qty]]-Inventory[[#This Row],[Sold Qty]]+F15</f>
        <v>5</v>
      </c>
      <c r="F15" s="12">
        <v>3</v>
      </c>
      <c r="G15" s="13">
        <f>Item[[#This Row],[Price (yuan)]]</f>
        <v>38</v>
      </c>
      <c r="H15" s="14">
        <f>Item[[#This Row],[Weight (kg)]]</f>
        <v>0.21</v>
      </c>
      <c r="I15" s="2">
        <f>Item[[#This Row],[Cost (CAD)]]</f>
        <v>12.579064587973273</v>
      </c>
      <c r="J15">
        <v>3</v>
      </c>
      <c r="K15">
        <f>'WH LT Total'!E15+'Parcel LT'!$F$2</f>
        <v>23.666666666666668</v>
      </c>
      <c r="L15" s="10">
        <f>ROUNDUP((((J15+Inventory[[#This Row],[Sold Qty]])/2)/30 * K15),0)</f>
        <v>2</v>
      </c>
      <c r="M15" s="10">
        <f>ROUNDUP(SQRT((((J15+Inventory[[#This Row],[Sold Qty]])/2)*2*(42*H15))/(0.1*G15)),0)</f>
        <v>4</v>
      </c>
      <c r="N15" s="4">
        <f>IF(Inventory[[#This Row],[Stock]]&lt;=L15,M15*I15,0)</f>
        <v>0</v>
      </c>
      <c r="Q15">
        <f>I15*Inventory[[#This Row],[Stock]]</f>
        <v>62.895322939866361</v>
      </c>
      <c r="R15" s="10">
        <v>35</v>
      </c>
      <c r="S15" s="10">
        <f>R15*Inventory[[#This Row],[Stock]]</f>
        <v>175</v>
      </c>
      <c r="T15" s="10">
        <f t="shared" si="0"/>
        <v>112.10467706013364</v>
      </c>
    </row>
    <row r="16" spans="1:20" ht="15" customHeight="1" thickBot="1" x14ac:dyDescent="0.4">
      <c r="A16">
        <f>Item[[#This Row],[Item No.]]</f>
        <v>15</v>
      </c>
      <c r="B16" t="str">
        <f>VLOOKUP(Inventory[[#This Row],[Item No.]],Item[],2,FALSE)</f>
        <v>cdg black gold heart xl</v>
      </c>
      <c r="C16">
        <f>SUMIF(Ordered[Name], Inventory[[#This Row],[Name]], Ordered[Quantity])</f>
        <v>5</v>
      </c>
      <c r="D16">
        <f>SUMIF(Sold[Name], Inventory[[#This Row],[Name]], Sold[Quantity])</f>
        <v>5</v>
      </c>
      <c r="E16">
        <f>Inventory[[#This Row],[Ordered Qty]]-Inventory[[#This Row],[Sold Qty]]+F16</f>
        <v>4</v>
      </c>
      <c r="F16" s="12">
        <v>4</v>
      </c>
      <c r="G16" s="13">
        <f>Item[[#This Row],[Price (yuan)]]</f>
        <v>38</v>
      </c>
      <c r="H16" s="14">
        <f>Item[[#This Row],[Weight (kg)]]</f>
        <v>0.21</v>
      </c>
      <c r="I16" s="2">
        <f>Item[[#This Row],[Cost (CAD)]]</f>
        <v>12.579064587973273</v>
      </c>
      <c r="J16">
        <v>1</v>
      </c>
      <c r="K16">
        <f>'WH LT Total'!E16+'Parcel LT'!$F$2</f>
        <v>23.666666666666668</v>
      </c>
      <c r="L16" s="10">
        <f>ROUNDUP((((J16+Inventory[[#This Row],[Sold Qty]])/2)/30 * K16),0)</f>
        <v>3</v>
      </c>
      <c r="M16" s="10">
        <f>ROUNDUP(SQRT((((J16+Inventory[[#This Row],[Sold Qty]])/2)*2*(42*H16))/(0.1*G16)),0)</f>
        <v>4</v>
      </c>
      <c r="N16" s="4">
        <f>IF(Inventory[[#This Row],[Stock]]&lt;=L16,M16*I16,0)</f>
        <v>0</v>
      </c>
      <c r="Q16">
        <f>I16*Inventory[[#This Row],[Stock]]</f>
        <v>50.31625835189309</v>
      </c>
      <c r="R16" s="10">
        <v>35</v>
      </c>
      <c r="S16" s="10">
        <f>R16*Inventory[[#This Row],[Stock]]</f>
        <v>140</v>
      </c>
      <c r="T16" s="10">
        <f t="shared" si="0"/>
        <v>89.683741648106917</v>
      </c>
    </row>
    <row r="17" spans="1:20" ht="15" customHeight="1" thickBot="1" x14ac:dyDescent="0.4">
      <c r="A17">
        <f>Item[[#This Row],[Item No.]]</f>
        <v>16</v>
      </c>
      <c r="B17" t="str">
        <f>VLOOKUP(Inventory[[#This Row],[Item No.]],Item[],2,FALSE)</f>
        <v>cdg white black heart m</v>
      </c>
      <c r="C17">
        <f>SUMIF(Ordered[Name], Inventory[[#This Row],[Name]], Ordered[Quantity])</f>
        <v>1</v>
      </c>
      <c r="D17">
        <f>SUMIF(Sold[Name], Inventory[[#This Row],[Name]], Sold[Quantity])</f>
        <v>0</v>
      </c>
      <c r="E17">
        <f>Inventory[[#This Row],[Ordered Qty]]-Inventory[[#This Row],[Sold Qty]]+F17</f>
        <v>2</v>
      </c>
      <c r="F17" s="12">
        <v>1</v>
      </c>
      <c r="G17" s="13">
        <f>Item[[#This Row],[Price (yuan)]]</f>
        <v>38</v>
      </c>
      <c r="H17" s="14">
        <f>Item[[#This Row],[Weight (kg)]]</f>
        <v>0.21</v>
      </c>
      <c r="I17" s="2">
        <f>Item[[#This Row],[Cost (CAD)]]</f>
        <v>12.579064587973273</v>
      </c>
      <c r="J17">
        <v>1</v>
      </c>
      <c r="K17">
        <f>'WH LT Total'!E17+'Parcel LT'!$F$2</f>
        <v>23.666666666666668</v>
      </c>
      <c r="L17" s="10">
        <f>ROUNDUP((((J17+Inventory[[#This Row],[Sold Qty]])/2)/30 * K17),0)</f>
        <v>1</v>
      </c>
      <c r="M17" s="10">
        <f>ROUNDUP(SQRT((((J17+Inventory[[#This Row],[Sold Qty]])/2)*2*(42*H17))/(0.1*G17)),0)</f>
        <v>2</v>
      </c>
      <c r="N17" s="4">
        <f>IF(Inventory[[#This Row],[Stock]]&lt;=L17,M17*I17,0)</f>
        <v>0</v>
      </c>
      <c r="Q17">
        <f>I17*Inventory[[#This Row],[Stock]]</f>
        <v>25.158129175946545</v>
      </c>
      <c r="R17" s="10">
        <v>35</v>
      </c>
      <c r="S17" s="10">
        <f>R17*Inventory[[#This Row],[Stock]]</f>
        <v>70</v>
      </c>
      <c r="T17" s="10">
        <f t="shared" si="0"/>
        <v>44.841870824053458</v>
      </c>
    </row>
    <row r="18" spans="1:20" ht="15" customHeight="1" thickBot="1" x14ac:dyDescent="0.4">
      <c r="A18">
        <f>Item[[#This Row],[Item No.]]</f>
        <v>17</v>
      </c>
      <c r="B18" t="str">
        <f>VLOOKUP(Inventory[[#This Row],[Item No.]],Item[],2,FALSE)</f>
        <v>cdg white black heart l</v>
      </c>
      <c r="C18">
        <f>SUMIF(Ordered[Name], Inventory[[#This Row],[Name]], Ordered[Quantity])</f>
        <v>3</v>
      </c>
      <c r="D18">
        <f>SUMIF(Sold[Name], Inventory[[#This Row],[Name]], Sold[Quantity])</f>
        <v>2</v>
      </c>
      <c r="E18">
        <f>Inventory[[#This Row],[Ordered Qty]]-Inventory[[#This Row],[Sold Qty]]+F18</f>
        <v>4</v>
      </c>
      <c r="F18" s="12">
        <v>3</v>
      </c>
      <c r="G18" s="13">
        <f>Item[[#This Row],[Price (yuan)]]</f>
        <v>38</v>
      </c>
      <c r="H18" s="14">
        <f>Item[[#This Row],[Weight (kg)]]</f>
        <v>0.21</v>
      </c>
      <c r="I18" s="2">
        <f>Item[[#This Row],[Cost (CAD)]]</f>
        <v>12.579064587973273</v>
      </c>
      <c r="J18">
        <v>2</v>
      </c>
      <c r="K18">
        <f>'WH LT Total'!E18+'Parcel LT'!$F$2</f>
        <v>23.666666666666668</v>
      </c>
      <c r="L18" s="10">
        <f>ROUNDUP((((J18+Inventory[[#This Row],[Sold Qty]])/2)/30 * K18),0)</f>
        <v>2</v>
      </c>
      <c r="M18" s="10">
        <f>ROUNDUP(SQRT((((J18+Inventory[[#This Row],[Sold Qty]])/2)*2*(42*H18))/(0.1*G18)),0)</f>
        <v>4</v>
      </c>
      <c r="N18" s="4">
        <f>IF(Inventory[[#This Row],[Stock]]&lt;=L18,M18*I18,0)</f>
        <v>0</v>
      </c>
      <c r="Q18">
        <f>I18*Inventory[[#This Row],[Stock]]</f>
        <v>50.31625835189309</v>
      </c>
      <c r="R18" s="10">
        <v>35</v>
      </c>
      <c r="S18" s="10">
        <f>R18*Inventory[[#This Row],[Stock]]</f>
        <v>140</v>
      </c>
      <c r="T18" s="10">
        <f t="shared" si="0"/>
        <v>89.683741648106917</v>
      </c>
    </row>
    <row r="19" spans="1:20" ht="15" customHeight="1" thickBot="1" x14ac:dyDescent="0.4">
      <c r="A19">
        <f>Item[[#This Row],[Item No.]]</f>
        <v>18</v>
      </c>
      <c r="B19" t="str">
        <f>VLOOKUP(Inventory[[#This Row],[Item No.]],Item[],2,FALSE)</f>
        <v>cdg white black heart xl</v>
      </c>
      <c r="C19">
        <f>SUMIF(Ordered[Name], Inventory[[#This Row],[Name]], Ordered[Quantity])</f>
        <v>2</v>
      </c>
      <c r="D19">
        <f>SUMIF(Sold[Name], Inventory[[#This Row],[Name]], Sold[Quantity])</f>
        <v>1</v>
      </c>
      <c r="E19">
        <f>Inventory[[#This Row],[Ordered Qty]]-Inventory[[#This Row],[Sold Qty]]+F19</f>
        <v>5</v>
      </c>
      <c r="F19" s="12">
        <v>4</v>
      </c>
      <c r="G19" s="13">
        <f>Item[[#This Row],[Price (yuan)]]</f>
        <v>38</v>
      </c>
      <c r="H19" s="14">
        <f>Item[[#This Row],[Weight (kg)]]</f>
        <v>0.21</v>
      </c>
      <c r="I19" s="2">
        <f>Item[[#This Row],[Cost (CAD)]]</f>
        <v>12.579064587973273</v>
      </c>
      <c r="J19">
        <v>0</v>
      </c>
      <c r="K19">
        <f>'WH LT Total'!E19+'Parcel LT'!$F$2</f>
        <v>23.666666666666668</v>
      </c>
      <c r="L19" s="10">
        <f>ROUNDUP((((J19+Inventory[[#This Row],[Sold Qty]])/2)/30 * K19),0)</f>
        <v>1</v>
      </c>
      <c r="M19" s="10">
        <f>ROUNDUP(SQRT((((J19+Inventory[[#This Row],[Sold Qty]])/2)*2*(42*H19))/(0.1*G19)),0)</f>
        <v>2</v>
      </c>
      <c r="N19" s="4">
        <f>IF(Inventory[[#This Row],[Stock]]&lt;=L19,M19*I19,0)</f>
        <v>0</v>
      </c>
      <c r="Q19">
        <f>I19*Inventory[[#This Row],[Stock]]</f>
        <v>62.895322939866361</v>
      </c>
      <c r="R19" s="10">
        <v>35</v>
      </c>
      <c r="S19" s="10">
        <f>R19*Inventory[[#This Row],[Stock]]</f>
        <v>175</v>
      </c>
      <c r="T19" s="10">
        <f t="shared" si="0"/>
        <v>112.10467706013364</v>
      </c>
    </row>
    <row r="20" spans="1:20" ht="15" customHeight="1" thickBot="1" x14ac:dyDescent="0.4">
      <c r="A20">
        <f>Item[[#This Row],[Item No.]]</f>
        <v>19</v>
      </c>
      <c r="B20" t="str">
        <f>VLOOKUP(Inventory[[#This Row],[Item No.]],Item[],2,FALSE)</f>
        <v>cdg black black heart m</v>
      </c>
      <c r="C20">
        <f>SUMIF(Ordered[Name], Inventory[[#This Row],[Name]], Ordered[Quantity])</f>
        <v>2</v>
      </c>
      <c r="D20">
        <f>SUMIF(Sold[Name], Inventory[[#This Row],[Name]], Sold[Quantity])</f>
        <v>1</v>
      </c>
      <c r="E20">
        <f>Inventory[[#This Row],[Ordered Qty]]-Inventory[[#This Row],[Sold Qty]]+F20</f>
        <v>2</v>
      </c>
      <c r="F20" s="12">
        <v>1</v>
      </c>
      <c r="G20" s="13">
        <f>Item[[#This Row],[Price (yuan)]]</f>
        <v>38</v>
      </c>
      <c r="H20" s="14">
        <f>Item[[#This Row],[Weight (kg)]]</f>
        <v>0.21</v>
      </c>
      <c r="I20" s="2">
        <f>Item[[#This Row],[Cost (CAD)]]</f>
        <v>12.579064587973273</v>
      </c>
      <c r="J20">
        <v>0</v>
      </c>
      <c r="K20">
        <f>'WH LT Total'!E20+'Parcel LT'!$F$2</f>
        <v>23.666666666666668</v>
      </c>
      <c r="L20" s="10">
        <f>ROUNDUP((((J20+Inventory[[#This Row],[Sold Qty]])/2)/30 * K20),0)</f>
        <v>1</v>
      </c>
      <c r="M20" s="10">
        <f>ROUNDUP(SQRT((((J20+Inventory[[#This Row],[Sold Qty]])/2)*2*(42*H20))/(0.1*G20)),0)</f>
        <v>2</v>
      </c>
      <c r="N20" s="4">
        <f>IF(Inventory[[#This Row],[Stock]]&lt;=L20,M20*I20,0)</f>
        <v>0</v>
      </c>
      <c r="Q20">
        <f>I20*Inventory[[#This Row],[Stock]]</f>
        <v>25.158129175946545</v>
      </c>
      <c r="R20" s="10">
        <v>35</v>
      </c>
      <c r="S20" s="10">
        <f>R20*Inventory[[#This Row],[Stock]]</f>
        <v>70</v>
      </c>
      <c r="T20" s="10">
        <f t="shared" si="0"/>
        <v>44.841870824053458</v>
      </c>
    </row>
    <row r="21" spans="1:20" ht="15" customHeight="1" thickBot="1" x14ac:dyDescent="0.4">
      <c r="A21">
        <f>Item[[#This Row],[Item No.]]</f>
        <v>20</v>
      </c>
      <c r="B21" t="str">
        <f>VLOOKUP(Inventory[[#This Row],[Item No.]],Item[],2,FALSE)</f>
        <v>cdg black black heart l</v>
      </c>
      <c r="C21">
        <f>SUMIF(Ordered[Name], Inventory[[#This Row],[Name]], Ordered[Quantity])</f>
        <v>5</v>
      </c>
      <c r="D21">
        <f>SUMIF(Sold[Name], Inventory[[#This Row],[Name]], Sold[Quantity])</f>
        <v>3</v>
      </c>
      <c r="E21">
        <f>Inventory[[#This Row],[Ordered Qty]]-Inventory[[#This Row],[Sold Qty]]+F21</f>
        <v>5</v>
      </c>
      <c r="F21" s="12">
        <v>3</v>
      </c>
      <c r="G21" s="13">
        <f>Item[[#This Row],[Price (yuan)]]</f>
        <v>38</v>
      </c>
      <c r="H21" s="14">
        <f>Item[[#This Row],[Weight (kg)]]</f>
        <v>0.21</v>
      </c>
      <c r="I21" s="2">
        <f>Item[[#This Row],[Cost (CAD)]]</f>
        <v>12.579064587973273</v>
      </c>
      <c r="J21">
        <v>2</v>
      </c>
      <c r="K21">
        <f>'WH LT Total'!E21+'Parcel LT'!$F$2</f>
        <v>23.666666666666668</v>
      </c>
      <c r="L21" s="10">
        <f>ROUNDUP((((J21+Inventory[[#This Row],[Sold Qty]])/2)/30 * K21),0)</f>
        <v>2</v>
      </c>
      <c r="M21" s="10">
        <f>ROUNDUP(SQRT((((J21+Inventory[[#This Row],[Sold Qty]])/2)*2*(42*H21))/(0.1*G21)),0)</f>
        <v>4</v>
      </c>
      <c r="N21" s="4">
        <f>IF(Inventory[[#This Row],[Stock]]&lt;=L21,M21*I21,0)</f>
        <v>0</v>
      </c>
      <c r="Q21">
        <f>I21*Inventory[[#This Row],[Stock]]</f>
        <v>62.895322939866361</v>
      </c>
      <c r="R21" s="10">
        <v>35</v>
      </c>
      <c r="S21" s="10">
        <f>R21*Inventory[[#This Row],[Stock]]</f>
        <v>175</v>
      </c>
      <c r="T21" s="10">
        <f t="shared" si="0"/>
        <v>112.10467706013364</v>
      </c>
    </row>
    <row r="22" spans="1:20" ht="15" customHeight="1" thickBot="1" x14ac:dyDescent="0.4">
      <c r="A22">
        <f>Item[[#This Row],[Item No.]]</f>
        <v>21</v>
      </c>
      <c r="B22" t="str">
        <f>VLOOKUP(Inventory[[#This Row],[Item No.]],Item[],2,FALSE)</f>
        <v>cdg black black heart xl</v>
      </c>
      <c r="C22">
        <f>SUMIF(Ordered[Name], Inventory[[#This Row],[Name]], Ordered[Quantity])</f>
        <v>3</v>
      </c>
      <c r="D22">
        <f>SUMIF(Sold[Name], Inventory[[#This Row],[Name]], Sold[Quantity])</f>
        <v>3</v>
      </c>
      <c r="E22">
        <f>Inventory[[#This Row],[Ordered Qty]]-Inventory[[#This Row],[Sold Qty]]+F22</f>
        <v>3</v>
      </c>
      <c r="F22" s="12">
        <v>3</v>
      </c>
      <c r="G22" s="13">
        <f>Item[[#This Row],[Price (yuan)]]</f>
        <v>38</v>
      </c>
      <c r="H22" s="14">
        <f>Item[[#This Row],[Weight (kg)]]</f>
        <v>0.21</v>
      </c>
      <c r="I22" s="2">
        <f>Item[[#This Row],[Cost (CAD)]]</f>
        <v>12.579064587973273</v>
      </c>
      <c r="J22">
        <v>0</v>
      </c>
      <c r="K22">
        <f>'WH LT Total'!E22+'Parcel LT'!$F$2</f>
        <v>23.666666666666668</v>
      </c>
      <c r="L22" s="10">
        <f>ROUNDUP((((J22+Inventory[[#This Row],[Sold Qty]])/2)/30 * K22),0)</f>
        <v>2</v>
      </c>
      <c r="M22" s="10">
        <f>ROUNDUP(SQRT((((J22+Inventory[[#This Row],[Sold Qty]])/2)*2*(42*H22))/(0.1*G22)),0)</f>
        <v>3</v>
      </c>
      <c r="N22" s="4">
        <f>IF(Inventory[[#This Row],[Stock]]&lt;=L22,M22*I22,0)</f>
        <v>0</v>
      </c>
      <c r="Q22">
        <f>I22*Inventory[[#This Row],[Stock]]</f>
        <v>37.737193763919819</v>
      </c>
      <c r="R22" s="10">
        <v>35</v>
      </c>
      <c r="S22" s="10">
        <f>R22*Inventory[[#This Row],[Stock]]</f>
        <v>105</v>
      </c>
      <c r="T22" s="10">
        <f t="shared" si="0"/>
        <v>67.262806236080181</v>
      </c>
    </row>
    <row r="23" spans="1:20" ht="15" customHeight="1" thickBot="1" x14ac:dyDescent="0.4">
      <c r="A23">
        <f>Item[[#This Row],[Item No.]]</f>
        <v>22</v>
      </c>
      <c r="B23" t="str">
        <f>VLOOKUP(Inventory[[#This Row],[Item No.]],Item[],2,FALSE)</f>
        <v>cdg gray black heart m</v>
      </c>
      <c r="C23">
        <f>SUMIF(Ordered[Name], Inventory[[#This Row],[Name]], Ordered[Quantity])</f>
        <v>2</v>
      </c>
      <c r="D23">
        <f>SUMIF(Sold[Name], Inventory[[#This Row],[Name]], Sold[Quantity])</f>
        <v>1</v>
      </c>
      <c r="E23">
        <f>Inventory[[#This Row],[Ordered Qty]]-Inventory[[#This Row],[Sold Qty]]+F23</f>
        <v>2</v>
      </c>
      <c r="F23" s="12">
        <v>1</v>
      </c>
      <c r="G23" s="13">
        <f>Item[[#This Row],[Price (yuan)]]</f>
        <v>38</v>
      </c>
      <c r="H23" s="14">
        <f>Item[[#This Row],[Weight (kg)]]</f>
        <v>0.21</v>
      </c>
      <c r="I23" s="2">
        <f>Item[[#This Row],[Cost (CAD)]]</f>
        <v>12.579064587973273</v>
      </c>
      <c r="J23">
        <v>0</v>
      </c>
      <c r="K23">
        <f>'WH LT Total'!E23+'Parcel LT'!$F$2</f>
        <v>23.666666666666668</v>
      </c>
      <c r="L23" s="10">
        <f>ROUNDUP((((J23+Inventory[[#This Row],[Sold Qty]])/2)/30 * K23),0)</f>
        <v>1</v>
      </c>
      <c r="M23" s="10">
        <f>ROUNDUP(SQRT((((J23+Inventory[[#This Row],[Sold Qty]])/2)*2*(42*H23))/(0.1*G23)),0)</f>
        <v>2</v>
      </c>
      <c r="N23" s="4">
        <f>IF(Inventory[[#This Row],[Stock]]&lt;=L23,M23*I23,0)</f>
        <v>0</v>
      </c>
      <c r="Q23">
        <f>I23*Inventory[[#This Row],[Stock]]</f>
        <v>25.158129175946545</v>
      </c>
      <c r="R23" s="10">
        <v>35</v>
      </c>
      <c r="S23" s="10">
        <f>R23*Inventory[[#This Row],[Stock]]</f>
        <v>70</v>
      </c>
      <c r="T23" s="10">
        <f t="shared" si="0"/>
        <v>44.841870824053458</v>
      </c>
    </row>
    <row r="24" spans="1:20" ht="15" customHeight="1" thickBot="1" x14ac:dyDescent="0.4">
      <c r="A24">
        <f>Item[[#This Row],[Item No.]]</f>
        <v>23</v>
      </c>
      <c r="B24" t="str">
        <f>VLOOKUP(Inventory[[#This Row],[Item No.]],Item[],2,FALSE)</f>
        <v>cdg gray black heart l</v>
      </c>
      <c r="C24">
        <f>SUMIF(Ordered[Name], Inventory[[#This Row],[Name]], Ordered[Quantity])</f>
        <v>5</v>
      </c>
      <c r="D24">
        <f>SUMIF(Sold[Name], Inventory[[#This Row],[Name]], Sold[Quantity])</f>
        <v>2</v>
      </c>
      <c r="E24">
        <f>Inventory[[#This Row],[Ordered Qty]]-Inventory[[#This Row],[Sold Qty]]+F24</f>
        <v>5</v>
      </c>
      <c r="F24" s="12">
        <v>2</v>
      </c>
      <c r="G24" s="13">
        <f>Item[[#This Row],[Price (yuan)]]</f>
        <v>38</v>
      </c>
      <c r="H24" s="14">
        <f>Item[[#This Row],[Weight (kg)]]</f>
        <v>0.21</v>
      </c>
      <c r="I24" s="2">
        <f>Item[[#This Row],[Cost (CAD)]]</f>
        <v>12.579064587973273</v>
      </c>
      <c r="J24">
        <v>4</v>
      </c>
      <c r="K24">
        <f>'WH LT Total'!E24+'Parcel LT'!$F$2</f>
        <v>23.666666666666668</v>
      </c>
      <c r="L24" s="10">
        <f>ROUNDUP((((J24+Inventory[[#This Row],[Sold Qty]])/2)/30 * K24),0)</f>
        <v>3</v>
      </c>
      <c r="M24" s="10">
        <f>ROUNDUP(SQRT((((J24+Inventory[[#This Row],[Sold Qty]])/2)*2*(42*H24))/(0.1*G24)),0)</f>
        <v>4</v>
      </c>
      <c r="N24" s="4">
        <f>IF(Inventory[[#This Row],[Stock]]&lt;=L24,M24*I24,0)</f>
        <v>0</v>
      </c>
      <c r="Q24">
        <f>I24*Inventory[[#This Row],[Stock]]</f>
        <v>62.895322939866361</v>
      </c>
      <c r="R24" s="10">
        <v>35</v>
      </c>
      <c r="S24" s="10">
        <f>R24*Inventory[[#This Row],[Stock]]</f>
        <v>175</v>
      </c>
      <c r="T24" s="10">
        <f t="shared" si="0"/>
        <v>112.10467706013364</v>
      </c>
    </row>
    <row r="25" spans="1:20" ht="15" customHeight="1" thickBot="1" x14ac:dyDescent="0.4">
      <c r="A25">
        <f>Item[[#This Row],[Item No.]]</f>
        <v>24</v>
      </c>
      <c r="B25" t="str">
        <f>VLOOKUP(Inventory[[#This Row],[Item No.]],Item[],2,FALSE)</f>
        <v>cdg gray black heart xl</v>
      </c>
      <c r="C25">
        <f>SUMIF(Ordered[Name], Inventory[[#This Row],[Name]], Ordered[Quantity])</f>
        <v>2</v>
      </c>
      <c r="D25">
        <f>SUMIF(Sold[Name], Inventory[[#This Row],[Name]], Sold[Quantity])</f>
        <v>2</v>
      </c>
      <c r="E25">
        <f>Inventory[[#This Row],[Ordered Qty]]-Inventory[[#This Row],[Sold Qty]]+F25</f>
        <v>3</v>
      </c>
      <c r="F25" s="12">
        <v>3</v>
      </c>
      <c r="G25" s="13">
        <f>Item[[#This Row],[Price (yuan)]]</f>
        <v>38</v>
      </c>
      <c r="H25" s="14">
        <f>Item[[#This Row],[Weight (kg)]]</f>
        <v>0.21</v>
      </c>
      <c r="I25" s="2">
        <f>Item[[#This Row],[Cost (CAD)]]</f>
        <v>12.579064587973273</v>
      </c>
      <c r="J25">
        <v>1</v>
      </c>
      <c r="K25">
        <f>'WH LT Total'!E25+'Parcel LT'!$F$2</f>
        <v>23.666666666666668</v>
      </c>
      <c r="L25" s="10">
        <f>ROUNDUP((((J25+Inventory[[#This Row],[Sold Qty]])/2)/30 * K25),0)</f>
        <v>2</v>
      </c>
      <c r="M25" s="10">
        <f>ROUNDUP(SQRT((((J25+Inventory[[#This Row],[Sold Qty]])/2)*2*(42*H25))/(0.1*G25)),0)</f>
        <v>3</v>
      </c>
      <c r="N25" s="4">
        <f>IF(Inventory[[#This Row],[Stock]]&lt;=L25,M25*I25,0)</f>
        <v>0</v>
      </c>
      <c r="Q25">
        <f>I25*Inventory[[#This Row],[Stock]]</f>
        <v>37.737193763919819</v>
      </c>
      <c r="R25" s="10">
        <v>35</v>
      </c>
      <c r="S25" s="10">
        <f>R25*Inventory[[#This Row],[Stock]]</f>
        <v>105</v>
      </c>
      <c r="T25" s="10">
        <f t="shared" si="0"/>
        <v>67.262806236080181</v>
      </c>
    </row>
    <row r="26" spans="1:20" ht="15" customHeight="1" thickBot="1" x14ac:dyDescent="0.4">
      <c r="A26">
        <f>Item[[#This Row],[Item No.]]</f>
        <v>25</v>
      </c>
      <c r="B26" t="str">
        <f>VLOOKUP(Inventory[[#This Row],[Item No.]],Item[],2,FALSE)</f>
        <v>cdg gray gold heart m</v>
      </c>
      <c r="C26">
        <f>SUMIF(Ordered[Name], Inventory[[#This Row],[Name]], Ordered[Quantity])</f>
        <v>0</v>
      </c>
      <c r="D26">
        <f>SUMIF(Sold[Name], Inventory[[#This Row],[Name]], Sold[Quantity])</f>
        <v>0</v>
      </c>
      <c r="E26">
        <f>Inventory[[#This Row],[Ordered Qty]]-Inventory[[#This Row],[Sold Qty]]+F26</f>
        <v>1</v>
      </c>
      <c r="F26" s="12">
        <v>1</v>
      </c>
      <c r="G26" s="13">
        <f>Item[[#This Row],[Price (yuan)]]</f>
        <v>38</v>
      </c>
      <c r="H26" s="14">
        <f>Item[[#This Row],[Weight (kg)]]</f>
        <v>0.21</v>
      </c>
      <c r="I26" s="2">
        <f>Item[[#This Row],[Cost (CAD)]]</f>
        <v>12.579064587973273</v>
      </c>
      <c r="J26">
        <v>0</v>
      </c>
      <c r="K26">
        <f>'WH LT Total'!E26+'Parcel LT'!$F$2</f>
        <v>23.666666666666668</v>
      </c>
      <c r="L26" s="10">
        <f>ROUNDUP((((J26+Inventory[[#This Row],[Sold Qty]])/2)/30 * K26),0)</f>
        <v>0</v>
      </c>
      <c r="M26" s="10">
        <f>ROUNDUP(SQRT((((J26+Inventory[[#This Row],[Sold Qty]])/2)*2*(42*H26))/(0.1*G26)),0)</f>
        <v>0</v>
      </c>
      <c r="N26" s="4">
        <f>IF(Inventory[[#This Row],[Stock]]&lt;=L26,M26*I26,0)</f>
        <v>0</v>
      </c>
      <c r="Q26">
        <f>I26*Inventory[[#This Row],[Stock]]</f>
        <v>12.579064587973273</v>
      </c>
      <c r="R26" s="10">
        <v>35</v>
      </c>
      <c r="S26" s="10">
        <f>R26*Inventory[[#This Row],[Stock]]</f>
        <v>35</v>
      </c>
      <c r="T26" s="10">
        <f t="shared" si="0"/>
        <v>22.420935412026729</v>
      </c>
    </row>
    <row r="27" spans="1:20" ht="15" customHeight="1" thickBot="1" x14ac:dyDescent="0.4">
      <c r="A27">
        <f>Item[[#This Row],[Item No.]]</f>
        <v>26</v>
      </c>
      <c r="B27" t="str">
        <f>VLOOKUP(Inventory[[#This Row],[Item No.]],Item[],2,FALSE)</f>
        <v>cdg gray gold heart l</v>
      </c>
      <c r="C27">
        <f>SUMIF(Ordered[Name], Inventory[[#This Row],[Name]], Ordered[Quantity])</f>
        <v>0</v>
      </c>
      <c r="D27">
        <f>SUMIF(Sold[Name], Inventory[[#This Row],[Name]], Sold[Quantity])</f>
        <v>0</v>
      </c>
      <c r="E27">
        <f>Inventory[[#This Row],[Ordered Qty]]-Inventory[[#This Row],[Sold Qty]]+F27</f>
        <v>3</v>
      </c>
      <c r="F27" s="12">
        <v>3</v>
      </c>
      <c r="G27" s="13">
        <f>Item[[#This Row],[Price (yuan)]]</f>
        <v>38</v>
      </c>
      <c r="H27" s="14">
        <f>Item[[#This Row],[Weight (kg)]]</f>
        <v>0.21</v>
      </c>
      <c r="I27" s="2">
        <f>Item[[#This Row],[Cost (CAD)]]</f>
        <v>12.579064587973273</v>
      </c>
      <c r="J27">
        <v>0</v>
      </c>
      <c r="K27">
        <f>'WH LT Total'!E27+'Parcel LT'!$F$2</f>
        <v>23.666666666666668</v>
      </c>
      <c r="L27" s="10">
        <f>ROUNDUP((((J27+Inventory[[#This Row],[Sold Qty]])/2)/30 * K27),0)</f>
        <v>0</v>
      </c>
      <c r="M27" s="10">
        <f>ROUNDUP(SQRT((((J27+Inventory[[#This Row],[Sold Qty]])/2)*2*(42*H27))/(0.1*G27)),0)</f>
        <v>0</v>
      </c>
      <c r="N27" s="4">
        <f>IF(Inventory[[#This Row],[Stock]]&lt;=L27,M27*I27,0)</f>
        <v>0</v>
      </c>
      <c r="Q27">
        <f>I27*Inventory[[#This Row],[Stock]]</f>
        <v>37.737193763919819</v>
      </c>
      <c r="R27" s="10">
        <v>35</v>
      </c>
      <c r="S27" s="10">
        <f>R27*Inventory[[#This Row],[Stock]]</f>
        <v>105</v>
      </c>
      <c r="T27" s="10">
        <f t="shared" si="0"/>
        <v>67.262806236080181</v>
      </c>
    </row>
    <row r="28" spans="1:20" ht="15" customHeight="1" thickBot="1" x14ac:dyDescent="0.4">
      <c r="A28">
        <f>Item[[#This Row],[Item No.]]</f>
        <v>27</v>
      </c>
      <c r="B28" t="str">
        <f>VLOOKUP(Inventory[[#This Row],[Item No.]],Item[],2,FALSE)</f>
        <v>cdg gray gold heart xl</v>
      </c>
      <c r="C28">
        <f>SUMIF(Ordered[Name], Inventory[[#This Row],[Name]], Ordered[Quantity])</f>
        <v>0</v>
      </c>
      <c r="D28">
        <f>SUMIF(Sold[Name], Inventory[[#This Row],[Name]], Sold[Quantity])</f>
        <v>0</v>
      </c>
      <c r="E28">
        <f>Inventory[[#This Row],[Ordered Qty]]-Inventory[[#This Row],[Sold Qty]]+F28</f>
        <v>3</v>
      </c>
      <c r="F28" s="12">
        <v>3</v>
      </c>
      <c r="G28" s="13">
        <f>Item[[#This Row],[Price (yuan)]]</f>
        <v>38</v>
      </c>
      <c r="H28" s="14">
        <f>Item[[#This Row],[Weight (kg)]]</f>
        <v>0.21</v>
      </c>
      <c r="I28" s="2">
        <f>Item[[#This Row],[Cost (CAD)]]</f>
        <v>12.579064587973273</v>
      </c>
      <c r="J28">
        <v>1</v>
      </c>
      <c r="K28">
        <f>'WH LT Total'!E28+'Parcel LT'!$F$2</f>
        <v>23.666666666666668</v>
      </c>
      <c r="L28" s="10">
        <f>ROUNDUP((((J28+Inventory[[#This Row],[Sold Qty]])/2)/30 * K28),0)</f>
        <v>1</v>
      </c>
      <c r="M28" s="10">
        <f>ROUNDUP(SQRT((((J28+Inventory[[#This Row],[Sold Qty]])/2)*2*(42*H28))/(0.1*G28)),0)</f>
        <v>2</v>
      </c>
      <c r="N28" s="4">
        <f>IF(Inventory[[#This Row],[Stock]]&lt;=L28,M28*I28,0)</f>
        <v>0</v>
      </c>
      <c r="Q28">
        <f>I28*Inventory[[#This Row],[Stock]]</f>
        <v>37.737193763919819</v>
      </c>
      <c r="R28" s="10">
        <v>35</v>
      </c>
      <c r="S28" s="10">
        <f>R28*Inventory[[#This Row],[Stock]]</f>
        <v>105</v>
      </c>
      <c r="T28" s="10">
        <f t="shared" si="0"/>
        <v>67.262806236080181</v>
      </c>
    </row>
    <row r="29" spans="1:20" ht="15" customHeight="1" thickBot="1" x14ac:dyDescent="0.4">
      <c r="A29">
        <f>Item[[#This Row],[Item No.]]</f>
        <v>28</v>
      </c>
      <c r="B29" t="str">
        <f>VLOOKUP(Inventory[[#This Row],[Item No.]],Item[],2,FALSE)</f>
        <v>cdg gray double heart m</v>
      </c>
      <c r="C29">
        <f>SUMIF(Ordered[Name], Inventory[[#This Row],[Name]], Ordered[Quantity])</f>
        <v>0</v>
      </c>
      <c r="D29">
        <f>SUMIF(Sold[Name], Inventory[[#This Row],[Name]], Sold[Quantity])</f>
        <v>0</v>
      </c>
      <c r="E29">
        <f>Inventory[[#This Row],[Ordered Qty]]-Inventory[[#This Row],[Sold Qty]]+F29</f>
        <v>1</v>
      </c>
      <c r="F29" s="12">
        <v>1</v>
      </c>
      <c r="G29" s="13">
        <f>Item[[#This Row],[Price (yuan)]]</f>
        <v>45</v>
      </c>
      <c r="H29" s="14">
        <f>Item[[#This Row],[Weight (kg)]]</f>
        <v>0.21</v>
      </c>
      <c r="I29" s="2">
        <f>Item[[#This Row],[Cost (CAD)]]</f>
        <v>14.138084632516703</v>
      </c>
      <c r="J29">
        <v>0</v>
      </c>
      <c r="K29">
        <f>'WH LT Total'!E29+'Parcel LT'!$F$2</f>
        <v>23.666666666666668</v>
      </c>
      <c r="L29" s="10">
        <f>ROUNDUP((((J29+Inventory[[#This Row],[Sold Qty]])/2)/30 * K29),0)</f>
        <v>0</v>
      </c>
      <c r="M29" s="10">
        <f>ROUNDUP(SQRT((((J29+Inventory[[#This Row],[Sold Qty]])/2)*2*(42*H29))/(0.1*G29)),0)</f>
        <v>0</v>
      </c>
      <c r="N29" s="4">
        <f>IF(Inventory[[#This Row],[Stock]]&lt;=L29,M29*I29,0)</f>
        <v>0</v>
      </c>
      <c r="Q29">
        <f>I29*Inventory[[#This Row],[Stock]]</f>
        <v>14.138084632516703</v>
      </c>
      <c r="R29" s="10">
        <v>35</v>
      </c>
      <c r="S29" s="10">
        <f>R29*Inventory[[#This Row],[Stock]]</f>
        <v>35</v>
      </c>
      <c r="T29" s="10">
        <f t="shared" si="0"/>
        <v>20.861915367483299</v>
      </c>
    </row>
    <row r="30" spans="1:20" ht="15" customHeight="1" thickBot="1" x14ac:dyDescent="0.4">
      <c r="A30">
        <f>Item[[#This Row],[Item No.]]</f>
        <v>29</v>
      </c>
      <c r="B30" t="str">
        <f>VLOOKUP(Inventory[[#This Row],[Item No.]],Item[],2,FALSE)</f>
        <v>cdg gray double heart l</v>
      </c>
      <c r="C30">
        <f>SUMIF(Ordered[Name], Inventory[[#This Row],[Name]], Ordered[Quantity])</f>
        <v>2</v>
      </c>
      <c r="D30">
        <f>SUMIF(Sold[Name], Inventory[[#This Row],[Name]], Sold[Quantity])</f>
        <v>1</v>
      </c>
      <c r="E30">
        <f>Inventory[[#This Row],[Ordered Qty]]-Inventory[[#This Row],[Sold Qty]]+F30</f>
        <v>3</v>
      </c>
      <c r="F30" s="12">
        <v>2</v>
      </c>
      <c r="G30" s="13">
        <f>Item[[#This Row],[Price (yuan)]]</f>
        <v>45</v>
      </c>
      <c r="H30" s="14">
        <f>Item[[#This Row],[Weight (kg)]]</f>
        <v>0.21</v>
      </c>
      <c r="I30" s="2">
        <f>Item[[#This Row],[Cost (CAD)]]</f>
        <v>14.138084632516703</v>
      </c>
      <c r="J30">
        <v>1</v>
      </c>
      <c r="K30">
        <f>'WH LT Total'!E30+'Parcel LT'!$F$2</f>
        <v>23.666666666666668</v>
      </c>
      <c r="L30" s="10">
        <f>ROUNDUP((((J30+Inventory[[#This Row],[Sold Qty]])/2)/30 * K30),0)</f>
        <v>1</v>
      </c>
      <c r="M30" s="10">
        <f>ROUNDUP(SQRT((((J30+Inventory[[#This Row],[Sold Qty]])/2)*2*(42*H30))/(0.1*G30)),0)</f>
        <v>2</v>
      </c>
      <c r="N30" s="4">
        <f>IF(Inventory[[#This Row],[Stock]]&lt;=L30,M30*I30,0)</f>
        <v>0</v>
      </c>
      <c r="Q30">
        <f>I30*Inventory[[#This Row],[Stock]]</f>
        <v>42.414253897550111</v>
      </c>
      <c r="R30" s="10">
        <v>35</v>
      </c>
      <c r="S30" s="10">
        <f>R30*Inventory[[#This Row],[Stock]]</f>
        <v>105</v>
      </c>
      <c r="T30" s="10">
        <f t="shared" si="0"/>
        <v>62.585746102449889</v>
      </c>
    </row>
    <row r="31" spans="1:20" ht="15" customHeight="1" thickBot="1" x14ac:dyDescent="0.4">
      <c r="A31">
        <f>Item[[#This Row],[Item No.]]</f>
        <v>30</v>
      </c>
      <c r="B31" t="str">
        <f>VLOOKUP(Inventory[[#This Row],[Item No.]],Item[],2,FALSE)</f>
        <v>cdg gray double heart xl</v>
      </c>
      <c r="C31">
        <f>SUMIF(Ordered[Name], Inventory[[#This Row],[Name]], Ordered[Quantity])</f>
        <v>3</v>
      </c>
      <c r="D31">
        <f>SUMIF(Sold[Name], Inventory[[#This Row],[Name]], Sold[Quantity])</f>
        <v>2</v>
      </c>
      <c r="E31">
        <f>Inventory[[#This Row],[Ordered Qty]]-Inventory[[#This Row],[Sold Qty]]+F31</f>
        <v>3</v>
      </c>
      <c r="F31" s="12">
        <v>2</v>
      </c>
      <c r="G31" s="13">
        <f>Item[[#This Row],[Price (yuan)]]</f>
        <v>45</v>
      </c>
      <c r="H31" s="14">
        <f>Item[[#This Row],[Weight (kg)]]</f>
        <v>0.21</v>
      </c>
      <c r="I31" s="2">
        <f>Item[[#This Row],[Cost (CAD)]]</f>
        <v>14.138084632516703</v>
      </c>
      <c r="J31">
        <v>1</v>
      </c>
      <c r="K31">
        <f>'WH LT Total'!E31+'Parcel LT'!$F$2</f>
        <v>23.666666666666668</v>
      </c>
      <c r="L31" s="10">
        <f>ROUNDUP((((J31+Inventory[[#This Row],[Sold Qty]])/2)/30 * K31),0)</f>
        <v>2</v>
      </c>
      <c r="M31" s="10">
        <f>ROUNDUP(SQRT((((J31+Inventory[[#This Row],[Sold Qty]])/2)*2*(42*H31))/(0.1*G31)),0)</f>
        <v>3</v>
      </c>
      <c r="N31" s="4">
        <f>IF(Inventory[[#This Row],[Stock]]&lt;=L31,M31*I31,0)</f>
        <v>0</v>
      </c>
      <c r="Q31">
        <f>I31*Inventory[[#This Row],[Stock]]</f>
        <v>42.414253897550111</v>
      </c>
      <c r="R31" s="10">
        <v>35</v>
      </c>
      <c r="S31" s="10">
        <f>R31*Inventory[[#This Row],[Stock]]</f>
        <v>105</v>
      </c>
      <c r="T31" s="10">
        <f t="shared" si="0"/>
        <v>62.585746102449889</v>
      </c>
    </row>
    <row r="32" spans="1:20" ht="15" customHeight="1" thickBot="1" x14ac:dyDescent="0.4">
      <c r="A32">
        <f>Item[[#This Row],[Item No.]]</f>
        <v>31</v>
      </c>
      <c r="B32" t="str">
        <f>VLOOKUP(Inventory[[#This Row],[Item No.]],Item[],2,FALSE)</f>
        <v>cdg white double heart m</v>
      </c>
      <c r="C32">
        <f>SUMIF(Ordered[Name], Inventory[[#This Row],[Name]], Ordered[Quantity])</f>
        <v>3</v>
      </c>
      <c r="D32">
        <f>SUMIF(Sold[Name], Inventory[[#This Row],[Name]], Sold[Quantity])</f>
        <v>2</v>
      </c>
      <c r="E32">
        <f>Inventory[[#This Row],[Ordered Qty]]-Inventory[[#This Row],[Sold Qty]]+F32</f>
        <v>2</v>
      </c>
      <c r="F32" s="12">
        <v>1</v>
      </c>
      <c r="G32" s="13">
        <f>Item[[#This Row],[Price (yuan)]]</f>
        <v>45</v>
      </c>
      <c r="H32" s="14">
        <f>Item[[#This Row],[Weight (kg)]]</f>
        <v>0.21</v>
      </c>
      <c r="I32" s="2">
        <f>Item[[#This Row],[Cost (CAD)]]</f>
        <v>14.138084632516703</v>
      </c>
      <c r="J32">
        <v>0</v>
      </c>
      <c r="K32">
        <f>'WH LT Total'!E32+'Parcel LT'!$F$2</f>
        <v>23.666666666666668</v>
      </c>
      <c r="L32" s="10">
        <f>ROUNDUP((((J32+Inventory[[#This Row],[Sold Qty]])/2)/30 * K32),0)</f>
        <v>1</v>
      </c>
      <c r="M32" s="10">
        <f>ROUNDUP(SQRT((((J32+Inventory[[#This Row],[Sold Qty]])/2)*2*(42*H32))/(0.1*G32)),0)</f>
        <v>2</v>
      </c>
      <c r="N32" s="4">
        <f>IF(Inventory[[#This Row],[Stock]]&lt;=L32,M32*I32,0)</f>
        <v>0</v>
      </c>
      <c r="Q32">
        <f>I32*Inventory[[#This Row],[Stock]]</f>
        <v>28.276169265033406</v>
      </c>
      <c r="R32" s="10">
        <v>35</v>
      </c>
      <c r="S32" s="10">
        <f>R32*Inventory[[#This Row],[Stock]]</f>
        <v>70</v>
      </c>
      <c r="T32" s="10">
        <f t="shared" si="0"/>
        <v>41.723830734966597</v>
      </c>
    </row>
    <row r="33" spans="1:20" ht="15" customHeight="1" thickBot="1" x14ac:dyDescent="0.4">
      <c r="A33">
        <f>Item[[#This Row],[Item No.]]</f>
        <v>32</v>
      </c>
      <c r="B33" t="str">
        <f>VLOOKUP(Inventory[[#This Row],[Item No.]],Item[],2,FALSE)</f>
        <v>cdg white double heart l</v>
      </c>
      <c r="C33">
        <f>SUMIF(Ordered[Name], Inventory[[#This Row],[Name]], Ordered[Quantity])</f>
        <v>3</v>
      </c>
      <c r="D33">
        <f>SUMIF(Sold[Name], Inventory[[#This Row],[Name]], Sold[Quantity])</f>
        <v>2</v>
      </c>
      <c r="E33">
        <f>Inventory[[#This Row],[Ordered Qty]]-Inventory[[#This Row],[Sold Qty]]+F33</f>
        <v>3</v>
      </c>
      <c r="F33" s="12">
        <v>2</v>
      </c>
      <c r="G33" s="13">
        <f>Item[[#This Row],[Price (yuan)]]</f>
        <v>45</v>
      </c>
      <c r="H33" s="14">
        <f>Item[[#This Row],[Weight (kg)]]</f>
        <v>0.21</v>
      </c>
      <c r="I33" s="2">
        <f>Item[[#This Row],[Cost (CAD)]]</f>
        <v>14.138084632516703</v>
      </c>
      <c r="J33">
        <v>3</v>
      </c>
      <c r="K33">
        <f>'WH LT Total'!E33+'Parcel LT'!$F$2</f>
        <v>23.666666666666668</v>
      </c>
      <c r="L33" s="10">
        <f>ROUNDUP((((J33+Inventory[[#This Row],[Sold Qty]])/2)/30 * K33),0)</f>
        <v>2</v>
      </c>
      <c r="M33" s="10">
        <f>ROUNDUP(SQRT((((J33+Inventory[[#This Row],[Sold Qty]])/2)*2*(42*H33))/(0.1*G33)),0)</f>
        <v>4</v>
      </c>
      <c r="N33" s="4">
        <f>IF(Inventory[[#This Row],[Stock]]&lt;=L33,M33*I33,0)</f>
        <v>0</v>
      </c>
      <c r="Q33">
        <f>I33*Inventory[[#This Row],[Stock]]</f>
        <v>42.414253897550111</v>
      </c>
      <c r="R33" s="10">
        <v>35</v>
      </c>
      <c r="S33" s="10">
        <f>R33*Inventory[[#This Row],[Stock]]</f>
        <v>105</v>
      </c>
      <c r="T33" s="10">
        <f t="shared" si="0"/>
        <v>62.585746102449889</v>
      </c>
    </row>
    <row r="34" spans="1:20" ht="15" customHeight="1" thickBot="1" x14ac:dyDescent="0.4">
      <c r="A34">
        <f>Item[[#This Row],[Item No.]]</f>
        <v>33</v>
      </c>
      <c r="B34" t="str">
        <f>VLOOKUP(Inventory[[#This Row],[Item No.]],Item[],2,FALSE)</f>
        <v>cdg white double heart xl</v>
      </c>
      <c r="C34">
        <f>SUMIF(Ordered[Name], Inventory[[#This Row],[Name]], Ordered[Quantity])</f>
        <v>3</v>
      </c>
      <c r="D34">
        <f>SUMIF(Sold[Name], Inventory[[#This Row],[Name]], Sold[Quantity])</f>
        <v>2</v>
      </c>
      <c r="E34">
        <f>Inventory[[#This Row],[Ordered Qty]]-Inventory[[#This Row],[Sold Qty]]+F34</f>
        <v>3</v>
      </c>
      <c r="F34" s="12">
        <v>2</v>
      </c>
      <c r="G34" s="13">
        <f>Item[[#This Row],[Price (yuan)]]</f>
        <v>45</v>
      </c>
      <c r="H34" s="14">
        <f>Item[[#This Row],[Weight (kg)]]</f>
        <v>0.21</v>
      </c>
      <c r="I34" s="2">
        <f>Item[[#This Row],[Cost (CAD)]]</f>
        <v>14.138084632516703</v>
      </c>
      <c r="J34">
        <v>1</v>
      </c>
      <c r="K34">
        <f>'WH LT Total'!E34+'Parcel LT'!$F$2</f>
        <v>23.666666666666668</v>
      </c>
      <c r="L34" s="10">
        <f>ROUNDUP((((J34+Inventory[[#This Row],[Sold Qty]])/2)/30 * K34),0)</f>
        <v>2</v>
      </c>
      <c r="M34" s="10">
        <f>ROUNDUP(SQRT((((J34+Inventory[[#This Row],[Sold Qty]])/2)*2*(42*H34))/(0.1*G34)),0)</f>
        <v>3</v>
      </c>
      <c r="N34" s="4">
        <f>IF(Inventory[[#This Row],[Stock]]&lt;=L34,M34*I34,0)</f>
        <v>0</v>
      </c>
      <c r="Q34">
        <f>I34*Inventory[[#This Row],[Stock]]</f>
        <v>42.414253897550111</v>
      </c>
      <c r="R34" s="10">
        <v>35</v>
      </c>
      <c r="S34" s="10">
        <f>R34*Inventory[[#This Row],[Stock]]</f>
        <v>105</v>
      </c>
      <c r="T34" s="10">
        <f t="shared" si="0"/>
        <v>62.585746102449889</v>
      </c>
    </row>
    <row r="35" spans="1:20" ht="15" customHeight="1" thickBot="1" x14ac:dyDescent="0.4">
      <c r="A35">
        <f>Item[[#This Row],[Item No.]]</f>
        <v>34</v>
      </c>
      <c r="B35" t="str">
        <f>VLOOKUP(Inventory[[#This Row],[Item No.]],Item[],2,FALSE)</f>
        <v>cdg black double (red + gold) heart m</v>
      </c>
      <c r="C35">
        <f>SUMIF(Ordered[Name], Inventory[[#This Row],[Name]], Ordered[Quantity])</f>
        <v>2</v>
      </c>
      <c r="D35">
        <f>SUMIF(Sold[Name], Inventory[[#This Row],[Name]], Sold[Quantity])</f>
        <v>1</v>
      </c>
      <c r="E35">
        <f>Inventory[[#This Row],[Ordered Qty]]-Inventory[[#This Row],[Sold Qty]]+F35</f>
        <v>2</v>
      </c>
      <c r="F35" s="12">
        <v>1</v>
      </c>
      <c r="G35" s="13">
        <f>Item[[#This Row],[Price (yuan)]]</f>
        <v>45</v>
      </c>
      <c r="H35" s="14">
        <f>Item[[#This Row],[Weight (kg)]]</f>
        <v>0.21</v>
      </c>
      <c r="I35" s="2">
        <f>Item[[#This Row],[Cost (CAD)]]</f>
        <v>14.138084632516703</v>
      </c>
      <c r="J35">
        <v>0</v>
      </c>
      <c r="K35">
        <f>'WH LT Total'!E35+'Parcel LT'!$F$2</f>
        <v>23.666666666666668</v>
      </c>
      <c r="L35" s="10">
        <f>ROUNDUP((((J35+Inventory[[#This Row],[Sold Qty]])/2)/30 * K35),0)</f>
        <v>1</v>
      </c>
      <c r="M35" s="10">
        <f>ROUNDUP(SQRT((((J35+Inventory[[#This Row],[Sold Qty]])/2)*2*(42*H35))/(0.1*G35)),0)</f>
        <v>2</v>
      </c>
      <c r="N35" s="4">
        <f>IF(Inventory[[#This Row],[Stock]]&lt;=L35,M35*I35,0)</f>
        <v>0</v>
      </c>
      <c r="Q35">
        <f>I35*Inventory[[#This Row],[Stock]]</f>
        <v>28.276169265033406</v>
      </c>
      <c r="R35" s="10">
        <v>35</v>
      </c>
      <c r="S35" s="10">
        <f>R35*Inventory[[#This Row],[Stock]]</f>
        <v>70</v>
      </c>
      <c r="T35" s="10">
        <f t="shared" si="0"/>
        <v>41.723830734966597</v>
      </c>
    </row>
    <row r="36" spans="1:20" ht="15" customHeight="1" thickBot="1" x14ac:dyDescent="0.4">
      <c r="A36">
        <f>Item[[#This Row],[Item No.]]</f>
        <v>35</v>
      </c>
      <c r="B36" t="str">
        <f>VLOOKUP(Inventory[[#This Row],[Item No.]],Item[],2,FALSE)</f>
        <v>cdg black double (red + gold) heart l</v>
      </c>
      <c r="C36">
        <f>SUMIF(Ordered[Name], Inventory[[#This Row],[Name]], Ordered[Quantity])</f>
        <v>3</v>
      </c>
      <c r="D36">
        <f>SUMIF(Sold[Name], Inventory[[#This Row],[Name]], Sold[Quantity])</f>
        <v>2</v>
      </c>
      <c r="E36">
        <f>Inventory[[#This Row],[Ordered Qty]]-Inventory[[#This Row],[Sold Qty]]+F36</f>
        <v>3</v>
      </c>
      <c r="F36" s="12">
        <v>2</v>
      </c>
      <c r="G36" s="13">
        <f>Item[[#This Row],[Price (yuan)]]</f>
        <v>45</v>
      </c>
      <c r="H36" s="14">
        <f>Item[[#This Row],[Weight (kg)]]</f>
        <v>0.21</v>
      </c>
      <c r="I36" s="2">
        <f>Item[[#This Row],[Cost (CAD)]]</f>
        <v>14.138084632516703</v>
      </c>
      <c r="J36">
        <v>2</v>
      </c>
      <c r="K36">
        <f>'WH LT Total'!E36+'Parcel LT'!$F$2</f>
        <v>23.666666666666668</v>
      </c>
      <c r="L36" s="10">
        <f>ROUNDUP((((J36+Inventory[[#This Row],[Sold Qty]])/2)/30 * K36),0)</f>
        <v>2</v>
      </c>
      <c r="M36" s="10">
        <f>ROUNDUP(SQRT((((J36+Inventory[[#This Row],[Sold Qty]])/2)*2*(42*H36))/(0.1*G36)),0)</f>
        <v>3</v>
      </c>
      <c r="N36" s="4">
        <f>IF(Inventory[[#This Row],[Stock]]&lt;=L36,M36*I36,0)</f>
        <v>0</v>
      </c>
      <c r="Q36">
        <f>I36*Inventory[[#This Row],[Stock]]</f>
        <v>42.414253897550111</v>
      </c>
      <c r="R36" s="10">
        <v>35</v>
      </c>
      <c r="S36" s="10">
        <f>R36*Inventory[[#This Row],[Stock]]</f>
        <v>105</v>
      </c>
      <c r="T36" s="10">
        <f t="shared" si="0"/>
        <v>62.585746102449889</v>
      </c>
    </row>
    <row r="37" spans="1:20" ht="15" customHeight="1" thickBot="1" x14ac:dyDescent="0.4">
      <c r="A37">
        <f>Item[[#This Row],[Item No.]]</f>
        <v>36</v>
      </c>
      <c r="B37" t="str">
        <f>VLOOKUP(Inventory[[#This Row],[Item No.]],Item[],2,FALSE)</f>
        <v>cdg black double (red + gold) heart xl</v>
      </c>
      <c r="C37">
        <f>SUMIF(Ordered[Name], Inventory[[#This Row],[Name]], Ordered[Quantity])</f>
        <v>0</v>
      </c>
      <c r="D37">
        <f>SUMIF(Sold[Name], Inventory[[#This Row],[Name]], Sold[Quantity])</f>
        <v>3</v>
      </c>
      <c r="E37">
        <f>Inventory[[#This Row],[Ordered Qty]]-Inventory[[#This Row],[Sold Qty]]+F37</f>
        <v>1</v>
      </c>
      <c r="F37" s="12">
        <v>4</v>
      </c>
      <c r="G37" s="13">
        <f>Item[[#This Row],[Price (yuan)]]</f>
        <v>45</v>
      </c>
      <c r="H37" s="14">
        <f>Item[[#This Row],[Weight (kg)]]</f>
        <v>0.21</v>
      </c>
      <c r="I37" s="2">
        <f>Item[[#This Row],[Cost (CAD)]]</f>
        <v>14.138084632516703</v>
      </c>
      <c r="J37">
        <v>0</v>
      </c>
      <c r="K37">
        <f>'WH LT Total'!E37+'Parcel LT'!$F$2</f>
        <v>23.666666666666668</v>
      </c>
      <c r="L37" s="10">
        <f>ROUNDUP((((J37+Inventory[[#This Row],[Sold Qty]])/2)/30 * K37),0)</f>
        <v>2</v>
      </c>
      <c r="M37" s="10">
        <f>ROUNDUP(SQRT((((J37+Inventory[[#This Row],[Sold Qty]])/2)*2*(42*H37))/(0.1*G37)),0)</f>
        <v>3</v>
      </c>
      <c r="N37" s="4">
        <f>IF(Inventory[[#This Row],[Stock]]&lt;=L37,M37*I37,0)</f>
        <v>42.414253897550111</v>
      </c>
      <c r="Q37">
        <f>I37*Inventory[[#This Row],[Stock]]</f>
        <v>14.138084632516703</v>
      </c>
      <c r="R37" s="10">
        <v>35</v>
      </c>
      <c r="S37" s="10">
        <f>R37*Inventory[[#This Row],[Stock]]</f>
        <v>35</v>
      </c>
      <c r="T37" s="10">
        <f t="shared" si="0"/>
        <v>20.861915367483299</v>
      </c>
    </row>
    <row r="38" spans="1:20" ht="15" customHeight="1" thickBot="1" x14ac:dyDescent="0.4">
      <c r="A38">
        <f>Item[[#This Row],[Item No.]]</f>
        <v>131</v>
      </c>
      <c r="B38" t="str">
        <f>VLOOKUP(Inventory[[#This Row],[Item No.]],Item[],2,FALSE)</f>
        <v>cdg black double (red + red) heart m</v>
      </c>
      <c r="C38">
        <f>SUMIF(Ordered[Name], Inventory[[#This Row],[Name]], Ordered[Quantity])</f>
        <v>2</v>
      </c>
      <c r="D38">
        <f>SUMIF(Sold[Name], Inventory[[#This Row],[Name]], Sold[Quantity])</f>
        <v>2</v>
      </c>
      <c r="E38">
        <f>Inventory[[#This Row],[Ordered Qty]]-Inventory[[#This Row],[Sold Qty]]+F38</f>
        <v>2</v>
      </c>
      <c r="F38" s="12">
        <v>2</v>
      </c>
      <c r="G38" s="13">
        <f>Item[[#This Row],[Price (yuan)]]</f>
        <v>45</v>
      </c>
      <c r="H38" s="14">
        <f>Item[[#This Row],[Weight (kg)]]</f>
        <v>0.21</v>
      </c>
      <c r="I38" s="2">
        <f>Item[[#This Row],[Cost (CAD)]]</f>
        <v>14.138084632516703</v>
      </c>
      <c r="J38">
        <v>0</v>
      </c>
      <c r="K38">
        <f>'WH LT Total'!E38+'Parcel LT'!$F$2</f>
        <v>23.666666666666668</v>
      </c>
      <c r="L38" s="10">
        <f>ROUNDUP((((J38+Inventory[[#This Row],[Sold Qty]])/2)/30 * K38),0)</f>
        <v>1</v>
      </c>
      <c r="M38" s="10">
        <f>ROUNDUP(SQRT((((J38+Inventory[[#This Row],[Sold Qty]])/2)*2*(42*H38))/(0.1*G38)),0)</f>
        <v>2</v>
      </c>
      <c r="N38" s="4">
        <f>IF(Inventory[[#This Row],[Stock]]&lt;=L38,M38*I38,0)</f>
        <v>0</v>
      </c>
      <c r="Q38">
        <f>I38*Inventory[[#This Row],[Stock]]</f>
        <v>28.276169265033406</v>
      </c>
      <c r="R38" s="10">
        <v>35</v>
      </c>
      <c r="S38" s="10">
        <f>R38*Inventory[[#This Row],[Stock]]</f>
        <v>70</v>
      </c>
      <c r="T38" s="10">
        <f t="shared" si="0"/>
        <v>41.723830734966597</v>
      </c>
    </row>
    <row r="39" spans="1:20" ht="15" customHeight="1" thickBot="1" x14ac:dyDescent="0.4">
      <c r="A39">
        <f>Item[[#This Row],[Item No.]]</f>
        <v>132</v>
      </c>
      <c r="B39" t="str">
        <f>VLOOKUP(Inventory[[#This Row],[Item No.]],Item[],2,FALSE)</f>
        <v>cdg black double (red + red) heart l</v>
      </c>
      <c r="C39">
        <f>SUMIF(Ordered[Name], Inventory[[#This Row],[Name]], Ordered[Quantity])</f>
        <v>7</v>
      </c>
      <c r="D39">
        <f>SUMIF(Sold[Name], Inventory[[#This Row],[Name]], Sold[Quantity])</f>
        <v>3</v>
      </c>
      <c r="E39">
        <f>Inventory[[#This Row],[Ordered Qty]]-Inventory[[#This Row],[Sold Qty]]+F39</f>
        <v>5</v>
      </c>
      <c r="F39" s="12">
        <v>1</v>
      </c>
      <c r="G39" s="13">
        <f>Item[[#This Row],[Price (yuan)]]</f>
        <v>45</v>
      </c>
      <c r="H39" s="14">
        <f>Item[[#This Row],[Weight (kg)]]</f>
        <v>0.21</v>
      </c>
      <c r="I39" s="2">
        <f>Item[[#This Row],[Cost (CAD)]]</f>
        <v>14.138084632516703</v>
      </c>
      <c r="J39">
        <v>3</v>
      </c>
      <c r="K39">
        <f>'WH LT Total'!E39+'Parcel LT'!$F$2</f>
        <v>23.666666666666668</v>
      </c>
      <c r="L39" s="10">
        <f>ROUNDUP((((J39+Inventory[[#This Row],[Sold Qty]])/2)/30 * K39),0)</f>
        <v>3</v>
      </c>
      <c r="M39" s="10">
        <f>ROUNDUP(SQRT((((J39+Inventory[[#This Row],[Sold Qty]])/2)*2*(42*H39))/(0.1*G39)),0)</f>
        <v>4</v>
      </c>
      <c r="N39" s="4">
        <f>IF(Inventory[[#This Row],[Stock]]&lt;=L39,M39*I39,0)</f>
        <v>0</v>
      </c>
      <c r="Q39">
        <f>I39*Inventory[[#This Row],[Stock]]</f>
        <v>70.690423162583514</v>
      </c>
      <c r="R39" s="10">
        <v>35</v>
      </c>
      <c r="S39" s="10">
        <f>R39*Inventory[[#This Row],[Stock]]</f>
        <v>175</v>
      </c>
      <c r="T39" s="10">
        <f t="shared" si="0"/>
        <v>104.30957683741649</v>
      </c>
    </row>
    <row r="40" spans="1:20" ht="15" customHeight="1" thickBot="1" x14ac:dyDescent="0.4">
      <c r="A40">
        <f>Item[[#This Row],[Item No.]]</f>
        <v>133</v>
      </c>
      <c r="B40" t="str">
        <f>VLOOKUP(Inventory[[#This Row],[Item No.]],Item[],2,FALSE)</f>
        <v>cdg black double (red + red) heart xl</v>
      </c>
      <c r="C40">
        <f>SUMIF(Ordered[Name], Inventory[[#This Row],[Name]], Ordered[Quantity])</f>
        <v>2</v>
      </c>
      <c r="D40">
        <f>SUMIF(Sold[Name], Inventory[[#This Row],[Name]], Sold[Quantity])</f>
        <v>1</v>
      </c>
      <c r="E40">
        <f>Inventory[[#This Row],[Ordered Qty]]-Inventory[[#This Row],[Sold Qty]]+F40</f>
        <v>4</v>
      </c>
      <c r="F40" s="12">
        <v>3</v>
      </c>
      <c r="G40" s="13">
        <f>Item[[#This Row],[Price (yuan)]]</f>
        <v>45</v>
      </c>
      <c r="H40" s="14">
        <f>Item[[#This Row],[Weight (kg)]]</f>
        <v>0.21</v>
      </c>
      <c r="I40" s="2">
        <f>Item[[#This Row],[Cost (CAD)]]</f>
        <v>14.138084632516703</v>
      </c>
      <c r="J40">
        <v>0</v>
      </c>
      <c r="K40">
        <f>'WH LT Total'!E40+'Parcel LT'!$F$2</f>
        <v>23.666666666666668</v>
      </c>
      <c r="L40" s="10">
        <f>ROUNDUP((((J40+Inventory[[#This Row],[Sold Qty]])/2)/30 * K40),0)</f>
        <v>1</v>
      </c>
      <c r="M40" s="10">
        <f>ROUNDUP(SQRT((((J40+Inventory[[#This Row],[Sold Qty]])/2)*2*(42*H40))/(0.1*G40)),0)</f>
        <v>2</v>
      </c>
      <c r="N40" s="4">
        <f>IF(Inventory[[#This Row],[Stock]]&lt;=L40,M40*I40,0)</f>
        <v>0</v>
      </c>
      <c r="Q40">
        <f>I40*Inventory[[#This Row],[Stock]]</f>
        <v>56.552338530066812</v>
      </c>
      <c r="R40" s="10">
        <v>35</v>
      </c>
      <c r="S40" s="10">
        <f>R40*Inventory[[#This Row],[Stock]]</f>
        <v>140</v>
      </c>
      <c r="T40" s="10">
        <f t="shared" si="0"/>
        <v>83.447661469933195</v>
      </c>
    </row>
    <row r="41" spans="1:20" ht="15" customHeight="1" thickBot="1" x14ac:dyDescent="0.4">
      <c r="A41">
        <f>Item[[#This Row],[Item No.]]</f>
        <v>37</v>
      </c>
      <c r="B41" t="str">
        <f>VLOOKUP(Inventory[[#This Row],[Item No.]],Item[],2,FALSE)</f>
        <v>yeezus white chief m</v>
      </c>
      <c r="C41">
        <f>SUMIF(Ordered[Name], Inventory[[#This Row],[Name]], Ordered[Quantity])</f>
        <v>0</v>
      </c>
      <c r="D41">
        <f>SUMIF(Sold[Name], Inventory[[#This Row],[Name]], Sold[Quantity])</f>
        <v>0</v>
      </c>
      <c r="E41">
        <f>Inventory[[#This Row],[Ordered Qty]]-Inventory[[#This Row],[Sold Qty]]+F41</f>
        <v>2</v>
      </c>
      <c r="F41" s="12">
        <v>2</v>
      </c>
      <c r="G41" s="13">
        <f>Item[[#This Row],[Price (yuan)]]</f>
        <v>43.8</v>
      </c>
      <c r="H41" s="14">
        <f>Item[[#This Row],[Weight (kg)]]</f>
        <v>0.17</v>
      </c>
      <c r="I41" s="2">
        <f>Item[[#This Row],[Cost (CAD)]]</f>
        <v>13.08685968819599</v>
      </c>
      <c r="J41">
        <v>2</v>
      </c>
      <c r="K41">
        <f>'WH LT Total'!E41+'Parcel LT'!$F$2</f>
        <v>23.666666666666668</v>
      </c>
      <c r="L41" s="10">
        <f>ROUNDUP((((J41+Inventory[[#This Row],[Sold Qty]])/2)/30 * K41),0)</f>
        <v>1</v>
      </c>
      <c r="M41" s="10">
        <f>ROUNDUP(SQRT((((J41+Inventory[[#This Row],[Sold Qty]])/2)*2*(42*H41))/(0.1*G41)),0)</f>
        <v>2</v>
      </c>
      <c r="N41" s="4">
        <f>IF(Inventory[[#This Row],[Stock]]&lt;=L41,M41*I41,0)</f>
        <v>0</v>
      </c>
      <c r="Q41">
        <f>I41*Inventory[[#This Row],[Stock]]</f>
        <v>26.173719376391979</v>
      </c>
      <c r="R41" s="10">
        <v>35</v>
      </c>
      <c r="S41" s="10">
        <f>R41*Inventory[[#This Row],[Stock]]</f>
        <v>70</v>
      </c>
      <c r="T41" s="10">
        <f t="shared" si="0"/>
        <v>43.826280623608021</v>
      </c>
    </row>
    <row r="42" spans="1:20" ht="15" customHeight="1" thickBot="1" x14ac:dyDescent="0.4">
      <c r="A42">
        <f>Item[[#This Row],[Item No.]]</f>
        <v>38</v>
      </c>
      <c r="B42" t="str">
        <f>VLOOKUP(Inventory[[#This Row],[Item No.]],Item[],2,FALSE)</f>
        <v>yeezus white chief l</v>
      </c>
      <c r="C42">
        <f>SUMIF(Ordered[Name], Inventory[[#This Row],[Name]], Ordered[Quantity])</f>
        <v>0</v>
      </c>
      <c r="D42">
        <f>SUMIF(Sold[Name], Inventory[[#This Row],[Name]], Sold[Quantity])</f>
        <v>0</v>
      </c>
      <c r="E42">
        <f>Inventory[[#This Row],[Ordered Qty]]-Inventory[[#This Row],[Sold Qty]]+F42</f>
        <v>4</v>
      </c>
      <c r="F42" s="12">
        <v>4</v>
      </c>
      <c r="G42" s="13">
        <f>Item[[#This Row],[Price (yuan)]]</f>
        <v>43.8</v>
      </c>
      <c r="H42" s="14">
        <f>Item[[#This Row],[Weight (kg)]]</f>
        <v>0.17</v>
      </c>
      <c r="I42" s="2">
        <f>Item[[#This Row],[Cost (CAD)]]</f>
        <v>13.08685968819599</v>
      </c>
      <c r="J42">
        <v>0</v>
      </c>
      <c r="K42">
        <f>'WH LT Total'!E42+'Parcel LT'!$F$2</f>
        <v>23.666666666666668</v>
      </c>
      <c r="L42" s="10">
        <f>ROUNDUP((((J42+Inventory[[#This Row],[Sold Qty]])/2)/30 * K42),0)</f>
        <v>0</v>
      </c>
      <c r="M42" s="10">
        <f>ROUNDUP(SQRT((((J42+Inventory[[#This Row],[Sold Qty]])/2)*2*(42*H42))/(0.1*G42)),0)</f>
        <v>0</v>
      </c>
      <c r="N42" s="4">
        <f>IF(Inventory[[#This Row],[Stock]]&lt;=L42,M42*I42,0)</f>
        <v>0</v>
      </c>
      <c r="Q42">
        <f>I42*Inventory[[#This Row],[Stock]]</f>
        <v>52.347438752783958</v>
      </c>
      <c r="R42" s="10">
        <v>35</v>
      </c>
      <c r="S42" s="10">
        <f>R42*Inventory[[#This Row],[Stock]]</f>
        <v>140</v>
      </c>
      <c r="T42" s="10">
        <f t="shared" si="0"/>
        <v>87.652561247216042</v>
      </c>
    </row>
    <row r="43" spans="1:20" ht="15" customHeight="1" thickBot="1" x14ac:dyDescent="0.4">
      <c r="A43">
        <f>Item[[#This Row],[Item No.]]</f>
        <v>39</v>
      </c>
      <c r="B43" t="str">
        <f>VLOOKUP(Inventory[[#This Row],[Item No.]],Item[],2,FALSE)</f>
        <v>yeezus white chief xl</v>
      </c>
      <c r="C43">
        <f>SUMIF(Ordered[Name], Inventory[[#This Row],[Name]], Ordered[Quantity])</f>
        <v>0</v>
      </c>
      <c r="D43">
        <f>SUMIF(Sold[Name], Inventory[[#This Row],[Name]], Sold[Quantity])</f>
        <v>0</v>
      </c>
      <c r="E43">
        <f>Inventory[[#This Row],[Ordered Qty]]-Inventory[[#This Row],[Sold Qty]]+F43</f>
        <v>3</v>
      </c>
      <c r="F43" s="12">
        <v>3</v>
      </c>
      <c r="G43" s="13">
        <f>Item[[#This Row],[Price (yuan)]]</f>
        <v>43.8</v>
      </c>
      <c r="H43" s="14">
        <f>Item[[#This Row],[Weight (kg)]]</f>
        <v>0.17</v>
      </c>
      <c r="I43" s="2">
        <f>Item[[#This Row],[Cost (CAD)]]</f>
        <v>13.08685968819599</v>
      </c>
      <c r="J43">
        <v>0</v>
      </c>
      <c r="K43">
        <f>'WH LT Total'!E43+'Parcel LT'!$F$2</f>
        <v>23.666666666666668</v>
      </c>
      <c r="L43" s="10">
        <f>ROUNDUP((((J43+Inventory[[#This Row],[Sold Qty]])/2)/30 * K43),0)</f>
        <v>0</v>
      </c>
      <c r="M43" s="10">
        <f>ROUNDUP(SQRT((((J43+Inventory[[#This Row],[Sold Qty]])/2)*2*(42*H43))/(0.1*G43)),0)</f>
        <v>0</v>
      </c>
      <c r="N43" s="4">
        <f>IF(Inventory[[#This Row],[Stock]]&lt;=L43,M43*I43,0)</f>
        <v>0</v>
      </c>
      <c r="Q43">
        <f>I43*Inventory[[#This Row],[Stock]]</f>
        <v>39.260579064587972</v>
      </c>
      <c r="R43" s="10">
        <v>35</v>
      </c>
      <c r="S43" s="10">
        <f>R43*Inventory[[#This Row],[Stock]]</f>
        <v>105</v>
      </c>
      <c r="T43" s="10">
        <f t="shared" si="0"/>
        <v>65.739420935412028</v>
      </c>
    </row>
    <row r="44" spans="1:20" ht="15" customHeight="1" thickBot="1" x14ac:dyDescent="0.4">
      <c r="A44">
        <f>Item[[#This Row],[Item No.]]</f>
        <v>40</v>
      </c>
      <c r="B44" t="str">
        <f>VLOOKUP(Inventory[[#This Row],[Item No.]],Item[],2,FALSE)</f>
        <v>yeezus white skull m</v>
      </c>
      <c r="C44">
        <f>SUMIF(Ordered[Name], Inventory[[#This Row],[Name]], Ordered[Quantity])</f>
        <v>1</v>
      </c>
      <c r="D44">
        <f>SUMIF(Sold[Name], Inventory[[#This Row],[Name]], Sold[Quantity])</f>
        <v>0</v>
      </c>
      <c r="E44">
        <f>Inventory[[#This Row],[Ordered Qty]]-Inventory[[#This Row],[Sold Qty]]+F44</f>
        <v>4</v>
      </c>
      <c r="F44" s="12">
        <v>3</v>
      </c>
      <c r="G44" s="13">
        <f>Item[[#This Row],[Price (yuan)]]</f>
        <v>43.8</v>
      </c>
      <c r="H44" s="14">
        <f>Item[[#This Row],[Weight (kg)]]</f>
        <v>0.17</v>
      </c>
      <c r="I44" s="2">
        <f>Item[[#This Row],[Cost (CAD)]]</f>
        <v>13.08685968819599</v>
      </c>
      <c r="J44">
        <v>1</v>
      </c>
      <c r="K44">
        <f>'WH LT Total'!E44+'Parcel LT'!$F$2</f>
        <v>23.666666666666668</v>
      </c>
      <c r="L44" s="10">
        <f>ROUNDUP((((J44+Inventory[[#This Row],[Sold Qty]])/2)/30 * K44),0)</f>
        <v>1</v>
      </c>
      <c r="M44" s="10">
        <f>ROUNDUP(SQRT((((J44+Inventory[[#This Row],[Sold Qty]])/2)*2*(42*H44))/(0.1*G44)),0)</f>
        <v>2</v>
      </c>
      <c r="N44" s="4">
        <f>IF(Inventory[[#This Row],[Stock]]&lt;=L44,M44*I44,0)</f>
        <v>0</v>
      </c>
      <c r="Q44">
        <f>I44*Inventory[[#This Row],[Stock]]</f>
        <v>52.347438752783958</v>
      </c>
      <c r="R44" s="10">
        <v>35</v>
      </c>
      <c r="S44" s="10">
        <f>R44*Inventory[[#This Row],[Stock]]</f>
        <v>140</v>
      </c>
      <c r="T44" s="10">
        <f t="shared" si="0"/>
        <v>87.652561247216042</v>
      </c>
    </row>
    <row r="45" spans="1:20" ht="15" customHeight="1" thickBot="1" x14ac:dyDescent="0.4">
      <c r="A45">
        <f>Item[[#This Row],[Item No.]]</f>
        <v>41</v>
      </c>
      <c r="B45" t="str">
        <f>VLOOKUP(Inventory[[#This Row],[Item No.]],Item[],2,FALSE)</f>
        <v>yeezus white skull l</v>
      </c>
      <c r="C45">
        <f>SUMIF(Ordered[Name], Inventory[[#This Row],[Name]], Ordered[Quantity])</f>
        <v>0</v>
      </c>
      <c r="D45">
        <f>SUMIF(Sold[Name], Inventory[[#This Row],[Name]], Sold[Quantity])</f>
        <v>0</v>
      </c>
      <c r="E45">
        <f>Inventory[[#This Row],[Ordered Qty]]-Inventory[[#This Row],[Sold Qty]]+F45</f>
        <v>4</v>
      </c>
      <c r="F45" s="12">
        <v>4</v>
      </c>
      <c r="G45" s="13">
        <f>Item[[#This Row],[Price (yuan)]]</f>
        <v>43.8</v>
      </c>
      <c r="H45" s="14">
        <f>Item[[#This Row],[Weight (kg)]]</f>
        <v>0.17</v>
      </c>
      <c r="I45" s="2">
        <f>Item[[#This Row],[Cost (CAD)]]</f>
        <v>13.08685968819599</v>
      </c>
      <c r="J45">
        <v>0</v>
      </c>
      <c r="K45">
        <f>'WH LT Total'!E45+'Parcel LT'!$F$2</f>
        <v>23.666666666666668</v>
      </c>
      <c r="L45" s="10">
        <f>ROUNDUP((((J45+Inventory[[#This Row],[Sold Qty]])/2)/30 * K45),0)</f>
        <v>0</v>
      </c>
      <c r="M45" s="10">
        <f>ROUNDUP(SQRT((((J45+Inventory[[#This Row],[Sold Qty]])/2)*2*(42*H45))/(0.1*G45)),0)</f>
        <v>0</v>
      </c>
      <c r="N45" s="4">
        <f>IF(Inventory[[#This Row],[Stock]]&lt;=L45,M45*I45,0)</f>
        <v>0</v>
      </c>
      <c r="Q45">
        <f>I45*Inventory[[#This Row],[Stock]]</f>
        <v>52.347438752783958</v>
      </c>
      <c r="R45" s="10">
        <v>35</v>
      </c>
      <c r="S45" s="10">
        <f>R45*Inventory[[#This Row],[Stock]]</f>
        <v>140</v>
      </c>
      <c r="T45" s="10">
        <f t="shared" si="0"/>
        <v>87.652561247216042</v>
      </c>
    </row>
    <row r="46" spans="1:20" ht="15" customHeight="1" thickBot="1" x14ac:dyDescent="0.4">
      <c r="A46">
        <f>Item[[#This Row],[Item No.]]</f>
        <v>42</v>
      </c>
      <c r="B46" t="str">
        <f>VLOOKUP(Inventory[[#This Row],[Item No.]],Item[],2,FALSE)</f>
        <v>yeezus white skull xl</v>
      </c>
      <c r="C46">
        <f>SUMIF(Ordered[Name], Inventory[[#This Row],[Name]], Ordered[Quantity])</f>
        <v>0</v>
      </c>
      <c r="D46">
        <f>SUMIF(Sold[Name], Inventory[[#This Row],[Name]], Sold[Quantity])</f>
        <v>0</v>
      </c>
      <c r="E46">
        <f>Inventory[[#This Row],[Ordered Qty]]-Inventory[[#This Row],[Sold Qty]]+F46</f>
        <v>2</v>
      </c>
      <c r="F46" s="12">
        <v>2</v>
      </c>
      <c r="G46" s="13">
        <f>Item[[#This Row],[Price (yuan)]]</f>
        <v>43.8</v>
      </c>
      <c r="H46" s="14">
        <f>Item[[#This Row],[Weight (kg)]]</f>
        <v>0.17</v>
      </c>
      <c r="I46" s="2">
        <f>Item[[#This Row],[Cost (CAD)]]</f>
        <v>13.08685968819599</v>
      </c>
      <c r="J46">
        <v>0</v>
      </c>
      <c r="K46">
        <f>'WH LT Total'!E46+'Parcel LT'!$F$2</f>
        <v>23.666666666666668</v>
      </c>
      <c r="L46" s="10">
        <f>ROUNDUP((((J46+Inventory[[#This Row],[Sold Qty]])/2)/30 * K46),0)</f>
        <v>0</v>
      </c>
      <c r="M46" s="10">
        <f>ROUNDUP(SQRT((((J46+Inventory[[#This Row],[Sold Qty]])/2)*2*(42*H46))/(0.1*G46)),0)</f>
        <v>0</v>
      </c>
      <c r="N46" s="4">
        <f>IF(Inventory[[#This Row],[Stock]]&lt;=L46,M46*I46,0)</f>
        <v>0</v>
      </c>
      <c r="Q46">
        <f>I46*Inventory[[#This Row],[Stock]]</f>
        <v>26.173719376391979</v>
      </c>
      <c r="R46" s="10">
        <v>35</v>
      </c>
      <c r="S46" s="10">
        <f>R46*Inventory[[#This Row],[Stock]]</f>
        <v>70</v>
      </c>
      <c r="T46" s="10">
        <f t="shared" si="0"/>
        <v>43.826280623608021</v>
      </c>
    </row>
    <row r="47" spans="1:20" ht="15" customHeight="1" thickBot="1" x14ac:dyDescent="0.4">
      <c r="A47">
        <f>Item[[#This Row],[Item No.]]</f>
        <v>43</v>
      </c>
      <c r="B47" t="str">
        <f>VLOOKUP(Inventory[[#This Row],[Item No.]],Item[],2,FALSE)</f>
        <v>yeezus white grim m</v>
      </c>
      <c r="C47">
        <f>SUMIF(Ordered[Name], Inventory[[#This Row],[Name]], Ordered[Quantity])</f>
        <v>0</v>
      </c>
      <c r="D47">
        <f>SUMIF(Sold[Name], Inventory[[#This Row],[Name]], Sold[Quantity])</f>
        <v>0</v>
      </c>
      <c r="E47">
        <f>Inventory[[#This Row],[Ordered Qty]]-Inventory[[#This Row],[Sold Qty]]+F47</f>
        <v>3</v>
      </c>
      <c r="F47" s="12">
        <v>3</v>
      </c>
      <c r="G47" s="13">
        <f>Item[[#This Row],[Price (yuan)]]</f>
        <v>43.8</v>
      </c>
      <c r="H47" s="14">
        <f>Item[[#This Row],[Weight (kg)]]</f>
        <v>0.17</v>
      </c>
      <c r="I47" s="2">
        <f>Item[[#This Row],[Cost (CAD)]]</f>
        <v>13.08685968819599</v>
      </c>
      <c r="J47">
        <v>0</v>
      </c>
      <c r="K47">
        <f>'WH LT Total'!E47+'Parcel LT'!$F$2</f>
        <v>23.666666666666668</v>
      </c>
      <c r="L47" s="10">
        <f>ROUNDUP((((J47+Inventory[[#This Row],[Sold Qty]])/2)/30 * K47),0)</f>
        <v>0</v>
      </c>
      <c r="M47" s="10">
        <f>ROUNDUP(SQRT((((J47+Inventory[[#This Row],[Sold Qty]])/2)*2*(42*H47))/(0.1*G47)),0)</f>
        <v>0</v>
      </c>
      <c r="N47" s="4">
        <f>IF(Inventory[[#This Row],[Stock]]&lt;=L47,M47*I47,0)</f>
        <v>0</v>
      </c>
      <c r="Q47">
        <f>I47*Inventory[[#This Row],[Stock]]</f>
        <v>39.260579064587972</v>
      </c>
      <c r="R47" s="10">
        <v>35</v>
      </c>
      <c r="S47" s="10">
        <f>R47*Inventory[[#This Row],[Stock]]</f>
        <v>105</v>
      </c>
      <c r="T47" s="10">
        <f t="shared" si="0"/>
        <v>65.739420935412028</v>
      </c>
    </row>
    <row r="48" spans="1:20" ht="15" customHeight="1" thickBot="1" x14ac:dyDescent="0.4">
      <c r="A48">
        <f>Item[[#This Row],[Item No.]]</f>
        <v>44</v>
      </c>
      <c r="B48" t="str">
        <f>VLOOKUP(Inventory[[#This Row],[Item No.]],Item[],2,FALSE)</f>
        <v>yeezus white grim l</v>
      </c>
      <c r="C48">
        <f>SUMIF(Ordered[Name], Inventory[[#This Row],[Name]], Ordered[Quantity])</f>
        <v>0</v>
      </c>
      <c r="D48">
        <f>SUMIF(Sold[Name], Inventory[[#This Row],[Name]], Sold[Quantity])</f>
        <v>0</v>
      </c>
      <c r="E48">
        <f>Inventory[[#This Row],[Ordered Qty]]-Inventory[[#This Row],[Sold Qty]]+F48</f>
        <v>3</v>
      </c>
      <c r="F48" s="12">
        <v>3</v>
      </c>
      <c r="G48" s="13">
        <f>Item[[#This Row],[Price (yuan)]]</f>
        <v>43.8</v>
      </c>
      <c r="H48" s="14">
        <f>Item[[#This Row],[Weight (kg)]]</f>
        <v>0.17</v>
      </c>
      <c r="I48" s="2">
        <f>Item[[#This Row],[Cost (CAD)]]</f>
        <v>13.08685968819599</v>
      </c>
      <c r="J48">
        <v>0</v>
      </c>
      <c r="K48">
        <f>'WH LT Total'!E48+'Parcel LT'!$F$2</f>
        <v>23.666666666666668</v>
      </c>
      <c r="L48" s="10">
        <f>ROUNDUP((((J48+Inventory[[#This Row],[Sold Qty]])/2)/30 * K48),0)</f>
        <v>0</v>
      </c>
      <c r="M48" s="10">
        <f>ROUNDUP(SQRT((((J48+Inventory[[#This Row],[Sold Qty]])/2)*2*(42*H48))/(0.1*G48)),0)</f>
        <v>0</v>
      </c>
      <c r="N48" s="4">
        <f>IF(Inventory[[#This Row],[Stock]]&lt;=L48,M48*I48,0)</f>
        <v>0</v>
      </c>
      <c r="Q48">
        <f>I48*Inventory[[#This Row],[Stock]]</f>
        <v>39.260579064587972</v>
      </c>
      <c r="R48" s="10">
        <v>35</v>
      </c>
      <c r="S48" s="10">
        <f>R48*Inventory[[#This Row],[Stock]]</f>
        <v>105</v>
      </c>
      <c r="T48" s="10">
        <f t="shared" si="0"/>
        <v>65.739420935412028</v>
      </c>
    </row>
    <row r="49" spans="1:20" ht="15" customHeight="1" thickBot="1" x14ac:dyDescent="0.4">
      <c r="A49">
        <f>Item[[#This Row],[Item No.]]</f>
        <v>45</v>
      </c>
      <c r="B49" t="str">
        <f>VLOOKUP(Inventory[[#This Row],[Item No.]],Item[],2,FALSE)</f>
        <v>yeezus white grim xl</v>
      </c>
      <c r="C49">
        <f>SUMIF(Ordered[Name], Inventory[[#This Row],[Name]], Ordered[Quantity])</f>
        <v>0</v>
      </c>
      <c r="D49">
        <f>SUMIF(Sold[Name], Inventory[[#This Row],[Name]], Sold[Quantity])</f>
        <v>0</v>
      </c>
      <c r="E49">
        <f>Inventory[[#This Row],[Ordered Qty]]-Inventory[[#This Row],[Sold Qty]]+F49</f>
        <v>2</v>
      </c>
      <c r="F49" s="12">
        <v>2</v>
      </c>
      <c r="G49" s="13">
        <f>Item[[#This Row],[Price (yuan)]]</f>
        <v>43.8</v>
      </c>
      <c r="H49" s="14">
        <f>Item[[#This Row],[Weight (kg)]]</f>
        <v>0.17</v>
      </c>
      <c r="I49" s="2">
        <f>Item[[#This Row],[Cost (CAD)]]</f>
        <v>13.08685968819599</v>
      </c>
      <c r="J49">
        <v>0</v>
      </c>
      <c r="K49">
        <f>'WH LT Total'!E49+'Parcel LT'!$F$2</f>
        <v>23.666666666666668</v>
      </c>
      <c r="L49" s="10">
        <f>ROUNDUP((((J49+Inventory[[#This Row],[Sold Qty]])/2)/30 * K49),0)</f>
        <v>0</v>
      </c>
      <c r="M49" s="10">
        <f>ROUNDUP(SQRT((((J49+Inventory[[#This Row],[Sold Qty]])/2)*2*(42*H49))/(0.1*G49)),0)</f>
        <v>0</v>
      </c>
      <c r="N49" s="4">
        <f>IF(Inventory[[#This Row],[Stock]]&lt;=L49,M49*I49,0)</f>
        <v>0</v>
      </c>
      <c r="Q49">
        <f>I49*Inventory[[#This Row],[Stock]]</f>
        <v>26.173719376391979</v>
      </c>
      <c r="R49" s="10">
        <v>35</v>
      </c>
      <c r="S49" s="10">
        <f>R49*Inventory[[#This Row],[Stock]]</f>
        <v>70</v>
      </c>
      <c r="T49" s="10">
        <f t="shared" si="0"/>
        <v>43.826280623608021</v>
      </c>
    </row>
    <row r="50" spans="1:20" ht="15" customHeight="1" thickBot="1" x14ac:dyDescent="0.4">
      <c r="A50">
        <f>Item[[#This Row],[Item No.]]</f>
        <v>46</v>
      </c>
      <c r="B50" t="str">
        <f>VLOOKUP(Inventory[[#This Row],[Item No.]],Item[],2,FALSE)</f>
        <v>yeezus black chief m</v>
      </c>
      <c r="C50">
        <f>SUMIF(Ordered[Name], Inventory[[#This Row],[Name]], Ordered[Quantity])</f>
        <v>0</v>
      </c>
      <c r="D50">
        <f>SUMIF(Sold[Name], Inventory[[#This Row],[Name]], Sold[Quantity])</f>
        <v>0</v>
      </c>
      <c r="E50">
        <f>Inventory[[#This Row],[Ordered Qty]]-Inventory[[#This Row],[Sold Qty]]+F50</f>
        <v>3</v>
      </c>
      <c r="F50" s="12">
        <v>3</v>
      </c>
      <c r="G50" s="13">
        <f>Item[[#This Row],[Price (yuan)]]</f>
        <v>43.8</v>
      </c>
      <c r="H50" s="14">
        <f>Item[[#This Row],[Weight (kg)]]</f>
        <v>0.17</v>
      </c>
      <c r="I50" s="2">
        <f>Item[[#This Row],[Cost (CAD)]]</f>
        <v>13.08685968819599</v>
      </c>
      <c r="J50">
        <v>1</v>
      </c>
      <c r="K50">
        <f>'WH LT Total'!E50+'Parcel LT'!$F$2</f>
        <v>23.666666666666668</v>
      </c>
      <c r="L50" s="10">
        <f>ROUNDUP((((J50+Inventory[[#This Row],[Sold Qty]])/2)/30 * K50),0)</f>
        <v>1</v>
      </c>
      <c r="M50" s="10">
        <f>ROUNDUP(SQRT((((J50+Inventory[[#This Row],[Sold Qty]])/2)*2*(42*H50))/(0.1*G50)),0)</f>
        <v>2</v>
      </c>
      <c r="N50" s="4">
        <f>IF(Inventory[[#This Row],[Stock]]&lt;=L50,M50*I50,0)</f>
        <v>0</v>
      </c>
      <c r="Q50">
        <f>I50*Inventory[[#This Row],[Stock]]</f>
        <v>39.260579064587972</v>
      </c>
      <c r="R50" s="10">
        <v>35</v>
      </c>
      <c r="S50" s="10">
        <f>R50*Inventory[[#This Row],[Stock]]</f>
        <v>105</v>
      </c>
      <c r="T50" s="10">
        <f t="shared" si="0"/>
        <v>65.739420935412028</v>
      </c>
    </row>
    <row r="51" spans="1:20" ht="15" customHeight="1" thickBot="1" x14ac:dyDescent="0.4">
      <c r="A51">
        <f>Item[[#This Row],[Item No.]]</f>
        <v>47</v>
      </c>
      <c r="B51" t="str">
        <f>VLOOKUP(Inventory[[#This Row],[Item No.]],Item[],2,FALSE)</f>
        <v>yeezus black chief l</v>
      </c>
      <c r="C51">
        <f>SUMIF(Ordered[Name], Inventory[[#This Row],[Name]], Ordered[Quantity])</f>
        <v>0</v>
      </c>
      <c r="D51">
        <f>SUMIF(Sold[Name], Inventory[[#This Row],[Name]], Sold[Quantity])</f>
        <v>0</v>
      </c>
      <c r="E51">
        <f>Inventory[[#This Row],[Ordered Qty]]-Inventory[[#This Row],[Sold Qty]]+F51</f>
        <v>8</v>
      </c>
      <c r="F51" s="12">
        <v>8</v>
      </c>
      <c r="G51" s="13">
        <f>Item[[#This Row],[Price (yuan)]]</f>
        <v>43.8</v>
      </c>
      <c r="H51" s="14">
        <f>Item[[#This Row],[Weight (kg)]]</f>
        <v>0.17</v>
      </c>
      <c r="I51" s="2">
        <f>Item[[#This Row],[Cost (CAD)]]</f>
        <v>13.08685968819599</v>
      </c>
      <c r="J51">
        <v>1</v>
      </c>
      <c r="K51">
        <f>'WH LT Total'!E51+'Parcel LT'!$F$2</f>
        <v>23.666666666666668</v>
      </c>
      <c r="L51" s="10">
        <f>ROUNDUP((((J51+Inventory[[#This Row],[Sold Qty]])/2)/30 * K51),0)</f>
        <v>1</v>
      </c>
      <c r="M51" s="10">
        <f>ROUNDUP(SQRT((((J51+Inventory[[#This Row],[Sold Qty]])/2)*2*(42*H51))/(0.1*G51)),0)</f>
        <v>2</v>
      </c>
      <c r="N51" s="4">
        <f>IF(Inventory[[#This Row],[Stock]]&lt;=L51,M51*I51,0)</f>
        <v>0</v>
      </c>
      <c r="Q51">
        <f>I51*Inventory[[#This Row],[Stock]]</f>
        <v>104.69487750556792</v>
      </c>
      <c r="R51" s="10">
        <v>35</v>
      </c>
      <c r="S51" s="10">
        <f>R51*Inventory[[#This Row],[Stock]]</f>
        <v>280</v>
      </c>
      <c r="T51" s="10">
        <f t="shared" si="0"/>
        <v>175.30512249443208</v>
      </c>
    </row>
    <row r="52" spans="1:20" ht="15" customHeight="1" thickBot="1" x14ac:dyDescent="0.4">
      <c r="A52">
        <f>Item[[#This Row],[Item No.]]</f>
        <v>48</v>
      </c>
      <c r="B52" t="str">
        <f>VLOOKUP(Inventory[[#This Row],[Item No.]],Item[],2,FALSE)</f>
        <v>yeezus black chief xl</v>
      </c>
      <c r="C52">
        <f>SUMIF(Ordered[Name], Inventory[[#This Row],[Name]], Ordered[Quantity])</f>
        <v>0</v>
      </c>
      <c r="D52">
        <f>SUMIF(Sold[Name], Inventory[[#This Row],[Name]], Sold[Quantity])</f>
        <v>0</v>
      </c>
      <c r="E52">
        <f>Inventory[[#This Row],[Ordered Qty]]-Inventory[[#This Row],[Sold Qty]]+F52</f>
        <v>10</v>
      </c>
      <c r="F52" s="12">
        <v>10</v>
      </c>
      <c r="G52" s="13">
        <f>Item[[#This Row],[Price (yuan)]]</f>
        <v>43.8</v>
      </c>
      <c r="H52" s="14">
        <f>Item[[#This Row],[Weight (kg)]]</f>
        <v>0.17</v>
      </c>
      <c r="I52" s="2">
        <f>Item[[#This Row],[Cost (CAD)]]</f>
        <v>13.08685968819599</v>
      </c>
      <c r="J52">
        <v>0</v>
      </c>
      <c r="K52">
        <f>'WH LT Total'!E52+'Parcel LT'!$F$2</f>
        <v>23.666666666666668</v>
      </c>
      <c r="L52" s="10">
        <f>ROUNDUP((((J52+Inventory[[#This Row],[Sold Qty]])/2)/30 * K52),0)</f>
        <v>0</v>
      </c>
      <c r="M52" s="10">
        <f>ROUNDUP(SQRT((((J52+Inventory[[#This Row],[Sold Qty]])/2)*2*(42*H52))/(0.1*G52)),0)</f>
        <v>0</v>
      </c>
      <c r="N52" s="4">
        <f>IF(Inventory[[#This Row],[Stock]]&lt;=L52,M52*I52,0)</f>
        <v>0</v>
      </c>
      <c r="Q52">
        <f>I52*Inventory[[#This Row],[Stock]]</f>
        <v>130.86859688195989</v>
      </c>
      <c r="R52" s="10">
        <v>35</v>
      </c>
      <c r="S52" s="10">
        <f>R52*Inventory[[#This Row],[Stock]]</f>
        <v>350</v>
      </c>
      <c r="T52" s="10">
        <f t="shared" si="0"/>
        <v>219.13140311804011</v>
      </c>
    </row>
    <row r="53" spans="1:20" ht="15" customHeight="1" thickBot="1" x14ac:dyDescent="0.4">
      <c r="A53">
        <f>Item[[#This Row],[Item No.]]</f>
        <v>49</v>
      </c>
      <c r="B53" t="str">
        <f>VLOOKUP(Inventory[[#This Row],[Item No.]],Item[],2,FALSE)</f>
        <v>yeezus black skull m</v>
      </c>
      <c r="C53">
        <f>SUMIF(Ordered[Name], Inventory[[#This Row],[Name]], Ordered[Quantity])</f>
        <v>0</v>
      </c>
      <c r="D53">
        <f>SUMIF(Sold[Name], Inventory[[#This Row],[Name]], Sold[Quantity])</f>
        <v>0</v>
      </c>
      <c r="E53">
        <f>Inventory[[#This Row],[Ordered Qty]]-Inventory[[#This Row],[Sold Qty]]+F53</f>
        <v>3</v>
      </c>
      <c r="F53" s="12">
        <v>3</v>
      </c>
      <c r="G53" s="13">
        <f>Item[[#This Row],[Price (yuan)]]</f>
        <v>43.8</v>
      </c>
      <c r="H53" s="14">
        <f>Item[[#This Row],[Weight (kg)]]</f>
        <v>0.17</v>
      </c>
      <c r="I53" s="2">
        <f>Item[[#This Row],[Cost (CAD)]]</f>
        <v>13.08685968819599</v>
      </c>
      <c r="J53">
        <v>1</v>
      </c>
      <c r="K53">
        <f>'WH LT Total'!E53+'Parcel LT'!$F$2</f>
        <v>23.666666666666668</v>
      </c>
      <c r="L53" s="10">
        <f>ROUNDUP((((J53+Inventory[[#This Row],[Sold Qty]])/2)/30 * K53),0)</f>
        <v>1</v>
      </c>
      <c r="M53" s="10">
        <f>ROUNDUP(SQRT((((J53+Inventory[[#This Row],[Sold Qty]])/2)*2*(42*H53))/(0.1*G53)),0)</f>
        <v>2</v>
      </c>
      <c r="N53" s="4">
        <f>IF(Inventory[[#This Row],[Stock]]&lt;=L53,M53*I53,0)</f>
        <v>0</v>
      </c>
      <c r="Q53">
        <f>I53*Inventory[[#This Row],[Stock]]</f>
        <v>39.260579064587972</v>
      </c>
      <c r="R53" s="10">
        <v>35</v>
      </c>
      <c r="S53" s="10">
        <f>R53*Inventory[[#This Row],[Stock]]</f>
        <v>105</v>
      </c>
      <c r="T53" s="10">
        <f t="shared" si="0"/>
        <v>65.739420935412028</v>
      </c>
    </row>
    <row r="54" spans="1:20" ht="15" customHeight="1" thickBot="1" x14ac:dyDescent="0.4">
      <c r="A54">
        <f>Item[[#This Row],[Item No.]]</f>
        <v>50</v>
      </c>
      <c r="B54" t="str">
        <f>VLOOKUP(Inventory[[#This Row],[Item No.]],Item[],2,FALSE)</f>
        <v>yeezus black skull l</v>
      </c>
      <c r="C54">
        <f>SUMIF(Ordered[Name], Inventory[[#This Row],[Name]], Ordered[Quantity])</f>
        <v>0</v>
      </c>
      <c r="D54">
        <f>SUMIF(Sold[Name], Inventory[[#This Row],[Name]], Sold[Quantity])</f>
        <v>0</v>
      </c>
      <c r="E54">
        <f>Inventory[[#This Row],[Ordered Qty]]-Inventory[[#This Row],[Sold Qty]]+F54</f>
        <v>5</v>
      </c>
      <c r="F54" s="12">
        <v>5</v>
      </c>
      <c r="G54" s="13">
        <f>Item[[#This Row],[Price (yuan)]]</f>
        <v>43.8</v>
      </c>
      <c r="H54" s="14">
        <f>Item[[#This Row],[Weight (kg)]]</f>
        <v>0.17</v>
      </c>
      <c r="I54" s="2">
        <f>Item[[#This Row],[Cost (CAD)]]</f>
        <v>13.08685968819599</v>
      </c>
      <c r="J54">
        <v>1</v>
      </c>
      <c r="K54">
        <f>'WH LT Total'!E54+'Parcel LT'!$F$2</f>
        <v>23.666666666666668</v>
      </c>
      <c r="L54" s="10">
        <f>ROUNDUP((((J54+Inventory[[#This Row],[Sold Qty]])/2)/30 * K54),0)</f>
        <v>1</v>
      </c>
      <c r="M54" s="10">
        <f>ROUNDUP(SQRT((((J54+Inventory[[#This Row],[Sold Qty]])/2)*2*(42*H54))/(0.1*G54)),0)</f>
        <v>2</v>
      </c>
      <c r="N54" s="4">
        <f>IF(Inventory[[#This Row],[Stock]]&lt;=L54,M54*I54,0)</f>
        <v>0</v>
      </c>
      <c r="Q54">
        <f>I54*Inventory[[#This Row],[Stock]]</f>
        <v>65.434298440979944</v>
      </c>
      <c r="R54" s="10">
        <v>35</v>
      </c>
      <c r="S54" s="10">
        <f>R54*Inventory[[#This Row],[Stock]]</f>
        <v>175</v>
      </c>
      <c r="T54" s="10">
        <f t="shared" si="0"/>
        <v>109.56570155902006</v>
      </c>
    </row>
    <row r="55" spans="1:20" ht="15" customHeight="1" thickBot="1" x14ac:dyDescent="0.4">
      <c r="A55">
        <f>Item[[#This Row],[Item No.]]</f>
        <v>51</v>
      </c>
      <c r="B55" t="str">
        <f>VLOOKUP(Inventory[[#This Row],[Item No.]],Item[],2,FALSE)</f>
        <v>yeezus black skull xl</v>
      </c>
      <c r="C55">
        <f>SUMIF(Ordered[Name], Inventory[[#This Row],[Name]], Ordered[Quantity])</f>
        <v>0</v>
      </c>
      <c r="D55">
        <f>SUMIF(Sold[Name], Inventory[[#This Row],[Name]], Sold[Quantity])</f>
        <v>1</v>
      </c>
      <c r="E55">
        <f>Inventory[[#This Row],[Ordered Qty]]-Inventory[[#This Row],[Sold Qty]]+F55</f>
        <v>4</v>
      </c>
      <c r="F55" s="12">
        <v>5</v>
      </c>
      <c r="G55" s="13">
        <f>Item[[#This Row],[Price (yuan)]]</f>
        <v>43.8</v>
      </c>
      <c r="H55" s="14">
        <f>Item[[#This Row],[Weight (kg)]]</f>
        <v>0.17</v>
      </c>
      <c r="I55" s="2">
        <f>Item[[#This Row],[Cost (CAD)]]</f>
        <v>13.08685968819599</v>
      </c>
      <c r="J55">
        <v>1</v>
      </c>
      <c r="K55">
        <f>'WH LT Total'!E55+'Parcel LT'!$F$2</f>
        <v>23.666666666666668</v>
      </c>
      <c r="L55" s="10">
        <f>ROUNDUP((((J55+Inventory[[#This Row],[Sold Qty]])/2)/30 * K55),0)</f>
        <v>1</v>
      </c>
      <c r="M55" s="10">
        <f>ROUNDUP(SQRT((((J55+Inventory[[#This Row],[Sold Qty]])/2)*2*(42*H55))/(0.1*G55)),0)</f>
        <v>2</v>
      </c>
      <c r="N55" s="4">
        <f>IF(Inventory[[#This Row],[Stock]]&lt;=L55,M55*I55,0)</f>
        <v>0</v>
      </c>
      <c r="Q55">
        <f>I55*Inventory[[#This Row],[Stock]]</f>
        <v>52.347438752783958</v>
      </c>
      <c r="R55" s="10">
        <v>35</v>
      </c>
      <c r="S55" s="10">
        <f>R55*Inventory[[#This Row],[Stock]]</f>
        <v>140</v>
      </c>
      <c r="T55" s="10">
        <f t="shared" si="0"/>
        <v>87.652561247216042</v>
      </c>
    </row>
    <row r="56" spans="1:20" ht="15" customHeight="1" thickBot="1" x14ac:dyDescent="0.4">
      <c r="A56">
        <f>Item[[#This Row],[Item No.]]</f>
        <v>52</v>
      </c>
      <c r="B56" t="str">
        <f>VLOOKUP(Inventory[[#This Row],[Item No.]],Item[],2,FALSE)</f>
        <v>yeezus black grim m</v>
      </c>
      <c r="C56">
        <f>SUMIF(Ordered[Name], Inventory[[#This Row],[Name]], Ordered[Quantity])</f>
        <v>0</v>
      </c>
      <c r="D56">
        <f>SUMIF(Sold[Name], Inventory[[#This Row],[Name]], Sold[Quantity])</f>
        <v>0</v>
      </c>
      <c r="E56">
        <f>Inventory[[#This Row],[Ordered Qty]]-Inventory[[#This Row],[Sold Qty]]+F56</f>
        <v>4</v>
      </c>
      <c r="F56" s="12">
        <v>4</v>
      </c>
      <c r="G56" s="13">
        <f>Item[[#This Row],[Price (yuan)]]</f>
        <v>43.8</v>
      </c>
      <c r="H56" s="14">
        <f>Item[[#This Row],[Weight (kg)]]</f>
        <v>0.17</v>
      </c>
      <c r="I56" s="2">
        <f>Item[[#This Row],[Cost (CAD)]]</f>
        <v>13.08685968819599</v>
      </c>
      <c r="J56">
        <v>1</v>
      </c>
      <c r="K56">
        <f>'WH LT Total'!E56+'Parcel LT'!$F$2</f>
        <v>23.666666666666668</v>
      </c>
      <c r="L56" s="10">
        <f>ROUNDUP((((J56+Inventory[[#This Row],[Sold Qty]])/2)/30 * K56),0)</f>
        <v>1</v>
      </c>
      <c r="M56" s="10">
        <f>ROUNDUP(SQRT((((J56+Inventory[[#This Row],[Sold Qty]])/2)*2*(42*H56))/(0.1*G56)),0)</f>
        <v>2</v>
      </c>
      <c r="N56" s="4">
        <f>IF(Inventory[[#This Row],[Stock]]&lt;=L56,M56*I56,0)</f>
        <v>0</v>
      </c>
      <c r="Q56">
        <f>I56*Inventory[[#This Row],[Stock]]</f>
        <v>52.347438752783958</v>
      </c>
      <c r="R56" s="10">
        <v>35</v>
      </c>
      <c r="S56" s="10">
        <f>R56*Inventory[[#This Row],[Stock]]</f>
        <v>140</v>
      </c>
      <c r="T56" s="10">
        <f t="shared" si="0"/>
        <v>87.652561247216042</v>
      </c>
    </row>
    <row r="57" spans="1:20" ht="15" customHeight="1" thickBot="1" x14ac:dyDescent="0.4">
      <c r="A57">
        <f>Item[[#This Row],[Item No.]]</f>
        <v>53</v>
      </c>
      <c r="B57" t="str">
        <f>VLOOKUP(Inventory[[#This Row],[Item No.]],Item[],2,FALSE)</f>
        <v>yeezus black grim l</v>
      </c>
      <c r="C57">
        <f>SUMIF(Ordered[Name], Inventory[[#This Row],[Name]], Ordered[Quantity])</f>
        <v>0</v>
      </c>
      <c r="D57">
        <f>SUMIF(Sold[Name], Inventory[[#This Row],[Name]], Sold[Quantity])</f>
        <v>0</v>
      </c>
      <c r="E57">
        <f>Inventory[[#This Row],[Ordered Qty]]-Inventory[[#This Row],[Sold Qty]]+F57</f>
        <v>4</v>
      </c>
      <c r="F57" s="12">
        <v>4</v>
      </c>
      <c r="G57" s="13">
        <f>Item[[#This Row],[Price (yuan)]]</f>
        <v>43.8</v>
      </c>
      <c r="H57" s="14">
        <f>Item[[#This Row],[Weight (kg)]]</f>
        <v>0.17</v>
      </c>
      <c r="I57" s="2">
        <f>Item[[#This Row],[Cost (CAD)]]</f>
        <v>13.08685968819599</v>
      </c>
      <c r="J57">
        <v>1</v>
      </c>
      <c r="K57">
        <f>'WH LT Total'!E57+'Parcel LT'!$F$2</f>
        <v>23.666666666666668</v>
      </c>
      <c r="L57" s="10">
        <f>ROUNDUP((((J57+Inventory[[#This Row],[Sold Qty]])/2)/30 * K57),0)</f>
        <v>1</v>
      </c>
      <c r="M57" s="10">
        <f>ROUNDUP(SQRT((((J57+Inventory[[#This Row],[Sold Qty]])/2)*2*(42*H57))/(0.1*G57)),0)</f>
        <v>2</v>
      </c>
      <c r="N57" s="4">
        <f>IF(Inventory[[#This Row],[Stock]]&lt;=L57,M57*I57,0)</f>
        <v>0</v>
      </c>
      <c r="Q57">
        <f>I57*Inventory[[#This Row],[Stock]]</f>
        <v>52.347438752783958</v>
      </c>
      <c r="R57" s="10">
        <v>35</v>
      </c>
      <c r="S57" s="10">
        <f>R57*Inventory[[#This Row],[Stock]]</f>
        <v>140</v>
      </c>
      <c r="T57" s="10">
        <f t="shared" si="0"/>
        <v>87.652561247216042</v>
      </c>
    </row>
    <row r="58" spans="1:20" ht="15" customHeight="1" thickBot="1" x14ac:dyDescent="0.4">
      <c r="A58">
        <f>Item[[#This Row],[Item No.]]</f>
        <v>54</v>
      </c>
      <c r="B58" t="str">
        <f>VLOOKUP(Inventory[[#This Row],[Item No.]],Item[],2,FALSE)</f>
        <v>yeezus black grim xl</v>
      </c>
      <c r="C58">
        <f>SUMIF(Ordered[Name], Inventory[[#This Row],[Name]], Ordered[Quantity])</f>
        <v>0</v>
      </c>
      <c r="D58">
        <f>SUMIF(Sold[Name], Inventory[[#This Row],[Name]], Sold[Quantity])</f>
        <v>0</v>
      </c>
      <c r="E58">
        <f>Inventory[[#This Row],[Ordered Qty]]-Inventory[[#This Row],[Sold Qty]]+F58</f>
        <v>5</v>
      </c>
      <c r="F58" s="12">
        <v>5</v>
      </c>
      <c r="G58" s="13">
        <f>Item[[#This Row],[Price (yuan)]]</f>
        <v>43.8</v>
      </c>
      <c r="H58" s="14">
        <f>Item[[#This Row],[Weight (kg)]]</f>
        <v>0.17</v>
      </c>
      <c r="I58" s="2">
        <f>Item[[#This Row],[Cost (CAD)]]</f>
        <v>13.08685968819599</v>
      </c>
      <c r="J58">
        <v>0</v>
      </c>
      <c r="K58">
        <f>'WH LT Total'!E58+'Parcel LT'!$F$2</f>
        <v>23.666666666666668</v>
      </c>
      <c r="L58" s="10">
        <f>ROUNDUP((((J58+Inventory[[#This Row],[Sold Qty]])/2)/30 * K58),0)</f>
        <v>0</v>
      </c>
      <c r="M58" s="10">
        <f>ROUNDUP(SQRT((((J58+Inventory[[#This Row],[Sold Qty]])/2)*2*(42*H58))/(0.1*G58)),0)</f>
        <v>0</v>
      </c>
      <c r="N58" s="4">
        <f>IF(Inventory[[#This Row],[Stock]]&lt;=L58,M58*I58,0)</f>
        <v>0</v>
      </c>
      <c r="Q58">
        <f>I58*Inventory[[#This Row],[Stock]]</f>
        <v>65.434298440979944</v>
      </c>
      <c r="R58" s="10">
        <v>35</v>
      </c>
      <c r="S58" s="10">
        <f>R58*Inventory[[#This Row],[Stock]]</f>
        <v>175</v>
      </c>
      <c r="T58" s="10">
        <f t="shared" si="0"/>
        <v>109.56570155902006</v>
      </c>
    </row>
    <row r="59" spans="1:20" ht="15" customHeight="1" thickBot="1" x14ac:dyDescent="0.4">
      <c r="A59">
        <f>Item[[#This Row],[Item No.]]</f>
        <v>55</v>
      </c>
      <c r="B59" t="str">
        <f>VLOOKUP(Inventory[[#This Row],[Item No.]],Item[],2,FALSE)</f>
        <v>assc white kkoch m</v>
      </c>
      <c r="C59">
        <f>SUMIF(Ordered[Name], Inventory[[#This Row],[Name]], Ordered[Quantity])</f>
        <v>2</v>
      </c>
      <c r="D59">
        <f>SUMIF(Sold[Name], Inventory[[#This Row],[Name]], Sold[Quantity])</f>
        <v>1</v>
      </c>
      <c r="E59">
        <f>Inventory[[#This Row],[Ordered Qty]]-Inventory[[#This Row],[Sold Qty]]+F59</f>
        <v>3</v>
      </c>
      <c r="F59" s="12">
        <v>2</v>
      </c>
      <c r="G59" s="13">
        <f>Item[[#This Row],[Price (yuan)]]</f>
        <v>65</v>
      </c>
      <c r="H59" s="14">
        <f>Item[[#This Row],[Weight (kg)]]</f>
        <v>0.24</v>
      </c>
      <c r="I59" s="2">
        <f>Item[[#This Row],[Cost (CAD)]]</f>
        <v>19.180400890868597</v>
      </c>
      <c r="J59">
        <v>0</v>
      </c>
      <c r="K59">
        <f>'WH LT Total'!E59+'Parcel LT'!$F$2</f>
        <v>23.666666666666668</v>
      </c>
      <c r="L59" s="10">
        <f>ROUNDUP((((J59+Inventory[[#This Row],[Sold Qty]])/2)/30 * K59),0)</f>
        <v>1</v>
      </c>
      <c r="M59" s="10">
        <f>ROUNDUP(SQRT((((J59+Inventory[[#This Row],[Sold Qty]])/2)*2*(42*H59))/(0.1*G59)),0)</f>
        <v>2</v>
      </c>
      <c r="N59" s="4">
        <f>IF(Inventory[[#This Row],[Stock]]&lt;=L59,M59*I59,0)</f>
        <v>0</v>
      </c>
      <c r="Q59">
        <f>I59*Inventory[[#This Row],[Stock]]</f>
        <v>57.541202672605792</v>
      </c>
      <c r="R59">
        <v>60</v>
      </c>
      <c r="S59" s="10">
        <f>R59*Inventory[[#This Row],[Stock]]</f>
        <v>180</v>
      </c>
      <c r="T59" s="10">
        <f t="shared" si="0"/>
        <v>122.45879732739421</v>
      </c>
    </row>
    <row r="60" spans="1:20" ht="15" customHeight="1" thickBot="1" x14ac:dyDescent="0.4">
      <c r="A60">
        <f>Item[[#This Row],[Item No.]]</f>
        <v>56</v>
      </c>
      <c r="B60" t="str">
        <f>VLOOKUP(Inventory[[#This Row],[Item No.]],Item[],2,FALSE)</f>
        <v>assc white kkoch l</v>
      </c>
      <c r="C60">
        <f>SUMIF(Ordered[Name], Inventory[[#This Row],[Name]], Ordered[Quantity])</f>
        <v>0</v>
      </c>
      <c r="D60">
        <f>SUMIF(Sold[Name], Inventory[[#This Row],[Name]], Sold[Quantity])</f>
        <v>0</v>
      </c>
      <c r="E60">
        <f>Inventory[[#This Row],[Ordered Qty]]-Inventory[[#This Row],[Sold Qty]]+F60</f>
        <v>4</v>
      </c>
      <c r="F60" s="12">
        <v>4</v>
      </c>
      <c r="G60" s="13">
        <f>Item[[#This Row],[Price (yuan)]]</f>
        <v>65</v>
      </c>
      <c r="H60" s="14">
        <f>Item[[#This Row],[Weight (kg)]]</f>
        <v>0.24</v>
      </c>
      <c r="I60" s="2">
        <f>Item[[#This Row],[Cost (CAD)]]</f>
        <v>19.180400890868597</v>
      </c>
      <c r="J60">
        <v>0</v>
      </c>
      <c r="K60">
        <f>'WH LT Total'!E60+'Parcel LT'!$F$2</f>
        <v>23.666666666666668</v>
      </c>
      <c r="L60" s="10">
        <f>ROUNDUP((((J60+Inventory[[#This Row],[Sold Qty]])/2)/30 * K60),0)</f>
        <v>0</v>
      </c>
      <c r="M60" s="10">
        <f>ROUNDUP(SQRT((((J60+Inventory[[#This Row],[Sold Qty]])/2)*2*(42*H60))/(0.1*G60)),0)</f>
        <v>0</v>
      </c>
      <c r="N60" s="4">
        <f>IF(Inventory[[#This Row],[Stock]]&lt;=L60,M60*I60,0)</f>
        <v>0</v>
      </c>
      <c r="Q60">
        <f>I60*Inventory[[#This Row],[Stock]]</f>
        <v>76.721603563474389</v>
      </c>
      <c r="R60" s="10">
        <v>60</v>
      </c>
      <c r="S60" s="10">
        <f>R60*Inventory[[#This Row],[Stock]]</f>
        <v>240</v>
      </c>
      <c r="T60" s="10">
        <f t="shared" si="0"/>
        <v>163.27839643652561</v>
      </c>
    </row>
    <row r="61" spans="1:20" ht="15" customHeight="1" thickBot="1" x14ac:dyDescent="0.4">
      <c r="A61">
        <f>Item[[#This Row],[Item No.]]</f>
        <v>57</v>
      </c>
      <c r="B61" t="str">
        <f>VLOOKUP(Inventory[[#This Row],[Item No.]],Item[],2,FALSE)</f>
        <v>assc black kkoch m</v>
      </c>
      <c r="C61">
        <f>SUMIF(Ordered[Name], Inventory[[#This Row],[Name]], Ordered[Quantity])</f>
        <v>2</v>
      </c>
      <c r="D61">
        <f>SUMIF(Sold[Name], Inventory[[#This Row],[Name]], Sold[Quantity])</f>
        <v>0</v>
      </c>
      <c r="E61">
        <f>Inventory[[#This Row],[Ordered Qty]]-Inventory[[#This Row],[Sold Qty]]+F61</f>
        <v>4</v>
      </c>
      <c r="F61" s="12">
        <v>2</v>
      </c>
      <c r="G61" s="13">
        <f>Item[[#This Row],[Price (yuan)]]</f>
        <v>65</v>
      </c>
      <c r="H61" s="14">
        <f>Item[[#This Row],[Weight (kg)]]</f>
        <v>0.24</v>
      </c>
      <c r="I61" s="2">
        <f>Item[[#This Row],[Cost (CAD)]]</f>
        <v>19.180400890868597</v>
      </c>
      <c r="J61">
        <v>2</v>
      </c>
      <c r="K61">
        <f>'WH LT Total'!E61+'Parcel LT'!$F$2</f>
        <v>23.666666666666668</v>
      </c>
      <c r="L61" s="10">
        <f>ROUNDUP((((J61+Inventory[[#This Row],[Sold Qty]])/2)/30 * K61),0)</f>
        <v>1</v>
      </c>
      <c r="M61" s="10">
        <f>ROUNDUP(SQRT((((J61+Inventory[[#This Row],[Sold Qty]])/2)*2*(42*H61))/(0.1*G61)),0)</f>
        <v>2</v>
      </c>
      <c r="N61" s="4">
        <f>IF(Inventory[[#This Row],[Stock]]&lt;=L61,M61*I61,0)</f>
        <v>0</v>
      </c>
      <c r="Q61">
        <f>I61*Inventory[[#This Row],[Stock]]</f>
        <v>76.721603563474389</v>
      </c>
      <c r="R61" s="10">
        <v>60</v>
      </c>
      <c r="S61" s="10">
        <f>R61*Inventory[[#This Row],[Stock]]</f>
        <v>240</v>
      </c>
      <c r="T61" s="10">
        <f t="shared" si="0"/>
        <v>163.27839643652561</v>
      </c>
    </row>
    <row r="62" spans="1:20" ht="15" customHeight="1" thickBot="1" x14ac:dyDescent="0.4">
      <c r="A62">
        <f>Item[[#This Row],[Item No.]]</f>
        <v>58</v>
      </c>
      <c r="B62" t="str">
        <f>VLOOKUP(Inventory[[#This Row],[Item No.]],Item[],2,FALSE)</f>
        <v>assc black kkoch l</v>
      </c>
      <c r="C62">
        <f>SUMIF(Ordered[Name], Inventory[[#This Row],[Name]], Ordered[Quantity])</f>
        <v>2</v>
      </c>
      <c r="D62">
        <f>SUMIF(Sold[Name], Inventory[[#This Row],[Name]], Sold[Quantity])</f>
        <v>1</v>
      </c>
      <c r="E62">
        <f>Inventory[[#This Row],[Ordered Qty]]-Inventory[[#This Row],[Sold Qty]]+F62</f>
        <v>3</v>
      </c>
      <c r="F62" s="12">
        <v>2</v>
      </c>
      <c r="G62" s="13">
        <f>Item[[#This Row],[Price (yuan)]]</f>
        <v>65</v>
      </c>
      <c r="H62" s="14">
        <f>Item[[#This Row],[Weight (kg)]]</f>
        <v>0.24</v>
      </c>
      <c r="I62" s="2">
        <f>Item[[#This Row],[Cost (CAD)]]</f>
        <v>19.180400890868597</v>
      </c>
      <c r="J62">
        <v>0</v>
      </c>
      <c r="K62">
        <f>'WH LT Total'!E62+'Parcel LT'!$F$2</f>
        <v>23.666666666666668</v>
      </c>
      <c r="L62" s="10">
        <f>ROUNDUP((((J62+Inventory[[#This Row],[Sold Qty]])/2)/30 * K62),0)</f>
        <v>1</v>
      </c>
      <c r="M62" s="10">
        <f>ROUNDUP(SQRT((((J62+Inventory[[#This Row],[Sold Qty]])/2)*2*(42*H62))/(0.1*G62)),0)</f>
        <v>2</v>
      </c>
      <c r="N62" s="4">
        <f>IF(Inventory[[#This Row],[Stock]]&lt;=L62,M62*I62,0)</f>
        <v>0</v>
      </c>
      <c r="Q62">
        <f>I62*Inventory[[#This Row],[Stock]]</f>
        <v>57.541202672605792</v>
      </c>
      <c r="R62" s="10">
        <v>60</v>
      </c>
      <c r="S62" s="10">
        <f>R62*Inventory[[#This Row],[Stock]]</f>
        <v>180</v>
      </c>
      <c r="T62" s="10">
        <f t="shared" si="0"/>
        <v>122.45879732739421</v>
      </c>
    </row>
    <row r="63" spans="1:20" ht="15" customHeight="1" thickBot="1" x14ac:dyDescent="0.4">
      <c r="A63">
        <f>Item[[#This Row],[Item No.]]</f>
        <v>59</v>
      </c>
      <c r="B63" t="str">
        <f>VLOOKUP(Inventory[[#This Row],[Item No.]],Item[],2,FALSE)</f>
        <v>assc white cherry m</v>
      </c>
      <c r="C63">
        <f>SUMIF(Ordered[Name], Inventory[[#This Row],[Name]], Ordered[Quantity])</f>
        <v>2</v>
      </c>
      <c r="D63">
        <f>SUMIF(Sold[Name], Inventory[[#This Row],[Name]], Sold[Quantity])</f>
        <v>1</v>
      </c>
      <c r="E63">
        <f>Inventory[[#This Row],[Ordered Qty]]-Inventory[[#This Row],[Sold Qty]]+F63</f>
        <v>3</v>
      </c>
      <c r="F63" s="12">
        <v>2</v>
      </c>
      <c r="G63" s="13">
        <f>Item[[#This Row],[Price (yuan)]]</f>
        <v>65</v>
      </c>
      <c r="H63" s="14">
        <f>Item[[#This Row],[Weight (kg)]]</f>
        <v>0.24</v>
      </c>
      <c r="I63" s="2">
        <f>Item[[#This Row],[Cost (CAD)]]</f>
        <v>19.180400890868597</v>
      </c>
      <c r="J63">
        <v>1</v>
      </c>
      <c r="K63">
        <f>'WH LT Total'!E63+'Parcel LT'!$F$2</f>
        <v>23.666666666666668</v>
      </c>
      <c r="L63" s="10">
        <f>ROUNDUP((((J63+Inventory[[#This Row],[Sold Qty]])/2)/30 * K63),0)</f>
        <v>1</v>
      </c>
      <c r="M63" s="10">
        <f>ROUNDUP(SQRT((((J63+Inventory[[#This Row],[Sold Qty]])/2)*2*(42*H63))/(0.1*G63)),0)</f>
        <v>2</v>
      </c>
      <c r="N63" s="4">
        <f>IF(Inventory[[#This Row],[Stock]]&lt;=L63,M63*I63,0)</f>
        <v>0</v>
      </c>
      <c r="Q63">
        <f>I63*Inventory[[#This Row],[Stock]]</f>
        <v>57.541202672605792</v>
      </c>
      <c r="R63" s="10">
        <v>60</v>
      </c>
      <c r="S63" s="10">
        <f>R63*Inventory[[#This Row],[Stock]]</f>
        <v>180</v>
      </c>
      <c r="T63" s="10">
        <f t="shared" si="0"/>
        <v>122.45879732739421</v>
      </c>
    </row>
    <row r="64" spans="1:20" ht="15" customHeight="1" thickBot="1" x14ac:dyDescent="0.4">
      <c r="A64">
        <f>Item[[#This Row],[Item No.]]</f>
        <v>60</v>
      </c>
      <c r="B64" t="str">
        <f>VLOOKUP(Inventory[[#This Row],[Item No.]],Item[],2,FALSE)</f>
        <v>assc white cherry l</v>
      </c>
      <c r="C64">
        <f>SUMIF(Ordered[Name], Inventory[[#This Row],[Name]], Ordered[Quantity])</f>
        <v>0</v>
      </c>
      <c r="D64">
        <f>SUMIF(Sold[Name], Inventory[[#This Row],[Name]], Sold[Quantity])</f>
        <v>0</v>
      </c>
      <c r="E64">
        <f>Inventory[[#This Row],[Ordered Qty]]-Inventory[[#This Row],[Sold Qty]]+F64</f>
        <v>2</v>
      </c>
      <c r="F64" s="12">
        <v>2</v>
      </c>
      <c r="G64" s="13">
        <f>Item[[#This Row],[Price (yuan)]]</f>
        <v>65</v>
      </c>
      <c r="H64" s="14">
        <f>Item[[#This Row],[Weight (kg)]]</f>
        <v>0.24</v>
      </c>
      <c r="I64" s="2">
        <f>Item[[#This Row],[Cost (CAD)]]</f>
        <v>19.180400890868597</v>
      </c>
      <c r="J64">
        <v>0</v>
      </c>
      <c r="K64">
        <f>'WH LT Total'!E64+'Parcel LT'!$F$2</f>
        <v>23.666666666666668</v>
      </c>
      <c r="L64" s="10">
        <f>ROUNDUP((((J64+Inventory[[#This Row],[Sold Qty]])/2)/30 * K64),0)</f>
        <v>0</v>
      </c>
      <c r="M64" s="10">
        <f>ROUNDUP(SQRT((((J64+Inventory[[#This Row],[Sold Qty]])/2)*2*(42*H64))/(0.1*G64)),0)</f>
        <v>0</v>
      </c>
      <c r="N64" s="4">
        <f>IF(Inventory[[#This Row],[Stock]]&lt;=L64,M64*I64,0)</f>
        <v>0</v>
      </c>
      <c r="Q64">
        <f>I64*Inventory[[#This Row],[Stock]]</f>
        <v>38.360801781737194</v>
      </c>
      <c r="R64" s="10">
        <v>60</v>
      </c>
      <c r="S64" s="10">
        <f>R64*Inventory[[#This Row],[Stock]]</f>
        <v>120</v>
      </c>
      <c r="T64" s="10">
        <f t="shared" si="0"/>
        <v>81.639198218262806</v>
      </c>
    </row>
    <row r="65" spans="1:20" ht="15" customHeight="1" thickBot="1" x14ac:dyDescent="0.4">
      <c r="A65">
        <f>Item[[#This Row],[Item No.]]</f>
        <v>61</v>
      </c>
      <c r="B65" t="str">
        <f>VLOOKUP(Inventory[[#This Row],[Item No.]],Item[],2,FALSE)</f>
        <v>assc black cherry m</v>
      </c>
      <c r="C65">
        <f>SUMIF(Ordered[Name], Inventory[[#This Row],[Name]], Ordered[Quantity])</f>
        <v>3</v>
      </c>
      <c r="D65">
        <f>SUMIF(Sold[Name], Inventory[[#This Row],[Name]], Sold[Quantity])</f>
        <v>0</v>
      </c>
      <c r="E65">
        <f>Inventory[[#This Row],[Ordered Qty]]-Inventory[[#This Row],[Sold Qty]]+F65</f>
        <v>3</v>
      </c>
      <c r="F65" s="12">
        <v>0</v>
      </c>
      <c r="G65" s="13">
        <f>Item[[#This Row],[Price (yuan)]]</f>
        <v>65</v>
      </c>
      <c r="H65" s="14">
        <f>Item[[#This Row],[Weight (kg)]]</f>
        <v>0.24</v>
      </c>
      <c r="I65" s="2">
        <f>Item[[#This Row],[Cost (CAD)]]</f>
        <v>19.180400890868597</v>
      </c>
      <c r="J65">
        <v>2</v>
      </c>
      <c r="K65">
        <f>'WH LT Total'!E65+'Parcel LT'!$F$2</f>
        <v>23.666666666666668</v>
      </c>
      <c r="L65" s="10">
        <f>ROUNDUP((((J65+Inventory[[#This Row],[Sold Qty]])/2)/30 * K65),0)</f>
        <v>1</v>
      </c>
      <c r="M65" s="10">
        <f>ROUNDUP(SQRT((((J65+Inventory[[#This Row],[Sold Qty]])/2)*2*(42*H65))/(0.1*G65)),0)</f>
        <v>2</v>
      </c>
      <c r="N65" s="4">
        <f>IF(Inventory[[#This Row],[Stock]]&lt;=L65,M65*I65,0)</f>
        <v>0</v>
      </c>
      <c r="Q65">
        <f>I65*Inventory[[#This Row],[Stock]]</f>
        <v>57.541202672605792</v>
      </c>
      <c r="R65" s="10">
        <v>60</v>
      </c>
      <c r="S65" s="10">
        <f>R65*Inventory[[#This Row],[Stock]]</f>
        <v>180</v>
      </c>
      <c r="T65" s="10">
        <f t="shared" si="0"/>
        <v>122.45879732739421</v>
      </c>
    </row>
    <row r="66" spans="1:20" ht="15" customHeight="1" thickBot="1" x14ac:dyDescent="0.4">
      <c r="A66">
        <f>Item[[#This Row],[Item No.]]</f>
        <v>62</v>
      </c>
      <c r="B66" t="str">
        <f>VLOOKUP(Inventory[[#This Row],[Item No.]],Item[],2,FALSE)</f>
        <v>assc black cherry l</v>
      </c>
      <c r="C66">
        <f>SUMIF(Ordered[Name], Inventory[[#This Row],[Name]], Ordered[Quantity])</f>
        <v>2</v>
      </c>
      <c r="D66">
        <f>SUMIF(Sold[Name], Inventory[[#This Row],[Name]], Sold[Quantity])</f>
        <v>1</v>
      </c>
      <c r="E66">
        <f>Inventory[[#This Row],[Ordered Qty]]-Inventory[[#This Row],[Sold Qty]]+F66</f>
        <v>3</v>
      </c>
      <c r="F66" s="12">
        <v>2</v>
      </c>
      <c r="G66" s="13">
        <f>Item[[#This Row],[Price (yuan)]]</f>
        <v>65</v>
      </c>
      <c r="H66" s="14">
        <f>Item[[#This Row],[Weight (kg)]]</f>
        <v>0.24</v>
      </c>
      <c r="I66" s="2">
        <f>Item[[#This Row],[Cost (CAD)]]</f>
        <v>19.180400890868597</v>
      </c>
      <c r="J66">
        <v>0</v>
      </c>
      <c r="K66">
        <f>'WH LT Total'!E66+'Parcel LT'!$F$2</f>
        <v>23.666666666666668</v>
      </c>
      <c r="L66" s="10">
        <f>ROUNDUP((((J66+Inventory[[#This Row],[Sold Qty]])/2)/30 * K66),0)</f>
        <v>1</v>
      </c>
      <c r="M66" s="10">
        <f>ROUNDUP(SQRT((((J66+Inventory[[#This Row],[Sold Qty]])/2)*2*(42*H66))/(0.1*G66)),0)</f>
        <v>2</v>
      </c>
      <c r="N66" s="4">
        <f>IF(Inventory[[#This Row],[Stock]]&lt;=L66,M66*I66,0)</f>
        <v>0</v>
      </c>
      <c r="Q66">
        <f>I66*Inventory[[#This Row],[Stock]]</f>
        <v>57.541202672605792</v>
      </c>
      <c r="R66" s="10">
        <v>60</v>
      </c>
      <c r="S66" s="10">
        <f>R66*Inventory[[#This Row],[Stock]]</f>
        <v>180</v>
      </c>
      <c r="T66" s="10">
        <f t="shared" si="0"/>
        <v>122.45879732739421</v>
      </c>
    </row>
    <row r="67" spans="1:20" ht="15" customHeight="1" thickBot="1" x14ac:dyDescent="0.4">
      <c r="A67">
        <f>Item[[#This Row],[Item No.]]</f>
        <v>63</v>
      </c>
      <c r="B67" t="str">
        <f>VLOOKUP(Inventory[[#This Row],[Item No.]],Item[],2,FALSE)</f>
        <v>assc white cs m</v>
      </c>
      <c r="C67">
        <f>SUMIF(Ordered[Name], Inventory[[#This Row],[Name]], Ordered[Quantity])</f>
        <v>1</v>
      </c>
      <c r="D67">
        <f>SUMIF(Sold[Name], Inventory[[#This Row],[Name]], Sold[Quantity])</f>
        <v>0</v>
      </c>
      <c r="E67">
        <f>Inventory[[#This Row],[Ordered Qty]]-Inventory[[#This Row],[Sold Qty]]+F67</f>
        <v>4</v>
      </c>
      <c r="F67" s="12">
        <v>3</v>
      </c>
      <c r="G67" s="13">
        <f>Item[[#This Row],[Price (yuan)]]</f>
        <v>29</v>
      </c>
      <c r="H67" s="14">
        <f>Item[[#This Row],[Weight (kg)]]</f>
        <v>0.2</v>
      </c>
      <c r="I67" s="2">
        <f>Item[[#This Row],[Cost (CAD)]]</f>
        <v>10.378619153674833</v>
      </c>
      <c r="J67">
        <v>2</v>
      </c>
      <c r="K67">
        <f>'WH LT Total'!E67+'Parcel LT'!$F$2</f>
        <v>23.666666666666668</v>
      </c>
      <c r="L67" s="10">
        <f>ROUNDUP((((J67+Inventory[[#This Row],[Sold Qty]])/2)/30 * K67),0)</f>
        <v>1</v>
      </c>
      <c r="M67" s="10">
        <f>ROUNDUP(SQRT((((J67+Inventory[[#This Row],[Sold Qty]])/2)*2*(42*H67))/(0.1*G67)),0)</f>
        <v>3</v>
      </c>
      <c r="N67" s="4">
        <f>IF(Inventory[[#This Row],[Stock]]&lt;=L67,M67*I67,0)</f>
        <v>0</v>
      </c>
      <c r="Q67">
        <f>I67*Inventory[[#This Row],[Stock]]</f>
        <v>41.514476614699333</v>
      </c>
      <c r="R67" s="10">
        <v>60</v>
      </c>
      <c r="S67" s="10">
        <f>R67*Inventory[[#This Row],[Stock]]</f>
        <v>240</v>
      </c>
      <c r="T67" s="10">
        <f t="shared" ref="T67:T130" si="1">S67-Q67</f>
        <v>198.48552338530067</v>
      </c>
    </row>
    <row r="68" spans="1:20" ht="15" customHeight="1" thickBot="1" x14ac:dyDescent="0.4">
      <c r="A68">
        <f>Item[[#This Row],[Item No.]]</f>
        <v>64</v>
      </c>
      <c r="B68" t="str">
        <f>VLOOKUP(Inventory[[#This Row],[Item No.]],Item[],2,FALSE)</f>
        <v>assc white cs l</v>
      </c>
      <c r="C68">
        <f>SUMIF(Ordered[Name], Inventory[[#This Row],[Name]], Ordered[Quantity])</f>
        <v>0</v>
      </c>
      <c r="D68">
        <f>SUMIF(Sold[Name], Inventory[[#This Row],[Name]], Sold[Quantity])</f>
        <v>0</v>
      </c>
      <c r="E68">
        <f>Inventory[[#This Row],[Ordered Qty]]-Inventory[[#This Row],[Sold Qty]]+F68</f>
        <v>4</v>
      </c>
      <c r="F68" s="12">
        <v>4</v>
      </c>
      <c r="G68" s="13">
        <f>Item[[#This Row],[Price (yuan)]]</f>
        <v>29</v>
      </c>
      <c r="H68" s="14">
        <f>Item[[#This Row],[Weight (kg)]]</f>
        <v>0.2</v>
      </c>
      <c r="I68" s="2">
        <f>Item[[#This Row],[Cost (CAD)]]</f>
        <v>10.378619153674833</v>
      </c>
      <c r="J68">
        <v>0</v>
      </c>
      <c r="K68">
        <f>'WH LT Total'!E68+'Parcel LT'!$F$2</f>
        <v>23.666666666666668</v>
      </c>
      <c r="L68" s="10">
        <f>ROUNDUP((((J68+Inventory[[#This Row],[Sold Qty]])/2)/30 * K68),0)</f>
        <v>0</v>
      </c>
      <c r="M68" s="10">
        <f>ROUNDUP(SQRT((((J68+Inventory[[#This Row],[Sold Qty]])/2)*2*(42*H68))/(0.1*G68)),0)</f>
        <v>0</v>
      </c>
      <c r="N68" s="4">
        <f>IF(Inventory[[#This Row],[Stock]]&lt;=L68,M68*I68,0)</f>
        <v>0</v>
      </c>
      <c r="Q68">
        <f>I68*Inventory[[#This Row],[Stock]]</f>
        <v>41.514476614699333</v>
      </c>
      <c r="R68" s="10">
        <v>60</v>
      </c>
      <c r="S68" s="10">
        <f>R68*Inventory[[#This Row],[Stock]]</f>
        <v>240</v>
      </c>
      <c r="T68" s="10">
        <f t="shared" si="1"/>
        <v>198.48552338530067</v>
      </c>
    </row>
    <row r="69" spans="1:20" ht="15" customHeight="1" thickBot="1" x14ac:dyDescent="0.4">
      <c r="A69">
        <f>Item[[#This Row],[Item No.]]</f>
        <v>65</v>
      </c>
      <c r="B69" t="str">
        <f>VLOOKUP(Inventory[[#This Row],[Item No.]],Item[],2,FALSE)</f>
        <v>assc black cs m</v>
      </c>
      <c r="C69">
        <f>SUMIF(Ordered[Name], Inventory[[#This Row],[Name]], Ordered[Quantity])</f>
        <v>1</v>
      </c>
      <c r="D69">
        <f>SUMIF(Sold[Name], Inventory[[#This Row],[Name]], Sold[Quantity])</f>
        <v>0</v>
      </c>
      <c r="E69">
        <f>Inventory[[#This Row],[Ordered Qty]]-Inventory[[#This Row],[Sold Qty]]+F69</f>
        <v>3</v>
      </c>
      <c r="F69" s="12">
        <v>2</v>
      </c>
      <c r="G69" s="13">
        <f>Item[[#This Row],[Price (yuan)]]</f>
        <v>29</v>
      </c>
      <c r="H69" s="14">
        <f>Item[[#This Row],[Weight (kg)]]</f>
        <v>0.2</v>
      </c>
      <c r="I69" s="2">
        <f>Item[[#This Row],[Cost (CAD)]]</f>
        <v>10.378619153674833</v>
      </c>
      <c r="J69">
        <v>2</v>
      </c>
      <c r="K69">
        <f>'WH LT Total'!E69+'Parcel LT'!$F$2</f>
        <v>23.666666666666668</v>
      </c>
      <c r="L69" s="10">
        <f>ROUNDUP((((J69+Inventory[[#This Row],[Sold Qty]])/2)/30 * K69),0)</f>
        <v>1</v>
      </c>
      <c r="M69" s="10">
        <f>ROUNDUP(SQRT((((J69+Inventory[[#This Row],[Sold Qty]])/2)*2*(42*H69))/(0.1*G69)),0)</f>
        <v>3</v>
      </c>
      <c r="N69" s="4">
        <f>IF(Inventory[[#This Row],[Stock]]&lt;=L69,M69*I69,0)</f>
        <v>0</v>
      </c>
      <c r="Q69">
        <f>I69*Inventory[[#This Row],[Stock]]</f>
        <v>31.1358574610245</v>
      </c>
      <c r="R69" s="10">
        <v>60</v>
      </c>
      <c r="S69" s="10">
        <f>R69*Inventory[[#This Row],[Stock]]</f>
        <v>180</v>
      </c>
      <c r="T69" s="10">
        <f t="shared" si="1"/>
        <v>148.8641425389755</v>
      </c>
    </row>
    <row r="70" spans="1:20" ht="15" customHeight="1" thickBot="1" x14ac:dyDescent="0.4">
      <c r="A70">
        <f>Item[[#This Row],[Item No.]]</f>
        <v>66</v>
      </c>
      <c r="B70" t="str">
        <f>VLOOKUP(Inventory[[#This Row],[Item No.]],Item[],2,FALSE)</f>
        <v>assc black cs l</v>
      </c>
      <c r="C70">
        <f>SUMIF(Ordered[Name], Inventory[[#This Row],[Name]], Ordered[Quantity])</f>
        <v>0</v>
      </c>
      <c r="D70">
        <f>SUMIF(Sold[Name], Inventory[[#This Row],[Name]], Sold[Quantity])</f>
        <v>0</v>
      </c>
      <c r="E70">
        <f>Inventory[[#This Row],[Ordered Qty]]-Inventory[[#This Row],[Sold Qty]]+F70</f>
        <v>4</v>
      </c>
      <c r="F70" s="12">
        <v>4</v>
      </c>
      <c r="G70" s="13">
        <f>Item[[#This Row],[Price (yuan)]]</f>
        <v>29</v>
      </c>
      <c r="H70" s="14">
        <f>Item[[#This Row],[Weight (kg)]]</f>
        <v>0.2</v>
      </c>
      <c r="I70" s="2">
        <f>Item[[#This Row],[Cost (CAD)]]</f>
        <v>10.378619153674833</v>
      </c>
      <c r="J70">
        <v>0</v>
      </c>
      <c r="K70">
        <f>'WH LT Total'!E70+'Parcel LT'!$F$2</f>
        <v>23.666666666666668</v>
      </c>
      <c r="L70" s="10">
        <f>ROUNDUP((((J70+Inventory[[#This Row],[Sold Qty]])/2)/30 * K70),0)</f>
        <v>0</v>
      </c>
      <c r="M70" s="10">
        <f>ROUNDUP(SQRT((((J70+Inventory[[#This Row],[Sold Qty]])/2)*2*(42*H70))/(0.1*G70)),0)</f>
        <v>0</v>
      </c>
      <c r="N70" s="4">
        <f>IF(Inventory[[#This Row],[Stock]]&lt;=L70,M70*I70,0)</f>
        <v>0</v>
      </c>
      <c r="Q70">
        <f>I70*Inventory[[#This Row],[Stock]]</f>
        <v>41.514476614699333</v>
      </c>
      <c r="R70" s="10">
        <v>60</v>
      </c>
      <c r="S70" s="10">
        <f>R70*Inventory[[#This Row],[Stock]]</f>
        <v>240</v>
      </c>
      <c r="T70" s="10">
        <f t="shared" si="1"/>
        <v>198.48552338530067</v>
      </c>
    </row>
    <row r="71" spans="1:20" ht="15" customHeight="1" thickBot="1" x14ac:dyDescent="0.4">
      <c r="A71">
        <f>Item[[#This Row],[Item No.]]</f>
        <v>67</v>
      </c>
      <c r="B71" t="str">
        <f>VLOOKUP(Inventory[[#This Row],[Item No.]],Item[],2,FALSE)</f>
        <v>adidas triple white 4 40</v>
      </c>
      <c r="C71">
        <f>SUMIF(Ordered[Name], Inventory[[#This Row],[Name]], Ordered[Quantity])</f>
        <v>0</v>
      </c>
      <c r="D71">
        <f>SUMIF(Sold[Name], Inventory[[#This Row],[Name]], Sold[Quantity])</f>
        <v>0</v>
      </c>
      <c r="E71">
        <f>Inventory[[#This Row],[Ordered Qty]]-Inventory[[#This Row],[Sold Qty]]+F71</f>
        <v>0</v>
      </c>
      <c r="F71" s="12">
        <v>0</v>
      </c>
      <c r="G71" s="13">
        <f>Item[[#This Row],[Price (yuan)]]</f>
        <v>196</v>
      </c>
      <c r="H71" s="14">
        <f>Item[[#This Row],[Weight (kg)]]</f>
        <v>0.9</v>
      </c>
      <c r="I71" s="2">
        <f>Item[[#This Row],[Cost (CAD)]]</f>
        <v>61.29175946547884</v>
      </c>
      <c r="J71">
        <v>0</v>
      </c>
      <c r="K71">
        <f>'WH LT Total'!E71+'Parcel LT'!$F$2</f>
        <v>23.666666666666668</v>
      </c>
      <c r="L71" s="10">
        <f>ROUNDUP((((J71+Inventory[[#This Row],[Sold Qty]])/2)/30 * K71),0)</f>
        <v>0</v>
      </c>
      <c r="M71" s="10">
        <f>ROUNDUP(SQRT((((J71+Inventory[[#This Row],[Sold Qty]])/2)*2*(42*H71))/(0.1*G71)),0)</f>
        <v>0</v>
      </c>
      <c r="N71" s="4">
        <f>IF(Inventory[[#This Row],[Stock]]&lt;=L71,M71*I71,0)</f>
        <v>0</v>
      </c>
      <c r="Q71">
        <f>I71*Inventory[[#This Row],[Stock]]</f>
        <v>0</v>
      </c>
      <c r="R71">
        <v>130</v>
      </c>
      <c r="S71" s="10">
        <f>R71*Inventory[[#This Row],[Stock]]</f>
        <v>0</v>
      </c>
      <c r="T71" s="10">
        <f t="shared" si="1"/>
        <v>0</v>
      </c>
    </row>
    <row r="72" spans="1:20" ht="15" customHeight="1" thickBot="1" x14ac:dyDescent="0.4">
      <c r="A72">
        <f>Item[[#This Row],[Item No.]]</f>
        <v>68</v>
      </c>
      <c r="B72" t="str">
        <f>VLOOKUP(Inventory[[#This Row],[Item No.]],Item[],2,FALSE)</f>
        <v>adidas triple white 4 41</v>
      </c>
      <c r="C72">
        <f>SUMIF(Ordered[Name], Inventory[[#This Row],[Name]], Ordered[Quantity])</f>
        <v>0</v>
      </c>
      <c r="D72">
        <f>SUMIF(Sold[Name], Inventory[[#This Row],[Name]], Sold[Quantity])</f>
        <v>0</v>
      </c>
      <c r="E72">
        <f>Inventory[[#This Row],[Ordered Qty]]-Inventory[[#This Row],[Sold Qty]]+F72</f>
        <v>0</v>
      </c>
      <c r="F72" s="12">
        <v>0</v>
      </c>
      <c r="G72" s="13">
        <f>Item[[#This Row],[Price (yuan)]]</f>
        <v>196</v>
      </c>
      <c r="H72" s="14">
        <f>Item[[#This Row],[Weight (kg)]]</f>
        <v>0.9</v>
      </c>
      <c r="I72" s="2">
        <f>Item[[#This Row],[Cost (CAD)]]</f>
        <v>61.29175946547884</v>
      </c>
      <c r="J72">
        <v>0</v>
      </c>
      <c r="K72">
        <f>'WH LT Total'!E72+'Parcel LT'!$F$2</f>
        <v>23.666666666666668</v>
      </c>
      <c r="L72" s="10">
        <f>ROUNDUP((((J72+Inventory[[#This Row],[Sold Qty]])/2)/30 * K72),0)</f>
        <v>0</v>
      </c>
      <c r="M72" s="10">
        <f>ROUNDUP(SQRT((((J72+Inventory[[#This Row],[Sold Qty]])/2)*2*(42*H72))/(0.1*G72)),0)</f>
        <v>0</v>
      </c>
      <c r="N72" s="4">
        <f>IF(Inventory[[#This Row],[Stock]]&lt;=L72,M72*I72,0)</f>
        <v>0</v>
      </c>
      <c r="Q72">
        <f>I72*Inventory[[#This Row],[Stock]]</f>
        <v>0</v>
      </c>
      <c r="R72" s="10">
        <v>130</v>
      </c>
      <c r="S72" s="10">
        <f>R72*Inventory[[#This Row],[Stock]]</f>
        <v>0</v>
      </c>
      <c r="T72" s="10">
        <f t="shared" si="1"/>
        <v>0</v>
      </c>
    </row>
    <row r="73" spans="1:20" ht="15" customHeight="1" thickBot="1" x14ac:dyDescent="0.4">
      <c r="A73">
        <f>Item[[#This Row],[Item No.]]</f>
        <v>69</v>
      </c>
      <c r="B73" t="str">
        <f>VLOOKUP(Inventory[[#This Row],[Item No.]],Item[],2,FALSE)</f>
        <v>adidas triple white 4 42</v>
      </c>
      <c r="C73">
        <f>SUMIF(Ordered[Name], Inventory[[#This Row],[Name]], Ordered[Quantity])</f>
        <v>0</v>
      </c>
      <c r="D73">
        <f>SUMIF(Sold[Name], Inventory[[#This Row],[Name]], Sold[Quantity])</f>
        <v>0</v>
      </c>
      <c r="E73">
        <f>Inventory[[#This Row],[Ordered Qty]]-Inventory[[#This Row],[Sold Qty]]+F73</f>
        <v>0</v>
      </c>
      <c r="F73" s="12">
        <v>0</v>
      </c>
      <c r="G73" s="13">
        <f>Item[[#This Row],[Price (yuan)]]</f>
        <v>196</v>
      </c>
      <c r="H73" s="14">
        <f>Item[[#This Row],[Weight (kg)]]</f>
        <v>0.9</v>
      </c>
      <c r="I73" s="2">
        <f>Item[[#This Row],[Cost (CAD)]]</f>
        <v>61.29175946547884</v>
      </c>
      <c r="J73">
        <v>0</v>
      </c>
      <c r="K73">
        <f>'WH LT Total'!E73+'Parcel LT'!$F$2</f>
        <v>23.666666666666668</v>
      </c>
      <c r="L73" s="10">
        <f>ROUNDUP((((J73+Inventory[[#This Row],[Sold Qty]])/2)/30 * K73),0)</f>
        <v>0</v>
      </c>
      <c r="M73" s="10">
        <f>ROUNDUP(SQRT((((J73+Inventory[[#This Row],[Sold Qty]])/2)*2*(42*H73))/(0.1*G73)),0)</f>
        <v>0</v>
      </c>
      <c r="N73" s="4">
        <f>IF(Inventory[[#This Row],[Stock]]&lt;=L73,M73*I73,0)</f>
        <v>0</v>
      </c>
      <c r="Q73">
        <f>I73*Inventory[[#This Row],[Stock]]</f>
        <v>0</v>
      </c>
      <c r="R73" s="10">
        <v>130</v>
      </c>
      <c r="S73" s="10">
        <f>R73*Inventory[[#This Row],[Stock]]</f>
        <v>0</v>
      </c>
      <c r="T73" s="10">
        <f t="shared" si="1"/>
        <v>0</v>
      </c>
    </row>
    <row r="74" spans="1:20" ht="15" customHeight="1" thickBot="1" x14ac:dyDescent="0.4">
      <c r="A74">
        <f>Item[[#This Row],[Item No.]]</f>
        <v>70</v>
      </c>
      <c r="B74" t="str">
        <f>VLOOKUP(Inventory[[#This Row],[Item No.]],Item[],2,FALSE)</f>
        <v>adidas triple white 4 43</v>
      </c>
      <c r="C74">
        <f>SUMIF(Ordered[Name], Inventory[[#This Row],[Name]], Ordered[Quantity])</f>
        <v>0</v>
      </c>
      <c r="D74">
        <f>SUMIF(Sold[Name], Inventory[[#This Row],[Name]], Sold[Quantity])</f>
        <v>0</v>
      </c>
      <c r="E74">
        <f>Inventory[[#This Row],[Ordered Qty]]-Inventory[[#This Row],[Sold Qty]]+F74</f>
        <v>4</v>
      </c>
      <c r="F74" s="12">
        <v>4</v>
      </c>
      <c r="G74" s="13">
        <f>Item[[#This Row],[Price (yuan)]]</f>
        <v>196</v>
      </c>
      <c r="H74" s="14">
        <f>Item[[#This Row],[Weight (kg)]]</f>
        <v>0.9</v>
      </c>
      <c r="I74" s="2">
        <f>Item[[#This Row],[Cost (CAD)]]</f>
        <v>61.29175946547884</v>
      </c>
      <c r="J74">
        <v>0</v>
      </c>
      <c r="K74">
        <f>'WH LT Total'!E74+'Parcel LT'!$F$2</f>
        <v>23.666666666666668</v>
      </c>
      <c r="L74" s="10">
        <f>ROUNDUP((((J74+Inventory[[#This Row],[Sold Qty]])/2)/30 * K74),0)</f>
        <v>0</v>
      </c>
      <c r="M74" s="10">
        <f>ROUNDUP(SQRT((((J74+Inventory[[#This Row],[Sold Qty]])/2)*2*(42*H74))/(0.1*G74)),0)</f>
        <v>0</v>
      </c>
      <c r="N74" s="4">
        <f>IF(Inventory[[#This Row],[Stock]]&lt;=L74,M74*I74,0)</f>
        <v>0</v>
      </c>
      <c r="Q74">
        <f>I74*Inventory[[#This Row],[Stock]]</f>
        <v>245.16703786191536</v>
      </c>
      <c r="R74" s="10">
        <v>130</v>
      </c>
      <c r="S74" s="10">
        <f>R74*Inventory[[#This Row],[Stock]]</f>
        <v>520</v>
      </c>
      <c r="T74" s="10">
        <f t="shared" si="1"/>
        <v>274.83296213808467</v>
      </c>
    </row>
    <row r="75" spans="1:20" ht="15" customHeight="1" thickBot="1" x14ac:dyDescent="0.4">
      <c r="A75">
        <f>Item[[#This Row],[Item No.]]</f>
        <v>71</v>
      </c>
      <c r="B75" t="str">
        <f>VLOOKUP(Inventory[[#This Row],[Item No.]],Item[],2,FALSE)</f>
        <v>adidas triple white 4 44</v>
      </c>
      <c r="C75">
        <f>SUMIF(Ordered[Name], Inventory[[#This Row],[Name]], Ordered[Quantity])</f>
        <v>0</v>
      </c>
      <c r="D75">
        <f>SUMIF(Sold[Name], Inventory[[#This Row],[Name]], Sold[Quantity])</f>
        <v>0</v>
      </c>
      <c r="E75">
        <f>Inventory[[#This Row],[Ordered Qty]]-Inventory[[#This Row],[Sold Qty]]+F75</f>
        <v>1</v>
      </c>
      <c r="F75" s="12">
        <v>1</v>
      </c>
      <c r="G75" s="13">
        <f>Item[[#This Row],[Price (yuan)]]</f>
        <v>196</v>
      </c>
      <c r="H75" s="14">
        <f>Item[[#This Row],[Weight (kg)]]</f>
        <v>0.9</v>
      </c>
      <c r="I75" s="2">
        <f>Item[[#This Row],[Cost (CAD)]]</f>
        <v>61.29175946547884</v>
      </c>
      <c r="J75">
        <v>0</v>
      </c>
      <c r="K75">
        <f>'WH LT Total'!E75+'Parcel LT'!$F$2</f>
        <v>23.666666666666668</v>
      </c>
      <c r="L75" s="10">
        <f>ROUNDUP((((J75+Inventory[[#This Row],[Sold Qty]])/2)/30 * K75),0)</f>
        <v>0</v>
      </c>
      <c r="M75" s="10">
        <f>ROUNDUP(SQRT((((J75+Inventory[[#This Row],[Sold Qty]])/2)*2*(42*H75))/(0.1*G75)),0)</f>
        <v>0</v>
      </c>
      <c r="N75" s="4">
        <f>IF(Inventory[[#This Row],[Stock]]&lt;=L75,M75*I75,0)</f>
        <v>0</v>
      </c>
      <c r="Q75">
        <f>I75*Inventory[[#This Row],[Stock]]</f>
        <v>61.29175946547884</v>
      </c>
      <c r="R75" s="10">
        <v>130</v>
      </c>
      <c r="S75" s="10">
        <f>R75*Inventory[[#This Row],[Stock]]</f>
        <v>130</v>
      </c>
      <c r="T75" s="10">
        <f t="shared" si="1"/>
        <v>68.708240534521167</v>
      </c>
    </row>
    <row r="76" spans="1:20" ht="15" customHeight="1" thickBot="1" x14ac:dyDescent="0.4">
      <c r="A76">
        <f>Item[[#This Row],[Item No.]]</f>
        <v>72</v>
      </c>
      <c r="B76" t="str">
        <f>VLOOKUP(Inventory[[#This Row],[Item No.]],Item[],2,FALSE)</f>
        <v>adidas core black 4 40</v>
      </c>
      <c r="C76">
        <f>SUMIF(Ordered[Name], Inventory[[#This Row],[Name]], Ordered[Quantity])</f>
        <v>1</v>
      </c>
      <c r="D76">
        <f>SUMIF(Sold[Name], Inventory[[#This Row],[Name]], Sold[Quantity])</f>
        <v>1</v>
      </c>
      <c r="E76">
        <f>Inventory[[#This Row],[Ordered Qty]]-Inventory[[#This Row],[Sold Qty]]+F76</f>
        <v>0</v>
      </c>
      <c r="F76" s="12">
        <v>0</v>
      </c>
      <c r="G76" s="13">
        <f>Item[[#This Row],[Price (yuan)]]</f>
        <v>196</v>
      </c>
      <c r="H76" s="14">
        <f>Item[[#This Row],[Weight (kg)]]</f>
        <v>0.9</v>
      </c>
      <c r="I76" s="2">
        <f>Item[[#This Row],[Cost (CAD)]]</f>
        <v>61.29175946547884</v>
      </c>
      <c r="J76">
        <v>0</v>
      </c>
      <c r="K76">
        <f>'WH LT Total'!E76+'Parcel LT'!$F$2</f>
        <v>23.666666666666668</v>
      </c>
      <c r="L76" s="10">
        <f>ROUNDUP((((J76+Inventory[[#This Row],[Sold Qty]])/2)/30 * K76),0)</f>
        <v>1</v>
      </c>
      <c r="M76" s="10">
        <f>ROUNDUP(SQRT((((J76+Inventory[[#This Row],[Sold Qty]])/2)*2*(42*H76))/(0.1*G76)),0)</f>
        <v>2</v>
      </c>
      <c r="N76" s="4">
        <f>IF(Inventory[[#This Row],[Stock]]&lt;=L76,M76*I76,0)</f>
        <v>122.58351893095768</v>
      </c>
      <c r="Q76">
        <f>I76*Inventory[[#This Row],[Stock]]</f>
        <v>0</v>
      </c>
      <c r="R76" s="10">
        <v>130</v>
      </c>
      <c r="S76" s="10">
        <f>R76*Inventory[[#This Row],[Stock]]</f>
        <v>0</v>
      </c>
      <c r="T76" s="10">
        <f t="shared" si="1"/>
        <v>0</v>
      </c>
    </row>
    <row r="77" spans="1:20" ht="15" customHeight="1" thickBot="1" x14ac:dyDescent="0.4">
      <c r="A77">
        <f>Item[[#This Row],[Item No.]]</f>
        <v>73</v>
      </c>
      <c r="B77" t="str">
        <f>VLOOKUP(Inventory[[#This Row],[Item No.]],Item[],2,FALSE)</f>
        <v>adidas core black 4 41</v>
      </c>
      <c r="C77">
        <f>SUMIF(Ordered[Name], Inventory[[#This Row],[Name]], Ordered[Quantity])</f>
        <v>0</v>
      </c>
      <c r="D77">
        <f>SUMIF(Sold[Name], Inventory[[#This Row],[Name]], Sold[Quantity])</f>
        <v>0</v>
      </c>
      <c r="E77">
        <f>Inventory[[#This Row],[Ordered Qty]]-Inventory[[#This Row],[Sold Qty]]+F77</f>
        <v>0</v>
      </c>
      <c r="F77" s="12">
        <v>0</v>
      </c>
      <c r="G77" s="13">
        <f>Item[[#This Row],[Price (yuan)]]</f>
        <v>196</v>
      </c>
      <c r="H77" s="14">
        <f>Item[[#This Row],[Weight (kg)]]</f>
        <v>0.9</v>
      </c>
      <c r="I77" s="2">
        <f>Item[[#This Row],[Cost (CAD)]]</f>
        <v>61.29175946547884</v>
      </c>
      <c r="J77">
        <v>0</v>
      </c>
      <c r="K77">
        <f>'WH LT Total'!E77+'Parcel LT'!$F$2</f>
        <v>23.666666666666668</v>
      </c>
      <c r="L77" s="10">
        <f>ROUNDUP((((J77+Inventory[[#This Row],[Sold Qty]])/2)/30 * K77),0)</f>
        <v>0</v>
      </c>
      <c r="M77" s="10">
        <f>ROUNDUP(SQRT((((J77+Inventory[[#This Row],[Sold Qty]])/2)*2*(42*H77))/(0.1*G77)),0)</f>
        <v>0</v>
      </c>
      <c r="N77" s="4">
        <f>IF(Inventory[[#This Row],[Stock]]&lt;=L77,M77*I77,0)</f>
        <v>0</v>
      </c>
      <c r="Q77">
        <f>I77*Inventory[[#This Row],[Stock]]</f>
        <v>0</v>
      </c>
      <c r="R77" s="10">
        <v>130</v>
      </c>
      <c r="S77" s="10">
        <f>R77*Inventory[[#This Row],[Stock]]</f>
        <v>0</v>
      </c>
      <c r="T77" s="10">
        <f t="shared" si="1"/>
        <v>0</v>
      </c>
    </row>
    <row r="78" spans="1:20" ht="15" customHeight="1" thickBot="1" x14ac:dyDescent="0.4">
      <c r="A78">
        <f>Item[[#This Row],[Item No.]]</f>
        <v>74</v>
      </c>
      <c r="B78" t="str">
        <f>VLOOKUP(Inventory[[#This Row],[Item No.]],Item[],2,FALSE)</f>
        <v>adidas core black 4 42</v>
      </c>
      <c r="C78">
        <f>SUMIF(Ordered[Name], Inventory[[#This Row],[Name]], Ordered[Quantity])</f>
        <v>0</v>
      </c>
      <c r="D78">
        <f>SUMIF(Sold[Name], Inventory[[#This Row],[Name]], Sold[Quantity])</f>
        <v>0</v>
      </c>
      <c r="E78">
        <f>Inventory[[#This Row],[Ordered Qty]]-Inventory[[#This Row],[Sold Qty]]+F78</f>
        <v>0</v>
      </c>
      <c r="F78" s="12">
        <v>0</v>
      </c>
      <c r="G78" s="13">
        <f>Item[[#This Row],[Price (yuan)]]</f>
        <v>196</v>
      </c>
      <c r="H78" s="14">
        <f>Item[[#This Row],[Weight (kg)]]</f>
        <v>0.9</v>
      </c>
      <c r="I78" s="2">
        <f>Item[[#This Row],[Cost (CAD)]]</f>
        <v>61.29175946547884</v>
      </c>
      <c r="J78">
        <v>0</v>
      </c>
      <c r="K78">
        <f>'WH LT Total'!E78+'Parcel LT'!$F$2</f>
        <v>23.666666666666668</v>
      </c>
      <c r="L78" s="10">
        <f>ROUNDUP((((J78+Inventory[[#This Row],[Sold Qty]])/2)/30 * K78),0)</f>
        <v>0</v>
      </c>
      <c r="M78" s="10">
        <f>ROUNDUP(SQRT((((J78+Inventory[[#This Row],[Sold Qty]])/2)*2*(42*H78))/(0.1*G78)),0)</f>
        <v>0</v>
      </c>
      <c r="N78" s="4">
        <f>IF(Inventory[[#This Row],[Stock]]&lt;=L78,M78*I78,0)</f>
        <v>0</v>
      </c>
      <c r="Q78">
        <f>I78*Inventory[[#This Row],[Stock]]</f>
        <v>0</v>
      </c>
      <c r="R78" s="10">
        <v>130</v>
      </c>
      <c r="S78" s="10">
        <f>R78*Inventory[[#This Row],[Stock]]</f>
        <v>0</v>
      </c>
      <c r="T78" s="10">
        <f t="shared" si="1"/>
        <v>0</v>
      </c>
    </row>
    <row r="79" spans="1:20" ht="15" customHeight="1" thickBot="1" x14ac:dyDescent="0.4">
      <c r="A79">
        <f>Item[[#This Row],[Item No.]]</f>
        <v>75</v>
      </c>
      <c r="B79" t="str">
        <f>VLOOKUP(Inventory[[#This Row],[Item No.]],Item[],2,FALSE)</f>
        <v>adidas core black 4 43</v>
      </c>
      <c r="C79">
        <f>SUMIF(Ordered[Name], Inventory[[#This Row],[Name]], Ordered[Quantity])</f>
        <v>0</v>
      </c>
      <c r="D79">
        <f>SUMIF(Sold[Name], Inventory[[#This Row],[Name]], Sold[Quantity])</f>
        <v>0</v>
      </c>
      <c r="E79">
        <f>Inventory[[#This Row],[Ordered Qty]]-Inventory[[#This Row],[Sold Qty]]+F79</f>
        <v>4</v>
      </c>
      <c r="F79" s="12">
        <v>4</v>
      </c>
      <c r="G79" s="13">
        <f>Item[[#This Row],[Price (yuan)]]</f>
        <v>196</v>
      </c>
      <c r="H79" s="14">
        <f>Item[[#This Row],[Weight (kg)]]</f>
        <v>0.9</v>
      </c>
      <c r="I79" s="2">
        <f>Item[[#This Row],[Cost (CAD)]]</f>
        <v>61.29175946547884</v>
      </c>
      <c r="J79">
        <v>0</v>
      </c>
      <c r="K79">
        <f>'WH LT Total'!E79+'Parcel LT'!$F$2</f>
        <v>23.666666666666668</v>
      </c>
      <c r="L79" s="10">
        <f>ROUNDUP((((J79+Inventory[[#This Row],[Sold Qty]])/2)/30 * K79),0)</f>
        <v>0</v>
      </c>
      <c r="M79" s="10">
        <f>ROUNDUP(SQRT((((J79+Inventory[[#This Row],[Sold Qty]])/2)*2*(42*H79))/(0.1*G79)),0)</f>
        <v>0</v>
      </c>
      <c r="N79" s="4">
        <f>IF(Inventory[[#This Row],[Stock]]&lt;=L79,M79*I79,0)</f>
        <v>0</v>
      </c>
      <c r="Q79">
        <f>I79*Inventory[[#This Row],[Stock]]</f>
        <v>245.16703786191536</v>
      </c>
      <c r="R79" s="10">
        <v>130</v>
      </c>
      <c r="S79" s="10">
        <f>R79*Inventory[[#This Row],[Stock]]</f>
        <v>520</v>
      </c>
      <c r="T79" s="10">
        <f t="shared" si="1"/>
        <v>274.83296213808467</v>
      </c>
    </row>
    <row r="80" spans="1:20" ht="15" customHeight="1" thickBot="1" x14ac:dyDescent="0.4">
      <c r="A80">
        <f>Item[[#This Row],[Item No.]]</f>
        <v>76</v>
      </c>
      <c r="B80" t="str">
        <f>VLOOKUP(Inventory[[#This Row],[Item No.]],Item[],2,FALSE)</f>
        <v>adidas core black 4 44</v>
      </c>
      <c r="C80">
        <f>SUMIF(Ordered[Name], Inventory[[#This Row],[Name]], Ordered[Quantity])</f>
        <v>2</v>
      </c>
      <c r="D80">
        <f>SUMIF(Sold[Name], Inventory[[#This Row],[Name]], Sold[Quantity])</f>
        <v>0</v>
      </c>
      <c r="E80">
        <f>Inventory[[#This Row],[Ordered Qty]]-Inventory[[#This Row],[Sold Qty]]+F80</f>
        <v>3</v>
      </c>
      <c r="F80" s="12">
        <v>1</v>
      </c>
      <c r="G80" s="13">
        <f>Item[[#This Row],[Price (yuan)]]</f>
        <v>196</v>
      </c>
      <c r="H80" s="14">
        <f>Item[[#This Row],[Weight (kg)]]</f>
        <v>0.9</v>
      </c>
      <c r="I80" s="2">
        <f>Item[[#This Row],[Cost (CAD)]]</f>
        <v>61.29175946547884</v>
      </c>
      <c r="J80">
        <v>0</v>
      </c>
      <c r="K80">
        <f>'WH LT Total'!E80+'Parcel LT'!$F$2</f>
        <v>23.666666666666668</v>
      </c>
      <c r="L80" s="10">
        <f>ROUNDUP((((J80+Inventory[[#This Row],[Sold Qty]])/2)/30 * K80),0)</f>
        <v>0</v>
      </c>
      <c r="M80" s="10">
        <f>ROUNDUP(SQRT((((J80+Inventory[[#This Row],[Sold Qty]])/2)*2*(42*H80))/(0.1*G80)),0)</f>
        <v>0</v>
      </c>
      <c r="N80" s="4">
        <f>IF(Inventory[[#This Row],[Stock]]&lt;=L80,M80*I80,0)</f>
        <v>0</v>
      </c>
      <c r="Q80">
        <f>I80*Inventory[[#This Row],[Stock]]</f>
        <v>183.87527839643653</v>
      </c>
      <c r="R80" s="10">
        <v>130</v>
      </c>
      <c r="S80" s="10">
        <f>R80*Inventory[[#This Row],[Stock]]</f>
        <v>390</v>
      </c>
      <c r="T80" s="10">
        <f t="shared" si="1"/>
        <v>206.12472160356347</v>
      </c>
    </row>
    <row r="81" spans="1:20" ht="15" customHeight="1" thickBot="1" x14ac:dyDescent="0.4">
      <c r="A81">
        <f>Item[[#This Row],[Item No.]]</f>
        <v>77</v>
      </c>
      <c r="B81" t="str">
        <f>VLOOKUP(Inventory[[#This Row],[Item No.]],Item[],2,FALSE)</f>
        <v>adidas gray multicolor 4 40</v>
      </c>
      <c r="C81">
        <f>SUMIF(Ordered[Name], Inventory[[#This Row],[Name]], Ordered[Quantity])</f>
        <v>0</v>
      </c>
      <c r="D81">
        <f>SUMIF(Sold[Name], Inventory[[#This Row],[Name]], Sold[Quantity])</f>
        <v>0</v>
      </c>
      <c r="E81">
        <f>Inventory[[#This Row],[Ordered Qty]]-Inventory[[#This Row],[Sold Qty]]+F81</f>
        <v>0</v>
      </c>
      <c r="F81" s="12">
        <v>0</v>
      </c>
      <c r="G81" s="13">
        <f>Item[[#This Row],[Price (yuan)]]</f>
        <v>196</v>
      </c>
      <c r="H81" s="14">
        <f>Item[[#This Row],[Weight (kg)]]</f>
        <v>0.9</v>
      </c>
      <c r="I81" s="2">
        <f>Item[[#This Row],[Cost (CAD)]]</f>
        <v>61.29175946547884</v>
      </c>
      <c r="J81">
        <v>0</v>
      </c>
      <c r="K81">
        <f>'WH LT Total'!E81+'Parcel LT'!$F$2</f>
        <v>23.666666666666668</v>
      </c>
      <c r="L81" s="10">
        <f>ROUNDUP((((J81+Inventory[[#This Row],[Sold Qty]])/2)/30 * K81),0)</f>
        <v>0</v>
      </c>
      <c r="M81" s="10">
        <f>ROUNDUP(SQRT((((J81+Inventory[[#This Row],[Sold Qty]])/2)*2*(42*H81))/(0.1*G81)),0)</f>
        <v>0</v>
      </c>
      <c r="N81" s="4">
        <f>IF(Inventory[[#This Row],[Stock]]&lt;=L81,M81*I81,0)</f>
        <v>0</v>
      </c>
      <c r="Q81">
        <f>I81*Inventory[[#This Row],[Stock]]</f>
        <v>0</v>
      </c>
      <c r="R81" s="10">
        <v>130</v>
      </c>
      <c r="S81" s="10">
        <f>R81*Inventory[[#This Row],[Stock]]</f>
        <v>0</v>
      </c>
      <c r="T81" s="10">
        <f t="shared" si="1"/>
        <v>0</v>
      </c>
    </row>
    <row r="82" spans="1:20" ht="15" customHeight="1" thickBot="1" x14ac:dyDescent="0.4">
      <c r="A82">
        <f>Item[[#This Row],[Item No.]]</f>
        <v>78</v>
      </c>
      <c r="B82" t="str">
        <f>VLOOKUP(Inventory[[#This Row],[Item No.]],Item[],2,FALSE)</f>
        <v>adidas gray multicolor 4 41</v>
      </c>
      <c r="C82">
        <f>SUMIF(Ordered[Name], Inventory[[#This Row],[Name]], Ordered[Quantity])</f>
        <v>0</v>
      </c>
      <c r="D82">
        <f>SUMIF(Sold[Name], Inventory[[#This Row],[Name]], Sold[Quantity])</f>
        <v>0</v>
      </c>
      <c r="E82">
        <f>Inventory[[#This Row],[Ordered Qty]]-Inventory[[#This Row],[Sold Qty]]+F82</f>
        <v>0</v>
      </c>
      <c r="F82" s="12">
        <v>0</v>
      </c>
      <c r="G82" s="13">
        <f>Item[[#This Row],[Price (yuan)]]</f>
        <v>196</v>
      </c>
      <c r="H82" s="14">
        <f>Item[[#This Row],[Weight (kg)]]</f>
        <v>0.9</v>
      </c>
      <c r="I82" s="2">
        <f>Item[[#This Row],[Cost (CAD)]]</f>
        <v>61.29175946547884</v>
      </c>
      <c r="J82">
        <v>0</v>
      </c>
      <c r="K82">
        <f>'WH LT Total'!E82+'Parcel LT'!$F$2</f>
        <v>23.666666666666668</v>
      </c>
      <c r="L82" s="10">
        <f>ROUNDUP((((J82+Inventory[[#This Row],[Sold Qty]])/2)/30 * K82),0)</f>
        <v>0</v>
      </c>
      <c r="M82" s="10">
        <f>ROUNDUP(SQRT((((J82+Inventory[[#This Row],[Sold Qty]])/2)*2*(42*H82))/(0.1*G82)),0)</f>
        <v>0</v>
      </c>
      <c r="N82" s="4">
        <f>IF(Inventory[[#This Row],[Stock]]&lt;=L82,M82*I82,0)</f>
        <v>0</v>
      </c>
      <c r="Q82">
        <f>I82*Inventory[[#This Row],[Stock]]</f>
        <v>0</v>
      </c>
      <c r="R82" s="10">
        <v>130</v>
      </c>
      <c r="S82" s="10">
        <f>R82*Inventory[[#This Row],[Stock]]</f>
        <v>0</v>
      </c>
      <c r="T82" s="10">
        <f t="shared" si="1"/>
        <v>0</v>
      </c>
    </row>
    <row r="83" spans="1:20" ht="15" customHeight="1" thickBot="1" x14ac:dyDescent="0.4">
      <c r="A83">
        <f>Item[[#This Row],[Item No.]]</f>
        <v>79</v>
      </c>
      <c r="B83" t="str">
        <f>VLOOKUP(Inventory[[#This Row],[Item No.]],Item[],2,FALSE)</f>
        <v>adidas gray multicolor 4 42</v>
      </c>
      <c r="C83">
        <f>SUMIF(Ordered[Name], Inventory[[#This Row],[Name]], Ordered[Quantity])</f>
        <v>0</v>
      </c>
      <c r="D83">
        <f>SUMIF(Sold[Name], Inventory[[#This Row],[Name]], Sold[Quantity])</f>
        <v>0</v>
      </c>
      <c r="E83">
        <f>Inventory[[#This Row],[Ordered Qty]]-Inventory[[#This Row],[Sold Qty]]+F83</f>
        <v>1</v>
      </c>
      <c r="F83" s="12">
        <v>1</v>
      </c>
      <c r="G83" s="13">
        <f>Item[[#This Row],[Price (yuan)]]</f>
        <v>196</v>
      </c>
      <c r="H83" s="14">
        <f>Item[[#This Row],[Weight (kg)]]</f>
        <v>0.9</v>
      </c>
      <c r="I83" s="2">
        <f>Item[[#This Row],[Cost (CAD)]]</f>
        <v>61.29175946547884</v>
      </c>
      <c r="J83">
        <v>0</v>
      </c>
      <c r="K83">
        <f>'WH LT Total'!E83+'Parcel LT'!$F$2</f>
        <v>23.666666666666668</v>
      </c>
      <c r="L83" s="10">
        <f>ROUNDUP((((J83+Inventory[[#This Row],[Sold Qty]])/2)/30 * K83),0)</f>
        <v>0</v>
      </c>
      <c r="M83" s="10">
        <f>ROUNDUP(SQRT((((J83+Inventory[[#This Row],[Sold Qty]])/2)*2*(42*H83))/(0.1*G83)),0)</f>
        <v>0</v>
      </c>
      <c r="N83" s="4">
        <f>IF(Inventory[[#This Row],[Stock]]&lt;=L83,M83*I83,0)</f>
        <v>0</v>
      </c>
      <c r="Q83">
        <f>I83*Inventory[[#This Row],[Stock]]</f>
        <v>61.29175946547884</v>
      </c>
      <c r="R83" s="10">
        <v>130</v>
      </c>
      <c r="S83" s="10">
        <f>R83*Inventory[[#This Row],[Stock]]</f>
        <v>130</v>
      </c>
      <c r="T83" s="10">
        <f t="shared" si="1"/>
        <v>68.708240534521167</v>
      </c>
    </row>
    <row r="84" spans="1:20" ht="15" customHeight="1" thickBot="1" x14ac:dyDescent="0.4">
      <c r="A84">
        <f>Item[[#This Row],[Item No.]]</f>
        <v>80</v>
      </c>
      <c r="B84" t="str">
        <f>VLOOKUP(Inventory[[#This Row],[Item No.]],Item[],2,FALSE)</f>
        <v>adidas gray multicolor 4 43</v>
      </c>
      <c r="C84">
        <f>SUMIF(Ordered[Name], Inventory[[#This Row],[Name]], Ordered[Quantity])</f>
        <v>0</v>
      </c>
      <c r="D84">
        <f>SUMIF(Sold[Name], Inventory[[#This Row],[Name]], Sold[Quantity])</f>
        <v>0</v>
      </c>
      <c r="E84">
        <f>Inventory[[#This Row],[Ordered Qty]]-Inventory[[#This Row],[Sold Qty]]+F84</f>
        <v>2</v>
      </c>
      <c r="F84" s="12">
        <v>2</v>
      </c>
      <c r="G84" s="13">
        <f>Item[[#This Row],[Price (yuan)]]</f>
        <v>196</v>
      </c>
      <c r="H84" s="14">
        <f>Item[[#This Row],[Weight (kg)]]</f>
        <v>0.9</v>
      </c>
      <c r="I84" s="2">
        <f>Item[[#This Row],[Cost (CAD)]]</f>
        <v>61.29175946547884</v>
      </c>
      <c r="J84">
        <v>0</v>
      </c>
      <c r="K84">
        <f>'WH LT Total'!E84+'Parcel LT'!$F$2</f>
        <v>23.666666666666668</v>
      </c>
      <c r="L84" s="10">
        <f>ROUNDUP((((J84+Inventory[[#This Row],[Sold Qty]])/2)/30 * K84),0)</f>
        <v>0</v>
      </c>
      <c r="M84" s="10">
        <f>ROUNDUP(SQRT((((J84+Inventory[[#This Row],[Sold Qty]])/2)*2*(42*H84))/(0.1*G84)),0)</f>
        <v>0</v>
      </c>
      <c r="N84" s="4">
        <f>IF(Inventory[[#This Row],[Stock]]&lt;=L84,M84*I84,0)</f>
        <v>0</v>
      </c>
      <c r="Q84">
        <f>I84*Inventory[[#This Row],[Stock]]</f>
        <v>122.58351893095768</v>
      </c>
      <c r="R84" s="10">
        <v>130</v>
      </c>
      <c r="S84" s="10">
        <f>R84*Inventory[[#This Row],[Stock]]</f>
        <v>260</v>
      </c>
      <c r="T84" s="10">
        <f t="shared" si="1"/>
        <v>137.41648106904233</v>
      </c>
    </row>
    <row r="85" spans="1:20" ht="15" customHeight="1" thickBot="1" x14ac:dyDescent="0.4">
      <c r="A85">
        <f>Item[[#This Row],[Item No.]]</f>
        <v>81</v>
      </c>
      <c r="B85" t="str">
        <f>VLOOKUP(Inventory[[#This Row],[Item No.]],Item[],2,FALSE)</f>
        <v>adidas gray multicolor 4 44</v>
      </c>
      <c r="C85">
        <f>SUMIF(Ordered[Name], Inventory[[#This Row],[Name]], Ordered[Quantity])</f>
        <v>0</v>
      </c>
      <c r="D85">
        <f>SUMIF(Sold[Name], Inventory[[#This Row],[Name]], Sold[Quantity])</f>
        <v>0</v>
      </c>
      <c r="E85">
        <f>Inventory[[#This Row],[Ordered Qty]]-Inventory[[#This Row],[Sold Qty]]+F85</f>
        <v>0</v>
      </c>
      <c r="F85" s="12">
        <v>0</v>
      </c>
      <c r="G85" s="13">
        <f>Item[[#This Row],[Price (yuan)]]</f>
        <v>196</v>
      </c>
      <c r="H85" s="14">
        <f>Item[[#This Row],[Weight (kg)]]</f>
        <v>0.9</v>
      </c>
      <c r="I85" s="2">
        <f>Item[[#This Row],[Cost (CAD)]]</f>
        <v>61.29175946547884</v>
      </c>
      <c r="J85">
        <v>0</v>
      </c>
      <c r="K85">
        <f>'WH LT Total'!E85+'Parcel LT'!$F$2</f>
        <v>23.666666666666668</v>
      </c>
      <c r="L85" s="10">
        <f>ROUNDUP((((J85+Inventory[[#This Row],[Sold Qty]])/2)/30 * K85),0)</f>
        <v>0</v>
      </c>
      <c r="M85" s="10">
        <f>ROUNDUP(SQRT((((J85+Inventory[[#This Row],[Sold Qty]])/2)*2*(42*H85))/(0.1*G85)),0)</f>
        <v>0</v>
      </c>
      <c r="N85" s="4">
        <f>IF(Inventory[[#This Row],[Stock]]&lt;=L85,M85*I85,0)</f>
        <v>0</v>
      </c>
      <c r="Q85">
        <f>I85*Inventory[[#This Row],[Stock]]</f>
        <v>0</v>
      </c>
      <c r="R85" s="10">
        <v>130</v>
      </c>
      <c r="S85" s="10">
        <f>R85*Inventory[[#This Row],[Stock]]</f>
        <v>0</v>
      </c>
      <c r="T85" s="10">
        <f t="shared" si="1"/>
        <v>0</v>
      </c>
    </row>
    <row r="86" spans="1:20" ht="15" customHeight="1" thickBot="1" x14ac:dyDescent="0.4">
      <c r="A86">
        <f>Item[[#This Row],[Item No.]]</f>
        <v>82</v>
      </c>
      <c r="B86" t="str">
        <f>VLOOKUP(Inventory[[#This Row],[Item No.]],Item[],2,FALSE)</f>
        <v>cdg cream high 40</v>
      </c>
      <c r="C86">
        <f>SUMIF(Ordered[Name], Inventory[[#This Row],[Name]], Ordered[Quantity])</f>
        <v>0</v>
      </c>
      <c r="D86">
        <f>SUMIF(Sold[Name], Inventory[[#This Row],[Name]], Sold[Quantity])</f>
        <v>0</v>
      </c>
      <c r="E86">
        <f>Inventory[[#This Row],[Ordered Qty]]-Inventory[[#This Row],[Sold Qty]]+F86</f>
        <v>0</v>
      </c>
      <c r="F86" s="12">
        <v>0</v>
      </c>
      <c r="G86" s="13">
        <f>Item[[#This Row],[Price (yuan)]]</f>
        <v>188</v>
      </c>
      <c r="H86" s="14">
        <f>Item[[#This Row],[Weight (kg)]]</f>
        <v>1.5</v>
      </c>
      <c r="I86" s="2">
        <f>Item[[#This Row],[Cost (CAD)]]</f>
        <v>71.269487750556792</v>
      </c>
      <c r="J86">
        <v>0</v>
      </c>
      <c r="K86">
        <f>'WH LT Total'!E86+'Parcel LT'!$F$2</f>
        <v>23.666666666666668</v>
      </c>
      <c r="L86" s="10">
        <f>ROUNDUP((((J86+Inventory[[#This Row],[Sold Qty]])/2)/30 * K86),0)</f>
        <v>0</v>
      </c>
      <c r="M86" s="10">
        <f>ROUNDUP(SQRT((((J86+Inventory[[#This Row],[Sold Qty]])/2)*2*(42*H86))/(0.1*G86)),0)</f>
        <v>0</v>
      </c>
      <c r="N86" s="4">
        <f>IF(Inventory[[#This Row],[Stock]]&lt;=L86,M86*I86,0)</f>
        <v>0</v>
      </c>
      <c r="Q86">
        <f>I86*Inventory[[#This Row],[Stock]]</f>
        <v>0</v>
      </c>
      <c r="R86">
        <v>180</v>
      </c>
      <c r="S86" s="10">
        <f>R86*Inventory[[#This Row],[Stock]]</f>
        <v>0</v>
      </c>
      <c r="T86" s="10">
        <f t="shared" si="1"/>
        <v>0</v>
      </c>
    </row>
    <row r="87" spans="1:20" ht="15" customHeight="1" thickBot="1" x14ac:dyDescent="0.4">
      <c r="A87">
        <f>Item[[#This Row],[Item No.]]</f>
        <v>83</v>
      </c>
      <c r="B87" t="str">
        <f>VLOOKUP(Inventory[[#This Row],[Item No.]],Item[],2,FALSE)</f>
        <v>cdg cream high 41</v>
      </c>
      <c r="C87">
        <f>SUMIF(Ordered[Name], Inventory[[#This Row],[Name]], Ordered[Quantity])</f>
        <v>0</v>
      </c>
      <c r="D87">
        <f>SUMIF(Sold[Name], Inventory[[#This Row],[Name]], Sold[Quantity])</f>
        <v>0</v>
      </c>
      <c r="E87">
        <f>Inventory[[#This Row],[Ordered Qty]]-Inventory[[#This Row],[Sold Qty]]+F87</f>
        <v>0</v>
      </c>
      <c r="F87" s="12">
        <v>0</v>
      </c>
      <c r="G87" s="13">
        <f>Item[[#This Row],[Price (yuan)]]</f>
        <v>188</v>
      </c>
      <c r="H87" s="14">
        <f>Item[[#This Row],[Weight (kg)]]</f>
        <v>1.5</v>
      </c>
      <c r="I87" s="2">
        <f>Item[[#This Row],[Cost (CAD)]]</f>
        <v>71.269487750556792</v>
      </c>
      <c r="J87">
        <v>0</v>
      </c>
      <c r="K87">
        <f>'WH LT Total'!E87+'Parcel LT'!$F$2</f>
        <v>23.666666666666668</v>
      </c>
      <c r="L87" s="10">
        <f>ROUNDUP((((J87+Inventory[[#This Row],[Sold Qty]])/2)/30 * K87),0)</f>
        <v>0</v>
      </c>
      <c r="M87" s="10">
        <f>ROUNDUP(SQRT((((J87+Inventory[[#This Row],[Sold Qty]])/2)*2*(42*H87))/(0.1*G87)),0)</f>
        <v>0</v>
      </c>
      <c r="N87" s="4">
        <f>IF(Inventory[[#This Row],[Stock]]&lt;=L87,M87*I87,0)</f>
        <v>0</v>
      </c>
      <c r="Q87">
        <f>I87*Inventory[[#This Row],[Stock]]</f>
        <v>0</v>
      </c>
      <c r="R87" s="10">
        <v>180</v>
      </c>
      <c r="S87" s="10">
        <f>R87*Inventory[[#This Row],[Stock]]</f>
        <v>0</v>
      </c>
      <c r="T87" s="10">
        <f t="shared" si="1"/>
        <v>0</v>
      </c>
    </row>
    <row r="88" spans="1:20" ht="15" customHeight="1" thickBot="1" x14ac:dyDescent="0.4">
      <c r="A88">
        <f>Item[[#This Row],[Item No.]]</f>
        <v>84</v>
      </c>
      <c r="B88" t="str">
        <f>VLOOKUP(Inventory[[#This Row],[Item No.]],Item[],2,FALSE)</f>
        <v>cdg cream high 42</v>
      </c>
      <c r="C88">
        <f>SUMIF(Ordered[Name], Inventory[[#This Row],[Name]], Ordered[Quantity])</f>
        <v>0</v>
      </c>
      <c r="D88">
        <f>SUMIF(Sold[Name], Inventory[[#This Row],[Name]], Sold[Quantity])</f>
        <v>0</v>
      </c>
      <c r="E88">
        <f>Inventory[[#This Row],[Ordered Qty]]-Inventory[[#This Row],[Sold Qty]]+F88</f>
        <v>4</v>
      </c>
      <c r="F88" s="12">
        <v>4</v>
      </c>
      <c r="G88" s="13">
        <f>Item[[#This Row],[Price (yuan)]]</f>
        <v>188</v>
      </c>
      <c r="H88" s="14">
        <f>Item[[#This Row],[Weight (kg)]]</f>
        <v>1.5</v>
      </c>
      <c r="I88" s="2">
        <f>Item[[#This Row],[Cost (CAD)]]</f>
        <v>71.269487750556792</v>
      </c>
      <c r="J88">
        <v>0</v>
      </c>
      <c r="K88">
        <f>'WH LT Total'!E88+'Parcel LT'!$F$2</f>
        <v>23.666666666666668</v>
      </c>
      <c r="L88" s="10">
        <f>ROUNDUP((((J88+Inventory[[#This Row],[Sold Qty]])/2)/30 * K88),0)</f>
        <v>0</v>
      </c>
      <c r="M88" s="10">
        <f>ROUNDUP(SQRT((((J88+Inventory[[#This Row],[Sold Qty]])/2)*2*(42*H88))/(0.1*G88)),0)</f>
        <v>0</v>
      </c>
      <c r="N88" s="4">
        <f>IF(Inventory[[#This Row],[Stock]]&lt;=L88,M88*I88,0)</f>
        <v>0</v>
      </c>
      <c r="Q88">
        <f>I88*Inventory[[#This Row],[Stock]]</f>
        <v>285.07795100222717</v>
      </c>
      <c r="R88" s="10">
        <v>180</v>
      </c>
      <c r="S88" s="10">
        <f>R88*Inventory[[#This Row],[Stock]]</f>
        <v>720</v>
      </c>
      <c r="T88" s="10">
        <f t="shared" si="1"/>
        <v>434.92204899777283</v>
      </c>
    </row>
    <row r="89" spans="1:20" ht="15" customHeight="1" thickBot="1" x14ac:dyDescent="0.4">
      <c r="A89">
        <f>Item[[#This Row],[Item No.]]</f>
        <v>85</v>
      </c>
      <c r="B89" t="str">
        <f>VLOOKUP(Inventory[[#This Row],[Item No.]],Item[],2,FALSE)</f>
        <v>cdg cream high 43</v>
      </c>
      <c r="C89">
        <f>SUMIF(Ordered[Name], Inventory[[#This Row],[Name]], Ordered[Quantity])</f>
        <v>1</v>
      </c>
      <c r="D89">
        <f>SUMIF(Sold[Name], Inventory[[#This Row],[Name]], Sold[Quantity])</f>
        <v>0</v>
      </c>
      <c r="E89">
        <f>Inventory[[#This Row],[Ordered Qty]]-Inventory[[#This Row],[Sold Qty]]+F89</f>
        <v>1</v>
      </c>
      <c r="F89" s="12">
        <v>0</v>
      </c>
      <c r="G89" s="13">
        <f>Item[[#This Row],[Price (yuan)]]</f>
        <v>188</v>
      </c>
      <c r="H89" s="14">
        <f>Item[[#This Row],[Weight (kg)]]</f>
        <v>1.5</v>
      </c>
      <c r="I89" s="2">
        <f>Item[[#This Row],[Cost (CAD)]]</f>
        <v>71.269487750556792</v>
      </c>
      <c r="J89">
        <v>4</v>
      </c>
      <c r="K89">
        <f>'WH LT Total'!E89+'Parcel LT'!$F$2</f>
        <v>23.666666666666668</v>
      </c>
      <c r="L89" s="10">
        <f>ROUNDUP((((J89+Inventory[[#This Row],[Sold Qty]])/2)/30 * K89),0)</f>
        <v>2</v>
      </c>
      <c r="M89" s="10">
        <f>ROUNDUP(SQRT((((J89+Inventory[[#This Row],[Sold Qty]])/2)*2*(42*H89))/(0.1*G89)),0)</f>
        <v>4</v>
      </c>
      <c r="N89" s="4">
        <f>IF(Inventory[[#This Row],[Stock]]&lt;=L89,M89*I89,0)</f>
        <v>285.07795100222717</v>
      </c>
      <c r="Q89">
        <f>I89*Inventory[[#This Row],[Stock]]</f>
        <v>71.269487750556792</v>
      </c>
      <c r="R89" s="10">
        <v>180</v>
      </c>
      <c r="S89" s="10">
        <f>R89*Inventory[[#This Row],[Stock]]</f>
        <v>180</v>
      </c>
      <c r="T89" s="10">
        <f t="shared" si="1"/>
        <v>108.73051224944321</v>
      </c>
    </row>
    <row r="90" spans="1:20" ht="15" customHeight="1" thickBot="1" x14ac:dyDescent="0.4">
      <c r="A90">
        <f>Item[[#This Row],[Item No.]]</f>
        <v>86</v>
      </c>
      <c r="B90" t="str">
        <f>VLOOKUP(Inventory[[#This Row],[Item No.]],Item[],2,FALSE)</f>
        <v>cdg cream high 44</v>
      </c>
      <c r="C90">
        <f>SUMIF(Ordered[Name], Inventory[[#This Row],[Name]], Ordered[Quantity])</f>
        <v>2</v>
      </c>
      <c r="D90">
        <f>SUMIF(Sold[Name], Inventory[[#This Row],[Name]], Sold[Quantity])</f>
        <v>0</v>
      </c>
      <c r="E90">
        <f>Inventory[[#This Row],[Ordered Qty]]-Inventory[[#This Row],[Sold Qty]]+F90</f>
        <v>6</v>
      </c>
      <c r="F90" s="12">
        <v>4</v>
      </c>
      <c r="G90" s="13">
        <f>Item[[#This Row],[Price (yuan)]]</f>
        <v>188</v>
      </c>
      <c r="H90" s="14">
        <f>Item[[#This Row],[Weight (kg)]]</f>
        <v>1.5</v>
      </c>
      <c r="I90" s="2">
        <f>Item[[#This Row],[Cost (CAD)]]</f>
        <v>71.269487750556792</v>
      </c>
      <c r="J90">
        <v>0</v>
      </c>
      <c r="K90">
        <f>'WH LT Total'!E90+'Parcel LT'!$F$2</f>
        <v>23.666666666666668</v>
      </c>
      <c r="L90" s="10">
        <f>ROUNDUP((((J90+Inventory[[#This Row],[Sold Qty]])/2)/30 * K90),0)</f>
        <v>0</v>
      </c>
      <c r="M90" s="10">
        <f>ROUNDUP(SQRT((((J90+Inventory[[#This Row],[Sold Qty]])/2)*2*(42*H90))/(0.1*G90)),0)</f>
        <v>0</v>
      </c>
      <c r="N90" s="4">
        <f>IF(Inventory[[#This Row],[Stock]]&lt;=L90,M90*I90,0)</f>
        <v>0</v>
      </c>
      <c r="Q90">
        <f>I90*Inventory[[#This Row],[Stock]]</f>
        <v>427.61692650334078</v>
      </c>
      <c r="R90" s="10">
        <v>180</v>
      </c>
      <c r="S90" s="10">
        <f>R90*Inventory[[#This Row],[Stock]]</f>
        <v>1080</v>
      </c>
      <c r="T90" s="10">
        <f t="shared" si="1"/>
        <v>652.38307349665922</v>
      </c>
    </row>
    <row r="91" spans="1:20" ht="15" customHeight="1" thickBot="1" x14ac:dyDescent="0.4">
      <c r="A91">
        <f>Item[[#This Row],[Item No.]]</f>
        <v>87</v>
      </c>
      <c r="B91" t="str">
        <f>VLOOKUP(Inventory[[#This Row],[Item No.]],Item[],2,FALSE)</f>
        <v>cdg black high 40</v>
      </c>
      <c r="C91">
        <f>SUMIF(Ordered[Name], Inventory[[#This Row],[Name]], Ordered[Quantity])</f>
        <v>0</v>
      </c>
      <c r="D91">
        <f>SUMIF(Sold[Name], Inventory[[#This Row],[Name]], Sold[Quantity])</f>
        <v>0</v>
      </c>
      <c r="E91">
        <f>Inventory[[#This Row],[Ordered Qty]]-Inventory[[#This Row],[Sold Qty]]+F91</f>
        <v>1</v>
      </c>
      <c r="F91" s="12">
        <v>1</v>
      </c>
      <c r="G91" s="13">
        <f>Item[[#This Row],[Price (yuan)]]</f>
        <v>188</v>
      </c>
      <c r="H91" s="14">
        <f>Item[[#This Row],[Weight (kg)]]</f>
        <v>1.5</v>
      </c>
      <c r="I91" s="2">
        <f>Item[[#This Row],[Cost (CAD)]]</f>
        <v>71.269487750556792</v>
      </c>
      <c r="J91">
        <v>0</v>
      </c>
      <c r="K91">
        <f>'WH LT Total'!E91+'Parcel LT'!$F$2</f>
        <v>23.666666666666668</v>
      </c>
      <c r="L91" s="10">
        <f>ROUNDUP((((J91+Inventory[[#This Row],[Sold Qty]])/2)/30 * K91),0)</f>
        <v>0</v>
      </c>
      <c r="M91" s="10">
        <f>ROUNDUP(SQRT((((J91+Inventory[[#This Row],[Sold Qty]])/2)*2*(42*H91))/(0.1*G91)),0)</f>
        <v>0</v>
      </c>
      <c r="N91" s="4">
        <f>IF(Inventory[[#This Row],[Stock]]&lt;=L91,M91*I91,0)</f>
        <v>0</v>
      </c>
      <c r="Q91">
        <f>I91*Inventory[[#This Row],[Stock]]</f>
        <v>71.269487750556792</v>
      </c>
      <c r="R91" s="10">
        <v>180</v>
      </c>
      <c r="S91" s="10">
        <f>R91*Inventory[[#This Row],[Stock]]</f>
        <v>180</v>
      </c>
      <c r="T91" s="10">
        <f t="shared" si="1"/>
        <v>108.73051224944321</v>
      </c>
    </row>
    <row r="92" spans="1:20" ht="15" customHeight="1" thickBot="1" x14ac:dyDescent="0.4">
      <c r="A92">
        <f>Item[[#This Row],[Item No.]]</f>
        <v>88</v>
      </c>
      <c r="B92" t="str">
        <f>VLOOKUP(Inventory[[#This Row],[Item No.]],Item[],2,FALSE)</f>
        <v>cdg black high 41</v>
      </c>
      <c r="C92">
        <f>SUMIF(Ordered[Name], Inventory[[#This Row],[Name]], Ordered[Quantity])</f>
        <v>0</v>
      </c>
      <c r="D92">
        <f>SUMIF(Sold[Name], Inventory[[#This Row],[Name]], Sold[Quantity])</f>
        <v>0</v>
      </c>
      <c r="E92">
        <f>Inventory[[#This Row],[Ordered Qty]]-Inventory[[#This Row],[Sold Qty]]+F92</f>
        <v>0</v>
      </c>
      <c r="F92" s="12">
        <v>0</v>
      </c>
      <c r="G92" s="13">
        <f>Item[[#This Row],[Price (yuan)]]</f>
        <v>188</v>
      </c>
      <c r="H92" s="14">
        <f>Item[[#This Row],[Weight (kg)]]</f>
        <v>1.5</v>
      </c>
      <c r="I92" s="2">
        <f>Item[[#This Row],[Cost (CAD)]]</f>
        <v>71.269487750556792</v>
      </c>
      <c r="J92">
        <v>0</v>
      </c>
      <c r="K92">
        <f>'WH LT Total'!E92+'Parcel LT'!$F$2</f>
        <v>23.666666666666668</v>
      </c>
      <c r="L92" s="10">
        <f>ROUNDUP((((J92+Inventory[[#This Row],[Sold Qty]])/2)/30 * K92),0)</f>
        <v>0</v>
      </c>
      <c r="M92" s="10">
        <f>ROUNDUP(SQRT((((J92+Inventory[[#This Row],[Sold Qty]])/2)*2*(42*H92))/(0.1*G92)),0)</f>
        <v>0</v>
      </c>
      <c r="N92" s="4">
        <f>IF(Inventory[[#This Row],[Stock]]&lt;=L92,M92*I92,0)</f>
        <v>0</v>
      </c>
      <c r="Q92">
        <f>I92*Inventory[[#This Row],[Stock]]</f>
        <v>0</v>
      </c>
      <c r="R92" s="10">
        <v>180</v>
      </c>
      <c r="S92" s="10">
        <f>R92*Inventory[[#This Row],[Stock]]</f>
        <v>0</v>
      </c>
      <c r="T92" s="10">
        <f t="shared" si="1"/>
        <v>0</v>
      </c>
    </row>
    <row r="93" spans="1:20" ht="15" customHeight="1" thickBot="1" x14ac:dyDescent="0.4">
      <c r="A93">
        <f>Item[[#This Row],[Item No.]]</f>
        <v>89</v>
      </c>
      <c r="B93" t="str">
        <f>VLOOKUP(Inventory[[#This Row],[Item No.]],Item[],2,FALSE)</f>
        <v>cdg black high 42</v>
      </c>
      <c r="C93">
        <f>SUMIF(Ordered[Name], Inventory[[#This Row],[Name]], Ordered[Quantity])</f>
        <v>0</v>
      </c>
      <c r="D93">
        <f>SUMIF(Sold[Name], Inventory[[#This Row],[Name]], Sold[Quantity])</f>
        <v>0</v>
      </c>
      <c r="E93">
        <f>Inventory[[#This Row],[Ordered Qty]]-Inventory[[#This Row],[Sold Qty]]+F93</f>
        <v>0</v>
      </c>
      <c r="F93" s="12">
        <v>0</v>
      </c>
      <c r="G93" s="13">
        <f>Item[[#This Row],[Price (yuan)]]</f>
        <v>188</v>
      </c>
      <c r="H93" s="14">
        <f>Item[[#This Row],[Weight (kg)]]</f>
        <v>1.5</v>
      </c>
      <c r="I93" s="2">
        <f>Item[[#This Row],[Cost (CAD)]]</f>
        <v>71.269487750556792</v>
      </c>
      <c r="J93">
        <v>0</v>
      </c>
      <c r="K93">
        <f>'WH LT Total'!E93+'Parcel LT'!$F$2</f>
        <v>23.666666666666668</v>
      </c>
      <c r="L93" s="10">
        <f>ROUNDUP((((J93+Inventory[[#This Row],[Sold Qty]])/2)/30 * K93),0)</f>
        <v>0</v>
      </c>
      <c r="M93" s="10">
        <f>ROUNDUP(SQRT((((J93+Inventory[[#This Row],[Sold Qty]])/2)*2*(42*H93))/(0.1*G93)),0)</f>
        <v>0</v>
      </c>
      <c r="N93" s="4">
        <f>IF(Inventory[[#This Row],[Stock]]&lt;=L93,M93*I93,0)</f>
        <v>0</v>
      </c>
      <c r="Q93">
        <f>I93*Inventory[[#This Row],[Stock]]</f>
        <v>0</v>
      </c>
      <c r="R93" s="10">
        <v>180</v>
      </c>
      <c r="S93" s="10">
        <f>R93*Inventory[[#This Row],[Stock]]</f>
        <v>0</v>
      </c>
      <c r="T93" s="10">
        <f t="shared" si="1"/>
        <v>0</v>
      </c>
    </row>
    <row r="94" spans="1:20" ht="15" customHeight="1" thickBot="1" x14ac:dyDescent="0.4">
      <c r="A94">
        <f>Item[[#This Row],[Item No.]]</f>
        <v>90</v>
      </c>
      <c r="B94" t="str">
        <f>VLOOKUP(Inventory[[#This Row],[Item No.]],Item[],2,FALSE)</f>
        <v>cdg black high 43</v>
      </c>
      <c r="C94">
        <f>SUMIF(Ordered[Name], Inventory[[#This Row],[Name]], Ordered[Quantity])</f>
        <v>0</v>
      </c>
      <c r="D94">
        <f>SUMIF(Sold[Name], Inventory[[#This Row],[Name]], Sold[Quantity])</f>
        <v>0</v>
      </c>
      <c r="E94">
        <f>Inventory[[#This Row],[Ordered Qty]]-Inventory[[#This Row],[Sold Qty]]+F94</f>
        <v>0</v>
      </c>
      <c r="F94" s="12">
        <v>0</v>
      </c>
      <c r="G94" s="13">
        <f>Item[[#This Row],[Price (yuan)]]</f>
        <v>188</v>
      </c>
      <c r="H94" s="14">
        <f>Item[[#This Row],[Weight (kg)]]</f>
        <v>1.5</v>
      </c>
      <c r="I94" s="2">
        <f>Item[[#This Row],[Cost (CAD)]]</f>
        <v>71.269487750556792</v>
      </c>
      <c r="J94">
        <v>0</v>
      </c>
      <c r="K94">
        <f>'WH LT Total'!E94+'Parcel LT'!$F$2</f>
        <v>23.666666666666668</v>
      </c>
      <c r="L94" s="10">
        <f>ROUNDUP((((J94+Inventory[[#This Row],[Sold Qty]])/2)/30 * K94),0)</f>
        <v>0</v>
      </c>
      <c r="M94" s="10">
        <f>ROUNDUP(SQRT((((J94+Inventory[[#This Row],[Sold Qty]])/2)*2*(42*H94))/(0.1*G94)),0)</f>
        <v>0</v>
      </c>
      <c r="N94" s="4">
        <f>IF(Inventory[[#This Row],[Stock]]&lt;=L94,M94*I94,0)</f>
        <v>0</v>
      </c>
      <c r="Q94">
        <f>I94*Inventory[[#This Row],[Stock]]</f>
        <v>0</v>
      </c>
      <c r="R94" s="10">
        <v>180</v>
      </c>
      <c r="S94" s="10">
        <f>R94*Inventory[[#This Row],[Stock]]</f>
        <v>0</v>
      </c>
      <c r="T94" s="10">
        <f t="shared" si="1"/>
        <v>0</v>
      </c>
    </row>
    <row r="95" spans="1:20" ht="15" customHeight="1" thickBot="1" x14ac:dyDescent="0.4">
      <c r="A95">
        <f>Item[[#This Row],[Item No.]]</f>
        <v>91</v>
      </c>
      <c r="B95" t="str">
        <f>VLOOKUP(Inventory[[#This Row],[Item No.]],Item[],2,FALSE)</f>
        <v>cdg black high 44</v>
      </c>
      <c r="C95">
        <f>SUMIF(Ordered[Name], Inventory[[#This Row],[Name]], Ordered[Quantity])</f>
        <v>0</v>
      </c>
      <c r="D95">
        <f>SUMIF(Sold[Name], Inventory[[#This Row],[Name]], Sold[Quantity])</f>
        <v>0</v>
      </c>
      <c r="E95">
        <f>Inventory[[#This Row],[Ordered Qty]]-Inventory[[#This Row],[Sold Qty]]+F95</f>
        <v>1</v>
      </c>
      <c r="F95" s="12">
        <v>1</v>
      </c>
      <c r="G95" s="13">
        <f>Item[[#This Row],[Price (yuan)]]</f>
        <v>188</v>
      </c>
      <c r="H95" s="14">
        <f>Item[[#This Row],[Weight (kg)]]</f>
        <v>1.5</v>
      </c>
      <c r="I95" s="2">
        <f>Item[[#This Row],[Cost (CAD)]]</f>
        <v>71.269487750556792</v>
      </c>
      <c r="J95">
        <v>0</v>
      </c>
      <c r="K95">
        <f>'WH LT Total'!E95+'Parcel LT'!$F$2</f>
        <v>23.666666666666668</v>
      </c>
      <c r="L95" s="10">
        <f>ROUNDUP((((J95+Inventory[[#This Row],[Sold Qty]])/2)/30 * K95),0)</f>
        <v>0</v>
      </c>
      <c r="M95" s="10">
        <f>ROUNDUP(SQRT((((J95+Inventory[[#This Row],[Sold Qty]])/2)*2*(42*H95))/(0.1*G95)),0)</f>
        <v>0</v>
      </c>
      <c r="N95" s="4">
        <f>IF(Inventory[[#This Row],[Stock]]&lt;=L95,M95*I95,0)</f>
        <v>0</v>
      </c>
      <c r="Q95">
        <f>I95*Inventory[[#This Row],[Stock]]</f>
        <v>71.269487750556792</v>
      </c>
      <c r="R95" s="10">
        <v>180</v>
      </c>
      <c r="S95" s="10">
        <f>R95*Inventory[[#This Row],[Stock]]</f>
        <v>180</v>
      </c>
      <c r="T95" s="10">
        <f t="shared" si="1"/>
        <v>108.73051224944321</v>
      </c>
    </row>
    <row r="96" spans="1:20" ht="15" customHeight="1" thickBot="1" x14ac:dyDescent="0.4">
      <c r="A96">
        <f>Item[[#This Row],[Item No.]]</f>
        <v>92</v>
      </c>
      <c r="B96" t="str">
        <f>VLOOKUP(Inventory[[#This Row],[Item No.]],Item[],2,FALSE)</f>
        <v>cdg cream low 40</v>
      </c>
      <c r="C96">
        <f>SUMIF(Ordered[Name], Inventory[[#This Row],[Name]], Ordered[Quantity])</f>
        <v>0</v>
      </c>
      <c r="D96">
        <f>SUMIF(Sold[Name], Inventory[[#This Row],[Name]], Sold[Quantity])</f>
        <v>0</v>
      </c>
      <c r="E96">
        <f>Inventory[[#This Row],[Ordered Qty]]-Inventory[[#This Row],[Sold Qty]]+F96</f>
        <v>0</v>
      </c>
      <c r="F96" s="12">
        <v>0</v>
      </c>
      <c r="G96" s="13">
        <f>Item[[#This Row],[Price (yuan)]]</f>
        <v>188</v>
      </c>
      <c r="H96" s="14">
        <f>Item[[#This Row],[Weight (kg)]]</f>
        <v>1.4</v>
      </c>
      <c r="I96" s="2">
        <f>Item[[#This Row],[Cost (CAD)]]</f>
        <v>69.309576837416472</v>
      </c>
      <c r="J96">
        <v>0</v>
      </c>
      <c r="K96">
        <f>'WH LT Total'!E96+'Parcel LT'!$F$2</f>
        <v>23.666666666666668</v>
      </c>
      <c r="L96" s="10">
        <f>ROUNDUP((((J96+Inventory[[#This Row],[Sold Qty]])/2)/30 * K96),0)</f>
        <v>0</v>
      </c>
      <c r="M96" s="10">
        <f>ROUNDUP(SQRT((((J96+Inventory[[#This Row],[Sold Qty]])/2)*2*(42*H96))/(0.1*G96)),0)</f>
        <v>0</v>
      </c>
      <c r="N96" s="4">
        <f>IF(Inventory[[#This Row],[Stock]]&lt;=L96,M96*I96,0)</f>
        <v>0</v>
      </c>
      <c r="Q96">
        <f>I96*Inventory[[#This Row],[Stock]]</f>
        <v>0</v>
      </c>
      <c r="R96" s="10">
        <v>180</v>
      </c>
      <c r="S96" s="10">
        <f>R96*Inventory[[#This Row],[Stock]]</f>
        <v>0</v>
      </c>
      <c r="T96" s="10">
        <f t="shared" si="1"/>
        <v>0</v>
      </c>
    </row>
    <row r="97" spans="1:20" ht="15" customHeight="1" thickBot="1" x14ac:dyDescent="0.4">
      <c r="A97">
        <f>Item[[#This Row],[Item No.]]</f>
        <v>93</v>
      </c>
      <c r="B97" t="str">
        <f>VLOOKUP(Inventory[[#This Row],[Item No.]],Item[],2,FALSE)</f>
        <v>cdg cream low 41</v>
      </c>
      <c r="C97">
        <f>SUMIF(Ordered[Name], Inventory[[#This Row],[Name]], Ordered[Quantity])</f>
        <v>0</v>
      </c>
      <c r="D97">
        <f>SUMIF(Sold[Name], Inventory[[#This Row],[Name]], Sold[Quantity])</f>
        <v>1</v>
      </c>
      <c r="E97">
        <f>Inventory[[#This Row],[Ordered Qty]]-Inventory[[#This Row],[Sold Qty]]+F97</f>
        <v>0</v>
      </c>
      <c r="F97" s="12">
        <v>1</v>
      </c>
      <c r="G97" s="13">
        <f>Item[[#This Row],[Price (yuan)]]</f>
        <v>188</v>
      </c>
      <c r="H97" s="14">
        <f>Item[[#This Row],[Weight (kg)]]</f>
        <v>1.4</v>
      </c>
      <c r="I97" s="2">
        <f>Item[[#This Row],[Cost (CAD)]]</f>
        <v>69.309576837416472</v>
      </c>
      <c r="J97">
        <v>0</v>
      </c>
      <c r="K97">
        <f>'WH LT Total'!E97+'Parcel LT'!$F$2</f>
        <v>23.666666666666668</v>
      </c>
      <c r="L97" s="10">
        <f>ROUNDUP((((J97+Inventory[[#This Row],[Sold Qty]])/2)/30 * K97),0)</f>
        <v>1</v>
      </c>
      <c r="M97" s="10">
        <f>ROUNDUP(SQRT((((J97+Inventory[[#This Row],[Sold Qty]])/2)*2*(42*H97))/(0.1*G97)),0)</f>
        <v>2</v>
      </c>
      <c r="N97" s="4">
        <f>IF(Inventory[[#This Row],[Stock]]&lt;=L97,M97*I97,0)</f>
        <v>138.61915367483294</v>
      </c>
      <c r="Q97">
        <f>I97*Inventory[[#This Row],[Stock]]</f>
        <v>0</v>
      </c>
      <c r="R97" s="10">
        <v>180</v>
      </c>
      <c r="S97" s="10">
        <f>R97*Inventory[[#This Row],[Stock]]</f>
        <v>0</v>
      </c>
      <c r="T97" s="10">
        <f t="shared" si="1"/>
        <v>0</v>
      </c>
    </row>
    <row r="98" spans="1:20" ht="15" customHeight="1" thickBot="1" x14ac:dyDescent="0.4">
      <c r="A98">
        <f>Item[[#This Row],[Item No.]]</f>
        <v>94</v>
      </c>
      <c r="B98" t="str">
        <f>VLOOKUP(Inventory[[#This Row],[Item No.]],Item[],2,FALSE)</f>
        <v>cdg cream low 42</v>
      </c>
      <c r="C98">
        <f>SUMIF(Ordered[Name], Inventory[[#This Row],[Name]], Ordered[Quantity])</f>
        <v>0</v>
      </c>
      <c r="D98">
        <f>SUMIF(Sold[Name], Inventory[[#This Row],[Name]], Sold[Quantity])</f>
        <v>0</v>
      </c>
      <c r="E98">
        <f>Inventory[[#This Row],[Ordered Qty]]-Inventory[[#This Row],[Sold Qty]]+F98</f>
        <v>0</v>
      </c>
      <c r="F98" s="12">
        <v>0</v>
      </c>
      <c r="G98" s="13">
        <f>Item[[#This Row],[Price (yuan)]]</f>
        <v>188</v>
      </c>
      <c r="H98" s="14">
        <f>Item[[#This Row],[Weight (kg)]]</f>
        <v>1.4</v>
      </c>
      <c r="I98" s="2">
        <f>Item[[#This Row],[Cost (CAD)]]</f>
        <v>69.309576837416472</v>
      </c>
      <c r="J98">
        <v>0</v>
      </c>
      <c r="K98">
        <f>'WH LT Total'!E98+'Parcel LT'!$F$2</f>
        <v>23.666666666666668</v>
      </c>
      <c r="L98" s="10">
        <f>ROUNDUP((((J98+Inventory[[#This Row],[Sold Qty]])/2)/30 * K98),0)</f>
        <v>0</v>
      </c>
      <c r="M98" s="10">
        <f>ROUNDUP(SQRT((((J98+Inventory[[#This Row],[Sold Qty]])/2)*2*(42*H98))/(0.1*G98)),0)</f>
        <v>0</v>
      </c>
      <c r="N98" s="4">
        <f>IF(Inventory[[#This Row],[Stock]]&lt;=L98,M98*I98,0)</f>
        <v>0</v>
      </c>
      <c r="Q98">
        <f>I98*Inventory[[#This Row],[Stock]]</f>
        <v>0</v>
      </c>
      <c r="R98" s="10">
        <v>180</v>
      </c>
      <c r="S98" s="10">
        <f>R98*Inventory[[#This Row],[Stock]]</f>
        <v>0</v>
      </c>
      <c r="T98" s="10">
        <f t="shared" si="1"/>
        <v>0</v>
      </c>
    </row>
    <row r="99" spans="1:20" ht="15" customHeight="1" thickBot="1" x14ac:dyDescent="0.4">
      <c r="A99">
        <f>Item[[#This Row],[Item No.]]</f>
        <v>95</v>
      </c>
      <c r="B99" t="str">
        <f>VLOOKUP(Inventory[[#This Row],[Item No.]],Item[],2,FALSE)</f>
        <v>cdg cream low 43</v>
      </c>
      <c r="C99">
        <f>SUMIF(Ordered[Name], Inventory[[#This Row],[Name]], Ordered[Quantity])</f>
        <v>0</v>
      </c>
      <c r="D99">
        <f>SUMIF(Sold[Name], Inventory[[#This Row],[Name]], Sold[Quantity])</f>
        <v>0</v>
      </c>
      <c r="E99">
        <f>Inventory[[#This Row],[Ordered Qty]]-Inventory[[#This Row],[Sold Qty]]+F99</f>
        <v>0</v>
      </c>
      <c r="F99" s="12">
        <v>0</v>
      </c>
      <c r="G99" s="13">
        <f>Item[[#This Row],[Price (yuan)]]</f>
        <v>188</v>
      </c>
      <c r="H99" s="14">
        <f>Item[[#This Row],[Weight (kg)]]</f>
        <v>1.4</v>
      </c>
      <c r="I99" s="2">
        <f>Item[[#This Row],[Cost (CAD)]]</f>
        <v>69.309576837416472</v>
      </c>
      <c r="J99">
        <v>0</v>
      </c>
      <c r="K99">
        <f>'WH LT Total'!E99+'Parcel LT'!$F$2</f>
        <v>23.666666666666668</v>
      </c>
      <c r="L99" s="10">
        <f>ROUNDUP((((J99+Inventory[[#This Row],[Sold Qty]])/2)/30 * K99),0)</f>
        <v>0</v>
      </c>
      <c r="M99" s="10">
        <f>ROUNDUP(SQRT((((J99+Inventory[[#This Row],[Sold Qty]])/2)*2*(42*H99))/(0.1*G99)),0)</f>
        <v>0</v>
      </c>
      <c r="N99" s="4">
        <f>IF(Inventory[[#This Row],[Stock]]&lt;=L99,M99*I99,0)</f>
        <v>0</v>
      </c>
      <c r="Q99">
        <f>I99*Inventory[[#This Row],[Stock]]</f>
        <v>0</v>
      </c>
      <c r="R99" s="10">
        <v>180</v>
      </c>
      <c r="S99" s="10">
        <f>R99*Inventory[[#This Row],[Stock]]</f>
        <v>0</v>
      </c>
      <c r="T99" s="10">
        <f t="shared" si="1"/>
        <v>0</v>
      </c>
    </row>
    <row r="100" spans="1:20" ht="15" customHeight="1" thickBot="1" x14ac:dyDescent="0.4">
      <c r="A100">
        <f>Item[[#This Row],[Item No.]]</f>
        <v>96</v>
      </c>
      <c r="B100" t="str">
        <f>VLOOKUP(Inventory[[#This Row],[Item No.]],Item[],2,FALSE)</f>
        <v>cdg cream low 44</v>
      </c>
      <c r="C100">
        <f>SUMIF(Ordered[Name], Inventory[[#This Row],[Name]], Ordered[Quantity])</f>
        <v>-1</v>
      </c>
      <c r="D100">
        <f>SUMIF(Sold[Name], Inventory[[#This Row],[Name]], Sold[Quantity])</f>
        <v>0</v>
      </c>
      <c r="E100">
        <f>Inventory[[#This Row],[Ordered Qty]]-Inventory[[#This Row],[Sold Qty]]+F100</f>
        <v>0</v>
      </c>
      <c r="F100" s="12">
        <v>1</v>
      </c>
      <c r="G100" s="13">
        <f>Item[[#This Row],[Price (yuan)]]</f>
        <v>188</v>
      </c>
      <c r="H100" s="14">
        <f>Item[[#This Row],[Weight (kg)]]</f>
        <v>1.4</v>
      </c>
      <c r="I100" s="2">
        <f>Item[[#This Row],[Cost (CAD)]]</f>
        <v>69.309576837416472</v>
      </c>
      <c r="J100">
        <v>0</v>
      </c>
      <c r="K100">
        <f>'WH LT Total'!E100+'Parcel LT'!$F$2</f>
        <v>23.666666666666668</v>
      </c>
      <c r="L100" s="10">
        <f>ROUNDUP((((J100+Inventory[[#This Row],[Sold Qty]])/2)/30 * K100),0)</f>
        <v>0</v>
      </c>
      <c r="M100" s="10">
        <f>ROUNDUP(SQRT((((J100+Inventory[[#This Row],[Sold Qty]])/2)*2*(42*H100))/(0.1*G100)),0)</f>
        <v>0</v>
      </c>
      <c r="N100" s="4">
        <f>IF(Inventory[[#This Row],[Stock]]&lt;=L100,M100*I100,0)</f>
        <v>0</v>
      </c>
      <c r="Q100">
        <f>I100*Inventory[[#This Row],[Stock]]</f>
        <v>0</v>
      </c>
      <c r="R100" s="10">
        <v>180</v>
      </c>
      <c r="S100" s="10">
        <f>R100*Inventory[[#This Row],[Stock]]</f>
        <v>0</v>
      </c>
      <c r="T100" s="10">
        <f t="shared" si="1"/>
        <v>0</v>
      </c>
    </row>
    <row r="101" spans="1:20" ht="15" customHeight="1" thickBot="1" x14ac:dyDescent="0.4">
      <c r="A101">
        <f>Item[[#This Row],[Item No.]]</f>
        <v>97</v>
      </c>
      <c r="B101" t="str">
        <f>VLOOKUP(Inventory[[#This Row],[Item No.]],Item[],2,FALSE)</f>
        <v>cdg black low 40</v>
      </c>
      <c r="C101">
        <f>SUMIF(Ordered[Name], Inventory[[#This Row],[Name]], Ordered[Quantity])</f>
        <v>0</v>
      </c>
      <c r="D101">
        <f>SUMIF(Sold[Name], Inventory[[#This Row],[Name]], Sold[Quantity])</f>
        <v>0</v>
      </c>
      <c r="E101">
        <f>Inventory[[#This Row],[Ordered Qty]]-Inventory[[#This Row],[Sold Qty]]+F101</f>
        <v>0</v>
      </c>
      <c r="F101" s="12">
        <v>0</v>
      </c>
      <c r="G101" s="13">
        <f>Item[[#This Row],[Price (yuan)]]</f>
        <v>188</v>
      </c>
      <c r="H101" s="14">
        <f>Item[[#This Row],[Weight (kg)]]</f>
        <v>1.4</v>
      </c>
      <c r="I101" s="2">
        <f>Item[[#This Row],[Cost (CAD)]]</f>
        <v>69.309576837416472</v>
      </c>
      <c r="J101">
        <v>0</v>
      </c>
      <c r="K101">
        <f>'WH LT Total'!E101+'Parcel LT'!$F$2</f>
        <v>23.666666666666668</v>
      </c>
      <c r="L101" s="10">
        <f>ROUNDUP((((J101+Inventory[[#This Row],[Sold Qty]])/2)/30 * K101),0)</f>
        <v>0</v>
      </c>
      <c r="M101" s="10">
        <f>ROUNDUP(SQRT((((J101+Inventory[[#This Row],[Sold Qty]])/2)*2*(42*H101))/(0.1*G101)),0)</f>
        <v>0</v>
      </c>
      <c r="N101" s="4">
        <f>IF(Inventory[[#This Row],[Stock]]&lt;=L101,M101*I101,0)</f>
        <v>0</v>
      </c>
      <c r="Q101">
        <f>I101*Inventory[[#This Row],[Stock]]</f>
        <v>0</v>
      </c>
      <c r="R101" s="10">
        <v>180</v>
      </c>
      <c r="S101" s="10">
        <f>R101*Inventory[[#This Row],[Stock]]</f>
        <v>0</v>
      </c>
      <c r="T101" s="10">
        <f t="shared" si="1"/>
        <v>0</v>
      </c>
    </row>
    <row r="102" spans="1:20" ht="15" customHeight="1" thickBot="1" x14ac:dyDescent="0.4">
      <c r="A102">
        <f>Item[[#This Row],[Item No.]]</f>
        <v>98</v>
      </c>
      <c r="B102" t="str">
        <f>VLOOKUP(Inventory[[#This Row],[Item No.]],Item[],2,FALSE)</f>
        <v>cdg black low 41</v>
      </c>
      <c r="C102">
        <f>SUMIF(Ordered[Name], Inventory[[#This Row],[Name]], Ordered[Quantity])</f>
        <v>0</v>
      </c>
      <c r="D102">
        <f>SUMIF(Sold[Name], Inventory[[#This Row],[Name]], Sold[Quantity])</f>
        <v>0</v>
      </c>
      <c r="E102">
        <f>Inventory[[#This Row],[Ordered Qty]]-Inventory[[#This Row],[Sold Qty]]+F102</f>
        <v>0</v>
      </c>
      <c r="F102" s="12">
        <v>0</v>
      </c>
      <c r="G102" s="13">
        <f>Item[[#This Row],[Price (yuan)]]</f>
        <v>188</v>
      </c>
      <c r="H102" s="14">
        <f>Item[[#This Row],[Weight (kg)]]</f>
        <v>1.4</v>
      </c>
      <c r="I102" s="2">
        <f>Item[[#This Row],[Cost (CAD)]]</f>
        <v>69.309576837416472</v>
      </c>
      <c r="J102">
        <v>0</v>
      </c>
      <c r="K102">
        <f>'WH LT Total'!E102+'Parcel LT'!$F$2</f>
        <v>23.666666666666668</v>
      </c>
      <c r="L102" s="10">
        <f>ROUNDUP((((J102+Inventory[[#This Row],[Sold Qty]])/2)/30 * K102),0)</f>
        <v>0</v>
      </c>
      <c r="M102" s="10">
        <f>ROUNDUP(SQRT((((J102+Inventory[[#This Row],[Sold Qty]])/2)*2*(42*H102))/(0.1*G102)),0)</f>
        <v>0</v>
      </c>
      <c r="N102" s="4">
        <f>IF(Inventory[[#This Row],[Stock]]&lt;=L102,M102*I102,0)</f>
        <v>0</v>
      </c>
      <c r="Q102">
        <f>I102*Inventory[[#This Row],[Stock]]</f>
        <v>0</v>
      </c>
      <c r="R102" s="10">
        <v>180</v>
      </c>
      <c r="S102" s="10">
        <f>R102*Inventory[[#This Row],[Stock]]</f>
        <v>0</v>
      </c>
      <c r="T102" s="10">
        <f t="shared" si="1"/>
        <v>0</v>
      </c>
    </row>
    <row r="103" spans="1:20" ht="15" customHeight="1" thickBot="1" x14ac:dyDescent="0.4">
      <c r="A103">
        <f>Item[[#This Row],[Item No.]]</f>
        <v>99</v>
      </c>
      <c r="B103" t="str">
        <f>VLOOKUP(Inventory[[#This Row],[Item No.]],Item[],2,FALSE)</f>
        <v>cdg black low 42</v>
      </c>
      <c r="C103">
        <f>SUMIF(Ordered[Name], Inventory[[#This Row],[Name]], Ordered[Quantity])</f>
        <v>0</v>
      </c>
      <c r="D103">
        <f>SUMIF(Sold[Name], Inventory[[#This Row],[Name]], Sold[Quantity])</f>
        <v>0</v>
      </c>
      <c r="E103">
        <f>Inventory[[#This Row],[Ordered Qty]]-Inventory[[#This Row],[Sold Qty]]+F103</f>
        <v>0</v>
      </c>
      <c r="F103" s="12">
        <v>0</v>
      </c>
      <c r="G103" s="13">
        <f>Item[[#This Row],[Price (yuan)]]</f>
        <v>188</v>
      </c>
      <c r="H103" s="14">
        <f>Item[[#This Row],[Weight (kg)]]</f>
        <v>1.4</v>
      </c>
      <c r="I103" s="2">
        <f>Item[[#This Row],[Cost (CAD)]]</f>
        <v>69.309576837416472</v>
      </c>
      <c r="J103">
        <v>0</v>
      </c>
      <c r="K103">
        <f>'WH LT Total'!E103+'Parcel LT'!$F$2</f>
        <v>23.666666666666668</v>
      </c>
      <c r="L103" s="10">
        <f>ROUNDUP((((J103+Inventory[[#This Row],[Sold Qty]])/2)/30 * K103),0)</f>
        <v>0</v>
      </c>
      <c r="M103" s="10">
        <f>ROUNDUP(SQRT((((J103+Inventory[[#This Row],[Sold Qty]])/2)*2*(42*H103))/(0.1*G103)),0)</f>
        <v>0</v>
      </c>
      <c r="N103" s="4">
        <f>IF(Inventory[[#This Row],[Stock]]&lt;=L103,M103*I103,0)</f>
        <v>0</v>
      </c>
      <c r="Q103">
        <f>I103*Inventory[[#This Row],[Stock]]</f>
        <v>0</v>
      </c>
      <c r="R103" s="10">
        <v>180</v>
      </c>
      <c r="S103" s="10">
        <f>R103*Inventory[[#This Row],[Stock]]</f>
        <v>0</v>
      </c>
      <c r="T103" s="10">
        <f t="shared" si="1"/>
        <v>0</v>
      </c>
    </row>
    <row r="104" spans="1:20" ht="15" customHeight="1" thickBot="1" x14ac:dyDescent="0.4">
      <c r="A104">
        <f>Item[[#This Row],[Item No.]]</f>
        <v>100</v>
      </c>
      <c r="B104" t="str">
        <f>VLOOKUP(Inventory[[#This Row],[Item No.]],Item[],2,FALSE)</f>
        <v>cdg black low 43</v>
      </c>
      <c r="C104">
        <f>SUMIF(Ordered[Name], Inventory[[#This Row],[Name]], Ordered[Quantity])</f>
        <v>0</v>
      </c>
      <c r="D104">
        <f>SUMIF(Sold[Name], Inventory[[#This Row],[Name]], Sold[Quantity])</f>
        <v>0</v>
      </c>
      <c r="E104">
        <f>Inventory[[#This Row],[Ordered Qty]]-Inventory[[#This Row],[Sold Qty]]+F104</f>
        <v>0</v>
      </c>
      <c r="F104" s="12">
        <v>0</v>
      </c>
      <c r="G104" s="13">
        <f>Item[[#This Row],[Price (yuan)]]</f>
        <v>188</v>
      </c>
      <c r="H104" s="14">
        <f>Item[[#This Row],[Weight (kg)]]</f>
        <v>1.4</v>
      </c>
      <c r="I104" s="2">
        <f>Item[[#This Row],[Cost (CAD)]]</f>
        <v>69.309576837416472</v>
      </c>
      <c r="J104">
        <v>0</v>
      </c>
      <c r="K104">
        <f>'WH LT Total'!E104+'Parcel LT'!$F$2</f>
        <v>23.666666666666668</v>
      </c>
      <c r="L104" s="10">
        <f>ROUNDUP((((J104+Inventory[[#This Row],[Sold Qty]])/2)/30 * K104),0)</f>
        <v>0</v>
      </c>
      <c r="M104" s="10">
        <f>ROUNDUP(SQRT((((J104+Inventory[[#This Row],[Sold Qty]])/2)*2*(42*H104))/(0.1*G104)),0)</f>
        <v>0</v>
      </c>
      <c r="N104" s="4">
        <f>IF(Inventory[[#This Row],[Stock]]&lt;=L104,M104*I104,0)</f>
        <v>0</v>
      </c>
      <c r="Q104">
        <f>I104*Inventory[[#This Row],[Stock]]</f>
        <v>0</v>
      </c>
      <c r="R104" s="10">
        <v>180</v>
      </c>
      <c r="S104" s="10">
        <f>R104*Inventory[[#This Row],[Stock]]</f>
        <v>0</v>
      </c>
      <c r="T104" s="10">
        <f t="shared" si="1"/>
        <v>0</v>
      </c>
    </row>
    <row r="105" spans="1:20" ht="15" customHeight="1" thickBot="1" x14ac:dyDescent="0.4">
      <c r="A105">
        <f>Item[[#This Row],[Item No.]]</f>
        <v>101</v>
      </c>
      <c r="B105" t="str">
        <f>VLOOKUP(Inventory[[#This Row],[Item No.]],Item[],2,FALSE)</f>
        <v>cdg black low 44</v>
      </c>
      <c r="C105">
        <f>SUMIF(Ordered[Name], Inventory[[#This Row],[Name]], Ordered[Quantity])</f>
        <v>0</v>
      </c>
      <c r="D105">
        <f>SUMIF(Sold[Name], Inventory[[#This Row],[Name]], Sold[Quantity])</f>
        <v>0</v>
      </c>
      <c r="E105">
        <f>Inventory[[#This Row],[Ordered Qty]]-Inventory[[#This Row],[Sold Qty]]+F105</f>
        <v>0</v>
      </c>
      <c r="F105" s="12">
        <v>0</v>
      </c>
      <c r="G105" s="13">
        <f>Item[[#This Row],[Price (yuan)]]</f>
        <v>188</v>
      </c>
      <c r="H105" s="14">
        <f>Item[[#This Row],[Weight (kg)]]</f>
        <v>1.4</v>
      </c>
      <c r="I105" s="2">
        <f>Item[[#This Row],[Cost (CAD)]]</f>
        <v>69.309576837416472</v>
      </c>
      <c r="J105">
        <v>0</v>
      </c>
      <c r="K105">
        <f>'WH LT Total'!E105+'Parcel LT'!$F$2</f>
        <v>23.666666666666668</v>
      </c>
      <c r="L105" s="10">
        <f>ROUNDUP((((J105+Inventory[[#This Row],[Sold Qty]])/2)/30 * K105),0)</f>
        <v>0</v>
      </c>
      <c r="M105" s="10">
        <f>ROUNDUP(SQRT((((J105+Inventory[[#This Row],[Sold Qty]])/2)*2*(42*H105))/(0.1*G105)),0)</f>
        <v>0</v>
      </c>
      <c r="N105" s="4">
        <f>IF(Inventory[[#This Row],[Stock]]&lt;=L105,M105*I105,0)</f>
        <v>0</v>
      </c>
      <c r="Q105">
        <f>I105*Inventory[[#This Row],[Stock]]</f>
        <v>0</v>
      </c>
      <c r="R105" s="10">
        <v>180</v>
      </c>
      <c r="S105" s="10">
        <f>R105*Inventory[[#This Row],[Stock]]</f>
        <v>0</v>
      </c>
      <c r="T105" s="10">
        <f t="shared" si="1"/>
        <v>0</v>
      </c>
    </row>
    <row r="106" spans="1:20" ht="15" customHeight="1" thickBot="1" x14ac:dyDescent="0.4">
      <c r="A106">
        <f>Item[[#This Row],[Item No.]]</f>
        <v>102</v>
      </c>
      <c r="B106" t="str">
        <f>VLOOKUP(Inventory[[#This Row],[Item No.]],Item[],2,FALSE)</f>
        <v>nike white air force 1 40</v>
      </c>
      <c r="C106">
        <f>SUMIF(Ordered[Name], Inventory[[#This Row],[Name]], Ordered[Quantity])</f>
        <v>0</v>
      </c>
      <c r="D106">
        <f>SUMIF(Sold[Name], Inventory[[#This Row],[Name]], Sold[Quantity])</f>
        <v>0</v>
      </c>
      <c r="E106">
        <f>Inventory[[#This Row],[Ordered Qty]]-Inventory[[#This Row],[Sold Qty]]+F106</f>
        <v>0</v>
      </c>
      <c r="F106" s="12">
        <v>0</v>
      </c>
      <c r="G106" s="13">
        <f>Item[[#This Row],[Price (yuan)]]</f>
        <v>128</v>
      </c>
      <c r="H106" s="14">
        <f>Item[[#This Row],[Weight (kg)]]</f>
        <v>1.2</v>
      </c>
      <c r="I106" s="2">
        <f>Item[[#This Row],[Cost (CAD)]]</f>
        <v>52.026726057906458</v>
      </c>
      <c r="J106">
        <v>0</v>
      </c>
      <c r="K106">
        <f>'WH LT Total'!E106+'Parcel LT'!$F$2</f>
        <v>23.666666666666668</v>
      </c>
      <c r="L106" s="10">
        <f>ROUNDUP((((J106+Inventory[[#This Row],[Sold Qty]])/2)/30 * K106),0)</f>
        <v>0</v>
      </c>
      <c r="M106" s="10">
        <f>ROUNDUP(SQRT((((J106+Inventory[[#This Row],[Sold Qty]])/2)*2*(42*H106))/(0.1*G106)),0)</f>
        <v>0</v>
      </c>
      <c r="N106" s="4">
        <f>IF(Inventory[[#This Row],[Stock]]&lt;=L106,M106*I106,0)</f>
        <v>0</v>
      </c>
      <c r="Q106">
        <f>I106*Inventory[[#This Row],[Stock]]</f>
        <v>0</v>
      </c>
      <c r="R106">
        <v>110</v>
      </c>
      <c r="S106" s="10">
        <f>R106*Inventory[[#This Row],[Stock]]</f>
        <v>0</v>
      </c>
      <c r="T106" s="10">
        <f t="shared" si="1"/>
        <v>0</v>
      </c>
    </row>
    <row r="107" spans="1:20" ht="15" customHeight="1" thickBot="1" x14ac:dyDescent="0.4">
      <c r="A107">
        <f>Item[[#This Row],[Item No.]]</f>
        <v>103</v>
      </c>
      <c r="B107" t="str">
        <f>VLOOKUP(Inventory[[#This Row],[Item No.]],Item[],2,FALSE)</f>
        <v>nike white air force 1 41</v>
      </c>
      <c r="C107">
        <f>SUMIF(Ordered[Name], Inventory[[#This Row],[Name]], Ordered[Quantity])</f>
        <v>0</v>
      </c>
      <c r="D107">
        <f>SUMIF(Sold[Name], Inventory[[#This Row],[Name]], Sold[Quantity])</f>
        <v>0</v>
      </c>
      <c r="E107">
        <f>Inventory[[#This Row],[Ordered Qty]]-Inventory[[#This Row],[Sold Qty]]+F107</f>
        <v>0</v>
      </c>
      <c r="F107" s="12">
        <v>0</v>
      </c>
      <c r="G107" s="13">
        <f>Item[[#This Row],[Price (yuan)]]</f>
        <v>128</v>
      </c>
      <c r="H107" s="14">
        <f>Item[[#This Row],[Weight (kg)]]</f>
        <v>1.2</v>
      </c>
      <c r="I107" s="2">
        <f>Item[[#This Row],[Cost (CAD)]]</f>
        <v>52.026726057906458</v>
      </c>
      <c r="J107">
        <v>0</v>
      </c>
      <c r="K107">
        <f>'WH LT Total'!E107+'Parcel LT'!$F$2</f>
        <v>23.666666666666668</v>
      </c>
      <c r="L107" s="10">
        <f>ROUNDUP((((J107+Inventory[[#This Row],[Sold Qty]])/2)/30 * K107),0)</f>
        <v>0</v>
      </c>
      <c r="M107" s="10">
        <f>ROUNDUP(SQRT((((J107+Inventory[[#This Row],[Sold Qty]])/2)*2*(42*H107))/(0.1*G107)),0)</f>
        <v>0</v>
      </c>
      <c r="N107" s="4">
        <f>IF(Inventory[[#This Row],[Stock]]&lt;=L107,M107*I107,0)</f>
        <v>0</v>
      </c>
      <c r="Q107">
        <f>I107*Inventory[[#This Row],[Stock]]</f>
        <v>0</v>
      </c>
      <c r="R107" s="10">
        <v>110</v>
      </c>
      <c r="S107" s="10">
        <f>R107*Inventory[[#This Row],[Stock]]</f>
        <v>0</v>
      </c>
      <c r="T107" s="10">
        <f t="shared" si="1"/>
        <v>0</v>
      </c>
    </row>
    <row r="108" spans="1:20" ht="15" customHeight="1" thickBot="1" x14ac:dyDescent="0.4">
      <c r="A108">
        <f>Item[[#This Row],[Item No.]]</f>
        <v>104</v>
      </c>
      <c r="B108" t="str">
        <f>VLOOKUP(Inventory[[#This Row],[Item No.]],Item[],2,FALSE)</f>
        <v>nike white air force 1 42</v>
      </c>
      <c r="C108">
        <f>SUMIF(Ordered[Name], Inventory[[#This Row],[Name]], Ordered[Quantity])</f>
        <v>0</v>
      </c>
      <c r="D108">
        <f>SUMIF(Sold[Name], Inventory[[#This Row],[Name]], Sold[Quantity])</f>
        <v>0</v>
      </c>
      <c r="E108">
        <f>Inventory[[#This Row],[Ordered Qty]]-Inventory[[#This Row],[Sold Qty]]+F108</f>
        <v>0</v>
      </c>
      <c r="F108" s="12">
        <v>0</v>
      </c>
      <c r="G108" s="13">
        <f>Item[[#This Row],[Price (yuan)]]</f>
        <v>128</v>
      </c>
      <c r="H108" s="14">
        <f>Item[[#This Row],[Weight (kg)]]</f>
        <v>1.2</v>
      </c>
      <c r="I108" s="2">
        <f>Item[[#This Row],[Cost (CAD)]]</f>
        <v>52.026726057906458</v>
      </c>
      <c r="J108">
        <v>0</v>
      </c>
      <c r="K108">
        <f>'WH LT Total'!E108+'Parcel LT'!$F$2</f>
        <v>23.666666666666668</v>
      </c>
      <c r="L108" s="10">
        <f>ROUNDUP((((J108+Inventory[[#This Row],[Sold Qty]])/2)/30 * K108),0)</f>
        <v>0</v>
      </c>
      <c r="M108" s="10">
        <f>ROUNDUP(SQRT((((J108+Inventory[[#This Row],[Sold Qty]])/2)*2*(42*H108))/(0.1*G108)),0)</f>
        <v>0</v>
      </c>
      <c r="N108" s="4">
        <f>IF(Inventory[[#This Row],[Stock]]&lt;=L108,M108*I108,0)</f>
        <v>0</v>
      </c>
      <c r="Q108">
        <f>I108*Inventory[[#This Row],[Stock]]</f>
        <v>0</v>
      </c>
      <c r="R108" s="10">
        <v>110</v>
      </c>
      <c r="S108" s="10">
        <f>R108*Inventory[[#This Row],[Stock]]</f>
        <v>0</v>
      </c>
      <c r="T108" s="10">
        <f t="shared" si="1"/>
        <v>0</v>
      </c>
    </row>
    <row r="109" spans="1:20" ht="15" customHeight="1" thickBot="1" x14ac:dyDescent="0.4">
      <c r="A109">
        <f>Item[[#This Row],[Item No.]]</f>
        <v>105</v>
      </c>
      <c r="B109" t="str">
        <f>VLOOKUP(Inventory[[#This Row],[Item No.]],Item[],2,FALSE)</f>
        <v>nike white air force 1 43</v>
      </c>
      <c r="C109">
        <f>SUMIF(Ordered[Name], Inventory[[#This Row],[Name]], Ordered[Quantity])</f>
        <v>0</v>
      </c>
      <c r="D109">
        <f>SUMIF(Sold[Name], Inventory[[#This Row],[Name]], Sold[Quantity])</f>
        <v>0</v>
      </c>
      <c r="E109">
        <f>Inventory[[#This Row],[Ordered Qty]]-Inventory[[#This Row],[Sold Qty]]+F109</f>
        <v>2</v>
      </c>
      <c r="F109" s="12">
        <v>2</v>
      </c>
      <c r="G109" s="13">
        <f>Item[[#This Row],[Price (yuan)]]</f>
        <v>128</v>
      </c>
      <c r="H109" s="14">
        <f>Item[[#This Row],[Weight (kg)]]</f>
        <v>1.2</v>
      </c>
      <c r="I109" s="2">
        <f>Item[[#This Row],[Cost (CAD)]]</f>
        <v>52.026726057906458</v>
      </c>
      <c r="J109">
        <v>0</v>
      </c>
      <c r="K109">
        <f>'WH LT Total'!E109+'Parcel LT'!$F$2</f>
        <v>23.666666666666668</v>
      </c>
      <c r="L109" s="10">
        <f>ROUNDUP((((J109+Inventory[[#This Row],[Sold Qty]])/2)/30 * K109),0)</f>
        <v>0</v>
      </c>
      <c r="M109" s="10">
        <f>ROUNDUP(SQRT((((J109+Inventory[[#This Row],[Sold Qty]])/2)*2*(42*H109))/(0.1*G109)),0)</f>
        <v>0</v>
      </c>
      <c r="N109" s="4">
        <f>IF(Inventory[[#This Row],[Stock]]&lt;=L109,M109*I109,0)</f>
        <v>0</v>
      </c>
      <c r="Q109">
        <f>I109*Inventory[[#This Row],[Stock]]</f>
        <v>104.05345211581292</v>
      </c>
      <c r="R109" s="10">
        <v>110</v>
      </c>
      <c r="S109" s="10">
        <f>R109*Inventory[[#This Row],[Stock]]</f>
        <v>220</v>
      </c>
      <c r="T109" s="10">
        <f t="shared" si="1"/>
        <v>115.94654788418708</v>
      </c>
    </row>
    <row r="110" spans="1:20" ht="15" customHeight="1" thickBot="1" x14ac:dyDescent="0.4">
      <c r="A110">
        <f>Item[[#This Row],[Item No.]]</f>
        <v>106</v>
      </c>
      <c r="B110" t="str">
        <f>VLOOKUP(Inventory[[#This Row],[Item No.]],Item[],2,FALSE)</f>
        <v>nike white air force 1 44</v>
      </c>
      <c r="C110">
        <f>SUMIF(Ordered[Name], Inventory[[#This Row],[Name]], Ordered[Quantity])</f>
        <v>0</v>
      </c>
      <c r="D110">
        <f>SUMIF(Sold[Name], Inventory[[#This Row],[Name]], Sold[Quantity])</f>
        <v>0</v>
      </c>
      <c r="E110">
        <f>Inventory[[#This Row],[Ordered Qty]]-Inventory[[#This Row],[Sold Qty]]+F110</f>
        <v>0</v>
      </c>
      <c r="F110" s="12">
        <v>0</v>
      </c>
      <c r="G110" s="13">
        <f>Item[[#This Row],[Price (yuan)]]</f>
        <v>128</v>
      </c>
      <c r="H110" s="14">
        <f>Item[[#This Row],[Weight (kg)]]</f>
        <v>1.2</v>
      </c>
      <c r="I110" s="2">
        <f>Item[[#This Row],[Cost (CAD)]]</f>
        <v>52.026726057906458</v>
      </c>
      <c r="J110">
        <v>0</v>
      </c>
      <c r="K110">
        <f>'WH LT Total'!E110+'Parcel LT'!$F$2</f>
        <v>23.666666666666668</v>
      </c>
      <c r="L110" s="10">
        <f>ROUNDUP((((J110+Inventory[[#This Row],[Sold Qty]])/2)/30 * K110),0)</f>
        <v>0</v>
      </c>
      <c r="M110" s="10">
        <f>ROUNDUP(SQRT((((J110+Inventory[[#This Row],[Sold Qty]])/2)*2*(42*H110))/(0.1*G110)),0)</f>
        <v>0</v>
      </c>
      <c r="N110" s="4">
        <f>IF(Inventory[[#This Row],[Stock]]&lt;=L110,M110*I110,0)</f>
        <v>0</v>
      </c>
      <c r="Q110">
        <f>I110*Inventory[[#This Row],[Stock]]</f>
        <v>0</v>
      </c>
      <c r="R110" s="10">
        <v>110</v>
      </c>
      <c r="S110" s="10">
        <f>R110*Inventory[[#This Row],[Stock]]</f>
        <v>0</v>
      </c>
      <c r="T110" s="10">
        <f t="shared" si="1"/>
        <v>0</v>
      </c>
    </row>
    <row r="111" spans="1:20" ht="15" customHeight="1" thickBot="1" x14ac:dyDescent="0.4">
      <c r="A111">
        <f>Item[[#This Row],[Item No.]]</f>
        <v>107</v>
      </c>
      <c r="B111" t="str">
        <f>VLOOKUP(Inventory[[#This Row],[Item No.]],Item[],2,FALSE)</f>
        <v xml:space="preserve">rayban green round lens gold frame </v>
      </c>
      <c r="C111">
        <f>SUMIF(Ordered[Name], Inventory[[#This Row],[Name]], Ordered[Quantity])</f>
        <v>2</v>
      </c>
      <c r="D111">
        <f>SUMIF(Sold[Name], Inventory[[#This Row],[Name]], Sold[Quantity])</f>
        <v>0</v>
      </c>
      <c r="E111">
        <f>Inventory[[#This Row],[Ordered Qty]]-Inventory[[#This Row],[Sold Qty]]+F111</f>
        <v>14</v>
      </c>
      <c r="F111" s="12">
        <v>12</v>
      </c>
      <c r="G111" s="13">
        <f>Item[[#This Row],[Price (yuan)]]</f>
        <v>128</v>
      </c>
      <c r="H111" s="14">
        <f>Item[[#This Row],[Weight (kg)]]</f>
        <v>0.125</v>
      </c>
      <c r="I111" s="2">
        <f>Item[[#This Row],[Cost (CAD)]]</f>
        <v>30.957683741648104</v>
      </c>
      <c r="J111">
        <v>0</v>
      </c>
      <c r="K111">
        <f>'WH LT Total'!E111+'Parcel LT'!$F$2</f>
        <v>23.666666666666668</v>
      </c>
      <c r="L111" s="10">
        <f>ROUNDUP((((J111+Inventory[[#This Row],[Sold Qty]])/2)/30 * K111),0)</f>
        <v>0</v>
      </c>
      <c r="M111" s="10">
        <f>ROUNDUP(SQRT((((J111+Inventory[[#This Row],[Sold Qty]])/2)*2*(42*H111))/(0.1*G111)),0)</f>
        <v>0</v>
      </c>
      <c r="N111" s="4">
        <f>IF(Inventory[[#This Row],[Stock]]&lt;=L111,M111*I111,0)</f>
        <v>0</v>
      </c>
      <c r="Q111">
        <f>I111*Inventory[[#This Row],[Stock]]</f>
        <v>433.40757238307344</v>
      </c>
      <c r="R111">
        <v>120</v>
      </c>
      <c r="S111" s="10">
        <f>R111*Inventory[[#This Row],[Stock]]</f>
        <v>1680</v>
      </c>
      <c r="T111" s="10">
        <f t="shared" si="1"/>
        <v>1246.5924276169267</v>
      </c>
    </row>
    <row r="112" spans="1:20" ht="15" customHeight="1" thickBot="1" x14ac:dyDescent="0.4">
      <c r="A112">
        <f>Item[[#This Row],[Item No.]]</f>
        <v>108</v>
      </c>
      <c r="B112" t="str">
        <f>VLOOKUP(Inventory[[#This Row],[Item No.]],Item[],2,FALSE)</f>
        <v xml:space="preserve">rayban green black clubmaster </v>
      </c>
      <c r="C112">
        <f>SUMIF(Ordered[Name], Inventory[[#This Row],[Name]], Ordered[Quantity])</f>
        <v>2</v>
      </c>
      <c r="D112">
        <f>SUMIF(Sold[Name], Inventory[[#This Row],[Name]], Sold[Quantity])</f>
        <v>0</v>
      </c>
      <c r="E112">
        <f>Inventory[[#This Row],[Ordered Qty]]-Inventory[[#This Row],[Sold Qty]]+F112</f>
        <v>10</v>
      </c>
      <c r="F112" s="12">
        <v>8</v>
      </c>
      <c r="G112" s="13">
        <f>Item[[#This Row],[Price (yuan)]]</f>
        <v>120</v>
      </c>
      <c r="H112" s="14">
        <f>Item[[#This Row],[Weight (kg)]]</f>
        <v>0.15</v>
      </c>
      <c r="I112" s="2">
        <f>Item[[#This Row],[Cost (CAD)]]</f>
        <v>29.665924276169264</v>
      </c>
      <c r="J112">
        <v>0</v>
      </c>
      <c r="K112">
        <f>'WH LT Total'!E112+'Parcel LT'!$F$2</f>
        <v>23.666666666666668</v>
      </c>
      <c r="L112" s="10">
        <f>ROUNDUP((((J112+Inventory[[#This Row],[Sold Qty]])/2)/30 * K112),0)</f>
        <v>0</v>
      </c>
      <c r="M112" s="10">
        <f>ROUNDUP(SQRT((((J112+Inventory[[#This Row],[Sold Qty]])/2)*2*(42*H112))/(0.1*G112)),0)</f>
        <v>0</v>
      </c>
      <c r="N112" s="4">
        <f>IF(Inventory[[#This Row],[Stock]]&lt;=L112,M112*I112,0)</f>
        <v>0</v>
      </c>
      <c r="Q112">
        <f>I112*Inventory[[#This Row],[Stock]]</f>
        <v>296.65924276169267</v>
      </c>
      <c r="R112" s="10">
        <v>120</v>
      </c>
      <c r="S112" s="10">
        <f>R112*Inventory[[#This Row],[Stock]]</f>
        <v>1200</v>
      </c>
      <c r="T112" s="10">
        <f t="shared" si="1"/>
        <v>903.34075723830733</v>
      </c>
    </row>
    <row r="113" spans="1:20" ht="15" customHeight="1" thickBot="1" x14ac:dyDescent="0.4">
      <c r="A113">
        <f>Item[[#This Row],[Item No.]]</f>
        <v>109</v>
      </c>
      <c r="B113" t="str">
        <f>VLOOKUP(Inventory[[#This Row],[Item No.]],Item[],2,FALSE)</f>
        <v xml:space="preserve">rayban green black round clubmaster </v>
      </c>
      <c r="C113">
        <f>SUMIF(Ordered[Name], Inventory[[#This Row],[Name]], Ordered[Quantity])</f>
        <v>0</v>
      </c>
      <c r="D113">
        <f>SUMIF(Sold[Name], Inventory[[#This Row],[Name]], Sold[Quantity])</f>
        <v>0</v>
      </c>
      <c r="E113">
        <f>Inventory[[#This Row],[Ordered Qty]]-Inventory[[#This Row],[Sold Qty]]+F113</f>
        <v>1</v>
      </c>
      <c r="F113" s="12">
        <v>1</v>
      </c>
      <c r="G113" s="13">
        <f>Item[[#This Row],[Price (yuan)]]</f>
        <v>188</v>
      </c>
      <c r="H113" s="14">
        <f>Item[[#This Row],[Weight (kg)]]</f>
        <v>0.15</v>
      </c>
      <c r="I113" s="2">
        <f>Item[[#This Row],[Cost (CAD)]]</f>
        <v>44.810690423162576</v>
      </c>
      <c r="J113">
        <v>0</v>
      </c>
      <c r="K113">
        <f>'WH LT Total'!E113+'Parcel LT'!$F$2</f>
        <v>23.666666666666668</v>
      </c>
      <c r="L113" s="10">
        <f>ROUNDUP((((J113+Inventory[[#This Row],[Sold Qty]])/2)/30 * K113),0)</f>
        <v>0</v>
      </c>
      <c r="M113" s="10">
        <f>ROUNDUP(SQRT((((J113+Inventory[[#This Row],[Sold Qty]])/2)*2*(42*H113))/(0.1*G113)),0)</f>
        <v>0</v>
      </c>
      <c r="N113" s="4">
        <f>IF(Inventory[[#This Row],[Stock]]&lt;=L113,M113*I113,0)</f>
        <v>0</v>
      </c>
      <c r="Q113">
        <f>I113*Inventory[[#This Row],[Stock]]</f>
        <v>44.810690423162576</v>
      </c>
      <c r="R113" s="10">
        <v>120</v>
      </c>
      <c r="S113" s="10">
        <f>R113*Inventory[[#This Row],[Stock]]</f>
        <v>120</v>
      </c>
      <c r="T113" s="10">
        <f t="shared" si="1"/>
        <v>75.189309576837417</v>
      </c>
    </row>
    <row r="114" spans="1:20" ht="15" customHeight="1" thickBot="1" x14ac:dyDescent="0.4">
      <c r="A114">
        <f>Item[[#This Row],[Item No.]]</f>
        <v>110</v>
      </c>
      <c r="B114" t="str">
        <f>VLOOKUP(Inventory[[#This Row],[Item No.]],Item[],2,FALSE)</f>
        <v xml:space="preserve">rayban green lens gold frame aviator </v>
      </c>
      <c r="C114">
        <f>SUMIF(Ordered[Name], Inventory[[#This Row],[Name]], Ordered[Quantity])</f>
        <v>3</v>
      </c>
      <c r="D114">
        <f>SUMIF(Sold[Name], Inventory[[#This Row],[Name]], Sold[Quantity])</f>
        <v>0</v>
      </c>
      <c r="E114">
        <f>Inventory[[#This Row],[Ordered Qty]]-Inventory[[#This Row],[Sold Qty]]+F114</f>
        <v>5</v>
      </c>
      <c r="F114" s="12">
        <v>2</v>
      </c>
      <c r="G114" s="13">
        <f>Item[[#This Row],[Price (yuan)]]</f>
        <v>115</v>
      </c>
      <c r="H114" s="14">
        <f>Item[[#This Row],[Weight (kg)]]</f>
        <v>0.125</v>
      </c>
      <c r="I114" s="2">
        <f>Item[[#This Row],[Cost (CAD)]]</f>
        <v>28.062360801781736</v>
      </c>
      <c r="J114">
        <v>0</v>
      </c>
      <c r="K114">
        <f>'WH LT Total'!E114+'Parcel LT'!$F$2</f>
        <v>23.666666666666668</v>
      </c>
      <c r="L114" s="10">
        <f>ROUNDUP((((J114+Inventory[[#This Row],[Sold Qty]])/2)/30 * K114),0)</f>
        <v>0</v>
      </c>
      <c r="M114" s="10">
        <f>ROUNDUP(SQRT((((J114+Inventory[[#This Row],[Sold Qty]])/2)*2*(42*H114))/(0.1*G114)),0)</f>
        <v>0</v>
      </c>
      <c r="N114" s="4">
        <f>IF(Inventory[[#This Row],[Stock]]&lt;=L114,M114*I114,0)</f>
        <v>0</v>
      </c>
      <c r="Q114">
        <f>I114*Inventory[[#This Row],[Stock]]</f>
        <v>140.31180400890867</v>
      </c>
      <c r="R114" s="10">
        <v>120</v>
      </c>
      <c r="S114" s="10">
        <f>R114*Inventory[[#This Row],[Stock]]</f>
        <v>600</v>
      </c>
      <c r="T114" s="10">
        <f t="shared" si="1"/>
        <v>459.68819599109133</v>
      </c>
    </row>
    <row r="115" spans="1:20" ht="15" customHeight="1" thickBot="1" x14ac:dyDescent="0.4">
      <c r="A115">
        <f>Item[[#This Row],[Item No.]]</f>
        <v>111</v>
      </c>
      <c r="B115" t="str">
        <f>VLOOKUP(Inventory[[#This Row],[Item No.]],Item[],2,FALSE)</f>
        <v xml:space="preserve">tommy hilfiger white baseball cap </v>
      </c>
      <c r="C115">
        <f>SUMIF(Ordered[Name], Inventory[[#This Row],[Name]], Ordered[Quantity])</f>
        <v>3</v>
      </c>
      <c r="D115">
        <f>SUMIF(Sold[Name], Inventory[[#This Row],[Name]], Sold[Quantity])</f>
        <v>2</v>
      </c>
      <c r="E115">
        <f>Inventory[[#This Row],[Ordered Qty]]-Inventory[[#This Row],[Sold Qty]]+F115</f>
        <v>5</v>
      </c>
      <c r="F115" s="12">
        <v>4</v>
      </c>
      <c r="G115" s="13">
        <f>Item[[#This Row],[Price (yuan)]]</f>
        <v>21</v>
      </c>
      <c r="H115" s="14">
        <f>Item[[#This Row],[Weight (kg)]]</f>
        <v>0.09</v>
      </c>
      <c r="I115" s="2">
        <f>Item[[#This Row],[Cost (CAD)]]</f>
        <v>6.4409799554565694</v>
      </c>
      <c r="J115">
        <v>1</v>
      </c>
      <c r="K115">
        <f>'WH LT Total'!E115+'Parcel LT'!$F$2</f>
        <v>23.666666666666668</v>
      </c>
      <c r="L115" s="10">
        <f>ROUNDUP((((J115+Inventory[[#This Row],[Sold Qty]])/2)/30 * K115),0)</f>
        <v>2</v>
      </c>
      <c r="M115" s="10">
        <f>ROUNDUP(SQRT((((J115+Inventory[[#This Row],[Sold Qty]])/2)*2*(42*H115))/(0.1*G115)),0)</f>
        <v>3</v>
      </c>
      <c r="N115" s="4">
        <f>IF(Inventory[[#This Row],[Stock]]&lt;=L115,M115*I115,0)</f>
        <v>0</v>
      </c>
      <c r="Q115">
        <f>I115*Inventory[[#This Row],[Stock]]</f>
        <v>32.204899777282847</v>
      </c>
      <c r="R115">
        <v>17.5</v>
      </c>
      <c r="S115" s="10">
        <f>R115*Inventory[[#This Row],[Stock]]</f>
        <v>87.5</v>
      </c>
      <c r="T115" s="10">
        <f t="shared" si="1"/>
        <v>55.295100222717153</v>
      </c>
    </row>
    <row r="116" spans="1:20" ht="15" customHeight="1" thickBot="1" x14ac:dyDescent="0.4">
      <c r="A116">
        <f>Item[[#This Row],[Item No.]]</f>
        <v>112</v>
      </c>
      <c r="B116" t="str">
        <f>VLOOKUP(Inventory[[#This Row],[Item No.]],Item[],2,FALSE)</f>
        <v xml:space="preserve">tommy hilfiger navy baseball cap </v>
      </c>
      <c r="C116">
        <f>SUMIF(Ordered[Name], Inventory[[#This Row],[Name]], Ordered[Quantity])</f>
        <v>0</v>
      </c>
      <c r="D116">
        <f>SUMIF(Sold[Name], Inventory[[#This Row],[Name]], Sold[Quantity])</f>
        <v>1</v>
      </c>
      <c r="E116">
        <f>Inventory[[#This Row],[Ordered Qty]]-Inventory[[#This Row],[Sold Qty]]+F116</f>
        <v>3</v>
      </c>
      <c r="F116" s="12">
        <v>4</v>
      </c>
      <c r="G116" s="13">
        <f>Item[[#This Row],[Price (yuan)]]</f>
        <v>21</v>
      </c>
      <c r="H116" s="14">
        <f>Item[[#This Row],[Weight (kg)]]</f>
        <v>0.09</v>
      </c>
      <c r="I116" s="2">
        <f>Item[[#This Row],[Cost (CAD)]]</f>
        <v>6.4409799554565694</v>
      </c>
      <c r="J116">
        <v>1</v>
      </c>
      <c r="K116">
        <f>'WH LT Total'!E116+'Parcel LT'!$F$2</f>
        <v>23.666666666666668</v>
      </c>
      <c r="L116" s="10">
        <f>ROUNDUP((((J116+Inventory[[#This Row],[Sold Qty]])/2)/30 * K116),0)</f>
        <v>1</v>
      </c>
      <c r="M116" s="10">
        <f>ROUNDUP(SQRT((((J116+Inventory[[#This Row],[Sold Qty]])/2)*2*(42*H116))/(0.1*G116)),0)</f>
        <v>2</v>
      </c>
      <c r="N116" s="4">
        <f>IF(Inventory[[#This Row],[Stock]]&lt;=L116,M116*I116,0)</f>
        <v>0</v>
      </c>
      <c r="Q116">
        <f>I116*Inventory[[#This Row],[Stock]]</f>
        <v>19.322939866369708</v>
      </c>
      <c r="R116" s="10">
        <v>17.5</v>
      </c>
      <c r="S116" s="10">
        <f>R116*Inventory[[#This Row],[Stock]]</f>
        <v>52.5</v>
      </c>
      <c r="T116" s="10">
        <f t="shared" si="1"/>
        <v>33.177060133630292</v>
      </c>
    </row>
    <row r="117" spans="1:20" ht="15" customHeight="1" thickBot="1" x14ac:dyDescent="0.4">
      <c r="A117">
        <f>Item[[#This Row],[Item No.]]</f>
        <v>113</v>
      </c>
      <c r="B117" t="str">
        <f>VLOOKUP(Inventory[[#This Row],[Item No.]],Item[],2,FALSE)</f>
        <v xml:space="preserve">tommy hilfiger black baseball cap </v>
      </c>
      <c r="C117">
        <f>SUMIF(Ordered[Name], Inventory[[#This Row],[Name]], Ordered[Quantity])</f>
        <v>4</v>
      </c>
      <c r="D117">
        <f>SUMIF(Sold[Name], Inventory[[#This Row],[Name]], Sold[Quantity])</f>
        <v>2</v>
      </c>
      <c r="E117">
        <f>Inventory[[#This Row],[Ordered Qty]]-Inventory[[#This Row],[Sold Qty]]+F117</f>
        <v>4</v>
      </c>
      <c r="F117" s="12">
        <v>2</v>
      </c>
      <c r="G117" s="13">
        <f>Item[[#This Row],[Price (yuan)]]</f>
        <v>21</v>
      </c>
      <c r="H117" s="14">
        <f>Item[[#This Row],[Weight (kg)]]</f>
        <v>0.09</v>
      </c>
      <c r="I117" s="2">
        <f>Item[[#This Row],[Cost (CAD)]]</f>
        <v>6.4409799554565694</v>
      </c>
      <c r="J117">
        <v>3</v>
      </c>
      <c r="K117">
        <f>'WH LT Total'!E117+'Parcel LT'!$F$2</f>
        <v>23.666666666666668</v>
      </c>
      <c r="L117" s="10">
        <f>ROUNDUP((((J117+Inventory[[#This Row],[Sold Qty]])/2)/30 * K117),0)</f>
        <v>2</v>
      </c>
      <c r="M117" s="10">
        <f>ROUNDUP(SQRT((((J117+Inventory[[#This Row],[Sold Qty]])/2)*2*(42*H117))/(0.1*G117)),0)</f>
        <v>3</v>
      </c>
      <c r="N117" s="4">
        <f>IF(Inventory[[#This Row],[Stock]]&lt;=L117,M117*I117,0)</f>
        <v>0</v>
      </c>
      <c r="Q117">
        <f>I117*Inventory[[#This Row],[Stock]]</f>
        <v>25.763919821826278</v>
      </c>
      <c r="R117" s="10">
        <v>17.5</v>
      </c>
      <c r="S117" s="10">
        <f>R117*Inventory[[#This Row],[Stock]]</f>
        <v>70</v>
      </c>
      <c r="T117" s="10">
        <f t="shared" si="1"/>
        <v>44.236080178173722</v>
      </c>
    </row>
    <row r="118" spans="1:20" ht="15" customHeight="1" thickBot="1" x14ac:dyDescent="0.4">
      <c r="A118">
        <f>Item[[#This Row],[Item No.]]</f>
        <v>114</v>
      </c>
      <c r="B118" t="str">
        <f>VLOOKUP(Inventory[[#This Row],[Item No.]],Item[],2,FALSE)</f>
        <v xml:space="preserve">tommy hilfiger pink baseball cap </v>
      </c>
      <c r="C118">
        <f>SUMIF(Ordered[Name], Inventory[[#This Row],[Name]], Ordered[Quantity])</f>
        <v>0</v>
      </c>
      <c r="D118">
        <f>SUMIF(Sold[Name], Inventory[[#This Row],[Name]], Sold[Quantity])</f>
        <v>0</v>
      </c>
      <c r="E118">
        <f>Inventory[[#This Row],[Ordered Qty]]-Inventory[[#This Row],[Sold Qty]]+F118</f>
        <v>6</v>
      </c>
      <c r="F118" s="12">
        <v>6</v>
      </c>
      <c r="G118" s="13">
        <f>Item[[#This Row],[Price (yuan)]]</f>
        <v>21</v>
      </c>
      <c r="H118" s="14">
        <f>Item[[#This Row],[Weight (kg)]]</f>
        <v>0.09</v>
      </c>
      <c r="I118" s="2">
        <f>Item[[#This Row],[Cost (CAD)]]</f>
        <v>6.4409799554565694</v>
      </c>
      <c r="J118">
        <v>0</v>
      </c>
      <c r="K118">
        <f>'WH LT Total'!E118+'Parcel LT'!$F$2</f>
        <v>23.666666666666668</v>
      </c>
      <c r="L118" s="10">
        <f>ROUNDUP((((J118+Inventory[[#This Row],[Sold Qty]])/2)/30 * K118),0)</f>
        <v>0</v>
      </c>
      <c r="M118" s="10">
        <f>ROUNDUP(SQRT((((J118+Inventory[[#This Row],[Sold Qty]])/2)*2*(42*H118))/(0.1*G118)),0)</f>
        <v>0</v>
      </c>
      <c r="N118" s="4">
        <f>IF(Inventory[[#This Row],[Stock]]&lt;=L118,M118*I118,0)</f>
        <v>0</v>
      </c>
      <c r="Q118">
        <f>I118*Inventory[[#This Row],[Stock]]</f>
        <v>38.645879732739417</v>
      </c>
      <c r="R118" s="10">
        <v>17.5</v>
      </c>
      <c r="S118" s="10">
        <f>R118*Inventory[[#This Row],[Stock]]</f>
        <v>105</v>
      </c>
      <c r="T118" s="10">
        <f t="shared" si="1"/>
        <v>66.354120267260583</v>
      </c>
    </row>
    <row r="119" spans="1:20" ht="15" customHeight="1" thickBot="1" x14ac:dyDescent="0.4">
      <c r="A119">
        <f>Item[[#This Row],[Item No.]]</f>
        <v>115</v>
      </c>
      <c r="B119" t="str">
        <f>VLOOKUP(Inventory[[#This Row],[Item No.]],Item[],2,FALSE)</f>
        <v>lululemon black legging s</v>
      </c>
      <c r="C119">
        <f>SUMIF(Ordered[Name], Inventory[[#This Row],[Name]], Ordered[Quantity])</f>
        <v>7</v>
      </c>
      <c r="D119">
        <f>SUMIF(Sold[Name], Inventory[[#This Row],[Name]], Sold[Quantity])</f>
        <v>5</v>
      </c>
      <c r="E119">
        <f>Inventory[[#This Row],[Ordered Qty]]-Inventory[[#This Row],[Sold Qty]]+F119</f>
        <v>7</v>
      </c>
      <c r="F119" s="12">
        <v>5</v>
      </c>
      <c r="G119" s="13">
        <f>Item[[#This Row],[Price (yuan)]]</f>
        <v>67</v>
      </c>
      <c r="H119" s="14">
        <f>Item[[#This Row],[Weight (kg)]]</f>
        <v>0.2</v>
      </c>
      <c r="I119" s="2">
        <f>Item[[#This Row],[Cost (CAD)]]</f>
        <v>18.841870824053451</v>
      </c>
      <c r="J119">
        <v>0</v>
      </c>
      <c r="K119">
        <f>'WH LT Total'!E119+'Parcel LT'!$F$2</f>
        <v>23.666666666666668</v>
      </c>
      <c r="L119" s="10">
        <f>ROUNDUP((((J119+Inventory[[#This Row],[Sold Qty]])/2)/30 * K119),0)</f>
        <v>2</v>
      </c>
      <c r="M119" s="10">
        <f>ROUNDUP(SQRT((((J119+Inventory[[#This Row],[Sold Qty]])/2)*2*(42*H119))/(0.1*G119)),0)</f>
        <v>3</v>
      </c>
      <c r="N119" s="4">
        <f>IF(Inventory[[#This Row],[Stock]]&lt;=L119,M119*I119,0)</f>
        <v>0</v>
      </c>
      <c r="Q119">
        <f>I119*Inventory[[#This Row],[Stock]]</f>
        <v>131.89309576837417</v>
      </c>
      <c r="R119">
        <v>60</v>
      </c>
      <c r="S119" s="10">
        <f>R119*Inventory[[#This Row],[Stock]]</f>
        <v>420</v>
      </c>
      <c r="T119" s="10">
        <f t="shared" si="1"/>
        <v>288.10690423162583</v>
      </c>
    </row>
    <row r="120" spans="1:20" ht="15" customHeight="1" thickBot="1" x14ac:dyDescent="0.4">
      <c r="A120">
        <f>Item[[#This Row],[Item No.]]</f>
        <v>116</v>
      </c>
      <c r="B120" t="str">
        <f>VLOOKUP(Inventory[[#This Row],[Item No.]],Item[],2,FALSE)</f>
        <v>lululemon black legging m</v>
      </c>
      <c r="C120">
        <f>SUMIF(Ordered[Name], Inventory[[#This Row],[Name]], Ordered[Quantity])</f>
        <v>2</v>
      </c>
      <c r="D120">
        <f>SUMIF(Sold[Name], Inventory[[#This Row],[Name]], Sold[Quantity])</f>
        <v>2</v>
      </c>
      <c r="E120">
        <f>Inventory[[#This Row],[Ordered Qty]]-Inventory[[#This Row],[Sold Qty]]+F120</f>
        <v>5</v>
      </c>
      <c r="F120" s="12">
        <v>5</v>
      </c>
      <c r="G120" s="13">
        <f>Item[[#This Row],[Price (yuan)]]</f>
        <v>67</v>
      </c>
      <c r="H120" s="14">
        <f>Item[[#This Row],[Weight (kg)]]</f>
        <v>0.2</v>
      </c>
      <c r="I120" s="2">
        <f>Item[[#This Row],[Cost (CAD)]]</f>
        <v>18.841870824053451</v>
      </c>
      <c r="J120">
        <v>0</v>
      </c>
      <c r="K120">
        <f>'WH LT Total'!E120+'Parcel LT'!$F$2</f>
        <v>23.666666666666668</v>
      </c>
      <c r="L120" s="10">
        <f>ROUNDUP((((J120+Inventory[[#This Row],[Sold Qty]])/2)/30 * K120),0)</f>
        <v>1</v>
      </c>
      <c r="M120" s="10">
        <f>ROUNDUP(SQRT((((J120+Inventory[[#This Row],[Sold Qty]])/2)*2*(42*H120))/(0.1*G120)),0)</f>
        <v>2</v>
      </c>
      <c r="N120" s="4">
        <f>IF(Inventory[[#This Row],[Stock]]&lt;=L120,M120*I120,0)</f>
        <v>0</v>
      </c>
      <c r="Q120">
        <f>I120*Inventory[[#This Row],[Stock]]</f>
        <v>94.20935412026725</v>
      </c>
      <c r="R120" s="10">
        <v>60</v>
      </c>
      <c r="S120" s="10">
        <f>R120*Inventory[[#This Row],[Stock]]</f>
        <v>300</v>
      </c>
      <c r="T120" s="10">
        <f t="shared" si="1"/>
        <v>205.79064587973275</v>
      </c>
    </row>
    <row r="121" spans="1:20" ht="15" customHeight="1" thickBot="1" x14ac:dyDescent="0.4">
      <c r="A121">
        <f>Item[[#This Row],[Item No.]]</f>
        <v>117</v>
      </c>
      <c r="B121" t="str">
        <f>VLOOKUP(Inventory[[#This Row],[Item No.]],Item[],2,FALSE)</f>
        <v>lululemon royal blue legging s</v>
      </c>
      <c r="C121">
        <f>SUMIF(Ordered[Name], Inventory[[#This Row],[Name]], Ordered[Quantity])</f>
        <v>0</v>
      </c>
      <c r="D121">
        <f>SUMIF(Sold[Name], Inventory[[#This Row],[Name]], Sold[Quantity])</f>
        <v>0</v>
      </c>
      <c r="E121">
        <f>Inventory[[#This Row],[Ordered Qty]]-Inventory[[#This Row],[Sold Qty]]+F121</f>
        <v>1</v>
      </c>
      <c r="F121" s="12">
        <v>1</v>
      </c>
      <c r="G121" s="13">
        <f>Item[[#This Row],[Price (yuan)]]</f>
        <v>67</v>
      </c>
      <c r="H121" s="14">
        <f>Item[[#This Row],[Weight (kg)]]</f>
        <v>0.2</v>
      </c>
      <c r="I121" s="2">
        <f>Item[[#This Row],[Cost (CAD)]]</f>
        <v>18.841870824053451</v>
      </c>
      <c r="J121">
        <v>0</v>
      </c>
      <c r="K121">
        <f>'WH LT Total'!E121+'Parcel LT'!$F$2</f>
        <v>23.666666666666668</v>
      </c>
      <c r="L121" s="10">
        <f>ROUNDUP((((J121+Inventory[[#This Row],[Sold Qty]])/2)/30 * K121),0)</f>
        <v>0</v>
      </c>
      <c r="M121" s="10">
        <f>ROUNDUP(SQRT((((J121+Inventory[[#This Row],[Sold Qty]])/2)*2*(42*H121))/(0.1*G121)),0)</f>
        <v>0</v>
      </c>
      <c r="N121" s="4">
        <f>IF(Inventory[[#This Row],[Stock]]&lt;=L121,M121*I121,0)</f>
        <v>0</v>
      </c>
      <c r="Q121">
        <f>I121*Inventory[[#This Row],[Stock]]</f>
        <v>18.841870824053451</v>
      </c>
      <c r="R121" s="10">
        <v>60</v>
      </c>
      <c r="S121" s="10">
        <f>R121*Inventory[[#This Row],[Stock]]</f>
        <v>60</v>
      </c>
      <c r="T121" s="10">
        <f t="shared" si="1"/>
        <v>41.158129175946549</v>
      </c>
    </row>
    <row r="122" spans="1:20" ht="15" customHeight="1" thickBot="1" x14ac:dyDescent="0.4">
      <c r="A122">
        <f>Item[[#This Row],[Item No.]]</f>
        <v>118</v>
      </c>
      <c r="B122" t="str">
        <f>VLOOKUP(Inventory[[#This Row],[Item No.]],Item[],2,FALSE)</f>
        <v>lululemon royal blue legging m</v>
      </c>
      <c r="C122">
        <f>SUMIF(Ordered[Name], Inventory[[#This Row],[Name]], Ordered[Quantity])</f>
        <v>0</v>
      </c>
      <c r="D122">
        <f>SUMIF(Sold[Name], Inventory[[#This Row],[Name]], Sold[Quantity])</f>
        <v>0</v>
      </c>
      <c r="E122">
        <f>Inventory[[#This Row],[Ordered Qty]]-Inventory[[#This Row],[Sold Qty]]+F122</f>
        <v>1</v>
      </c>
      <c r="F122" s="12">
        <v>1</v>
      </c>
      <c r="G122" s="13">
        <f>Item[[#This Row],[Price (yuan)]]</f>
        <v>67</v>
      </c>
      <c r="H122" s="14">
        <f>Item[[#This Row],[Weight (kg)]]</f>
        <v>0.2</v>
      </c>
      <c r="I122" s="2">
        <f>Item[[#This Row],[Cost (CAD)]]</f>
        <v>18.841870824053451</v>
      </c>
      <c r="J122">
        <v>0</v>
      </c>
      <c r="K122">
        <f>'WH LT Total'!E122+'Parcel LT'!$F$2</f>
        <v>23.666666666666668</v>
      </c>
      <c r="L122" s="10">
        <f>ROUNDUP((((J122+Inventory[[#This Row],[Sold Qty]])/2)/30 * K122),0)</f>
        <v>0</v>
      </c>
      <c r="M122" s="10">
        <f>ROUNDUP(SQRT((((J122+Inventory[[#This Row],[Sold Qty]])/2)*2*(42*H122))/(0.1*G122)),0)</f>
        <v>0</v>
      </c>
      <c r="N122" s="4">
        <f>IF(Inventory[[#This Row],[Stock]]&lt;=L122,M122*I122,0)</f>
        <v>0</v>
      </c>
      <c r="Q122">
        <f>I122*Inventory[[#This Row],[Stock]]</f>
        <v>18.841870824053451</v>
      </c>
      <c r="R122" s="10">
        <v>60</v>
      </c>
      <c r="S122" s="10">
        <f>R122*Inventory[[#This Row],[Stock]]</f>
        <v>60</v>
      </c>
      <c r="T122" s="10">
        <f t="shared" si="1"/>
        <v>41.158129175946549</v>
      </c>
    </row>
    <row r="123" spans="1:20" ht="15" customHeight="1" thickBot="1" x14ac:dyDescent="0.4">
      <c r="A123">
        <f>Item[[#This Row],[Item No.]]</f>
        <v>119</v>
      </c>
      <c r="B123" t="str">
        <f>VLOOKUP(Inventory[[#This Row],[Item No.]],Item[],2,FALSE)</f>
        <v>lululemon aoki ash legging s</v>
      </c>
      <c r="C123">
        <f>SUMIF(Ordered[Name], Inventory[[#This Row],[Name]], Ordered[Quantity])</f>
        <v>2</v>
      </c>
      <c r="D123">
        <f>SUMIF(Sold[Name], Inventory[[#This Row],[Name]], Sold[Quantity])</f>
        <v>0</v>
      </c>
      <c r="E123">
        <f>Inventory[[#This Row],[Ordered Qty]]-Inventory[[#This Row],[Sold Qty]]+F123</f>
        <v>3</v>
      </c>
      <c r="F123" s="12">
        <v>1</v>
      </c>
      <c r="G123" s="13">
        <f>Item[[#This Row],[Price (yuan)]]</f>
        <v>67</v>
      </c>
      <c r="H123" s="14">
        <f>Item[[#This Row],[Weight (kg)]]</f>
        <v>0.2</v>
      </c>
      <c r="I123" s="2">
        <f>Item[[#This Row],[Cost (CAD)]]</f>
        <v>18.841870824053451</v>
      </c>
      <c r="J123">
        <v>0</v>
      </c>
      <c r="K123">
        <f>'WH LT Total'!E123+'Parcel LT'!$F$2</f>
        <v>23.666666666666668</v>
      </c>
      <c r="L123" s="10">
        <f>ROUNDUP((((J123+Inventory[[#This Row],[Sold Qty]])/2)/30 * K123),0)</f>
        <v>0</v>
      </c>
      <c r="M123" s="10">
        <f>ROUNDUP(SQRT((((J123+Inventory[[#This Row],[Sold Qty]])/2)*2*(42*H123))/(0.1*G123)),0)</f>
        <v>0</v>
      </c>
      <c r="N123" s="4">
        <f>IF(Inventory[[#This Row],[Stock]]&lt;=L123,M123*I123,0)</f>
        <v>0</v>
      </c>
      <c r="Q123">
        <f>I123*Inventory[[#This Row],[Stock]]</f>
        <v>56.525612472160354</v>
      </c>
      <c r="R123" s="10">
        <v>60</v>
      </c>
      <c r="S123" s="10">
        <f>R123*Inventory[[#This Row],[Stock]]</f>
        <v>180</v>
      </c>
      <c r="T123" s="10">
        <f t="shared" si="1"/>
        <v>123.47438752783964</v>
      </c>
    </row>
    <row r="124" spans="1:20" ht="15" customHeight="1" thickBot="1" x14ac:dyDescent="0.4">
      <c r="A124">
        <f>Item[[#This Row],[Item No.]]</f>
        <v>120</v>
      </c>
      <c r="B124" t="str">
        <f>VLOOKUP(Inventory[[#This Row],[Item No.]],Item[],2,FALSE)</f>
        <v>lululemon aoki ash legging m</v>
      </c>
      <c r="C124">
        <f>SUMIF(Ordered[Name], Inventory[[#This Row],[Name]], Ordered[Quantity])</f>
        <v>1</v>
      </c>
      <c r="D124">
        <f>SUMIF(Sold[Name], Inventory[[#This Row],[Name]], Sold[Quantity])</f>
        <v>0</v>
      </c>
      <c r="E124">
        <f>Inventory[[#This Row],[Ordered Qty]]-Inventory[[#This Row],[Sold Qty]]+F124</f>
        <v>2</v>
      </c>
      <c r="F124" s="12">
        <v>1</v>
      </c>
      <c r="G124" s="13">
        <f>Item[[#This Row],[Price (yuan)]]</f>
        <v>67</v>
      </c>
      <c r="H124" s="14">
        <f>Item[[#This Row],[Weight (kg)]]</f>
        <v>0.2</v>
      </c>
      <c r="I124" s="2">
        <f>Item[[#This Row],[Cost (CAD)]]</f>
        <v>18.841870824053451</v>
      </c>
      <c r="J124">
        <v>0</v>
      </c>
      <c r="K124">
        <f>'WH LT Total'!E124+'Parcel LT'!$F$2</f>
        <v>23.666666666666668</v>
      </c>
      <c r="L124" s="10">
        <f>ROUNDUP((((J124+Inventory[[#This Row],[Sold Qty]])/2)/30 * K124),0)</f>
        <v>0</v>
      </c>
      <c r="M124" s="10">
        <f>ROUNDUP(SQRT((((J124+Inventory[[#This Row],[Sold Qty]])/2)*2*(42*H124))/(0.1*G124)),0)</f>
        <v>0</v>
      </c>
      <c r="N124" s="4">
        <f>IF(Inventory[[#This Row],[Stock]]&lt;=L124,M124*I124,0)</f>
        <v>0</v>
      </c>
      <c r="Q124">
        <f>I124*Inventory[[#This Row],[Stock]]</f>
        <v>37.683741648106903</v>
      </c>
      <c r="R124" s="10">
        <v>60</v>
      </c>
      <c r="S124" s="10">
        <f>R124*Inventory[[#This Row],[Stock]]</f>
        <v>120</v>
      </c>
      <c r="T124" s="10">
        <f t="shared" si="1"/>
        <v>82.316258351893097</v>
      </c>
    </row>
    <row r="125" spans="1:20" ht="15" customHeight="1" thickBot="1" x14ac:dyDescent="0.4">
      <c r="A125">
        <f>Item[[#This Row],[Item No.]]</f>
        <v>121</v>
      </c>
      <c r="B125" t="str">
        <f>VLOOKUP(Inventory[[#This Row],[Item No.]],Item[],2,FALSE)</f>
        <v>lululemon gray gamma legging s</v>
      </c>
      <c r="C125">
        <f>SUMIF(Ordered[Name], Inventory[[#This Row],[Name]], Ordered[Quantity])</f>
        <v>3</v>
      </c>
      <c r="D125">
        <f>SUMIF(Sold[Name], Inventory[[#This Row],[Name]], Sold[Quantity])</f>
        <v>1</v>
      </c>
      <c r="E125">
        <f>Inventory[[#This Row],[Ordered Qty]]-Inventory[[#This Row],[Sold Qty]]+F125</f>
        <v>3</v>
      </c>
      <c r="F125" s="12">
        <v>1</v>
      </c>
      <c r="G125" s="13">
        <f>Item[[#This Row],[Price (yuan)]]</f>
        <v>67</v>
      </c>
      <c r="H125" s="14">
        <f>Item[[#This Row],[Weight (kg)]]</f>
        <v>0.2</v>
      </c>
      <c r="I125" s="2">
        <f>Item[[#This Row],[Cost (CAD)]]</f>
        <v>18.841870824053451</v>
      </c>
      <c r="J125">
        <v>0</v>
      </c>
      <c r="K125">
        <f>'WH LT Total'!E125+'Parcel LT'!$F$2</f>
        <v>23.666666666666668</v>
      </c>
      <c r="L125" s="10">
        <f>ROUNDUP((((J125+Inventory[[#This Row],[Sold Qty]])/2)/30 * K125),0)</f>
        <v>1</v>
      </c>
      <c r="M125" s="10">
        <f>ROUNDUP(SQRT((((J125+Inventory[[#This Row],[Sold Qty]])/2)*2*(42*H125))/(0.1*G125)),0)</f>
        <v>2</v>
      </c>
      <c r="N125" s="4">
        <f>IF(Inventory[[#This Row],[Stock]]&lt;=L125,M125*I125,0)</f>
        <v>0</v>
      </c>
      <c r="Q125">
        <f>I125*Inventory[[#This Row],[Stock]]</f>
        <v>56.525612472160354</v>
      </c>
      <c r="R125" s="10">
        <v>60</v>
      </c>
      <c r="S125" s="10">
        <f>R125*Inventory[[#This Row],[Stock]]</f>
        <v>180</v>
      </c>
      <c r="T125" s="10">
        <f t="shared" si="1"/>
        <v>123.47438752783964</v>
      </c>
    </row>
    <row r="126" spans="1:20" ht="15" customHeight="1" thickBot="1" x14ac:dyDescent="0.4">
      <c r="A126">
        <f>Item[[#This Row],[Item No.]]</f>
        <v>122</v>
      </c>
      <c r="B126" t="str">
        <f>VLOOKUP(Inventory[[#This Row],[Item No.]],Item[],2,FALSE)</f>
        <v>lululemon gray gamma legging m</v>
      </c>
      <c r="C126">
        <f>SUMIF(Ordered[Name], Inventory[[#This Row],[Name]], Ordered[Quantity])</f>
        <v>0</v>
      </c>
      <c r="D126">
        <f>SUMIF(Sold[Name], Inventory[[#This Row],[Name]], Sold[Quantity])</f>
        <v>0</v>
      </c>
      <c r="E126">
        <f>Inventory[[#This Row],[Ordered Qty]]-Inventory[[#This Row],[Sold Qty]]+F126</f>
        <v>1</v>
      </c>
      <c r="F126" s="12">
        <v>1</v>
      </c>
      <c r="G126" s="13">
        <f>Item[[#This Row],[Price (yuan)]]</f>
        <v>67</v>
      </c>
      <c r="H126" s="14">
        <f>Item[[#This Row],[Weight (kg)]]</f>
        <v>0.2</v>
      </c>
      <c r="I126" s="2">
        <f>Item[[#This Row],[Cost (CAD)]]</f>
        <v>18.841870824053451</v>
      </c>
      <c r="J126">
        <v>0</v>
      </c>
      <c r="K126">
        <f>'WH LT Total'!E126+'Parcel LT'!$F$2</f>
        <v>23.666666666666668</v>
      </c>
      <c r="L126" s="10">
        <f>ROUNDUP((((J126+Inventory[[#This Row],[Sold Qty]])/2)/30 * K126),0)</f>
        <v>0</v>
      </c>
      <c r="M126" s="10">
        <f>ROUNDUP(SQRT((((J126+Inventory[[#This Row],[Sold Qty]])/2)*2*(42*H126))/(0.1*G126)),0)</f>
        <v>0</v>
      </c>
      <c r="N126" s="4">
        <f>IF(Inventory[[#This Row],[Stock]]&lt;=L126,M126*I126,0)</f>
        <v>0</v>
      </c>
      <c r="Q126">
        <f>I126*Inventory[[#This Row],[Stock]]</f>
        <v>18.841870824053451</v>
      </c>
      <c r="R126" s="10">
        <v>60</v>
      </c>
      <c r="S126" s="10">
        <f>R126*Inventory[[#This Row],[Stock]]</f>
        <v>60</v>
      </c>
      <c r="T126" s="10">
        <f t="shared" si="1"/>
        <v>41.158129175946549</v>
      </c>
    </row>
    <row r="127" spans="1:20" ht="15" customHeight="1" thickBot="1" x14ac:dyDescent="0.4">
      <c r="A127">
        <f>Item[[#This Row],[Item No.]]</f>
        <v>168</v>
      </c>
      <c r="B127" t="str">
        <f>VLOOKUP(Inventory[[#This Row],[Item No.]],Item[],2,FALSE)</f>
        <v>lululemon aoki ash legging s</v>
      </c>
      <c r="C127">
        <f>SUMIF(Ordered[Name], Inventory[[#This Row],[Name]], Ordered[Quantity])</f>
        <v>2</v>
      </c>
      <c r="D127">
        <f>SUMIF(Sold[Name], Inventory[[#This Row],[Name]], Sold[Quantity])</f>
        <v>0</v>
      </c>
      <c r="E127">
        <f>Inventory[[#This Row],[Ordered Qty]]-Inventory[[#This Row],[Sold Qty]]+F127</f>
        <v>2</v>
      </c>
      <c r="F127">
        <v>0</v>
      </c>
      <c r="G127" s="13">
        <f>Item[[#This Row],[Price (yuan)]]</f>
        <v>67</v>
      </c>
      <c r="H127" s="14">
        <f>Item[[#This Row],[Weight (kg)]]</f>
        <v>0.2</v>
      </c>
      <c r="I127" s="2">
        <f>Item[[#This Row],[Cost (CAD)]]</f>
        <v>18.841870824053451</v>
      </c>
      <c r="J127">
        <v>0</v>
      </c>
      <c r="K127">
        <f>'WH LT Total'!E127+'Parcel LT'!$F$2</f>
        <v>23.666666666666668</v>
      </c>
      <c r="L127" s="10">
        <f>ROUNDUP((((J127+Inventory[[#This Row],[Sold Qty]])/2)/30 * K127),0)</f>
        <v>0</v>
      </c>
      <c r="M127" s="10">
        <f>ROUNDUP(SQRT((((J127+Inventory[[#This Row],[Sold Qty]])/2)*2*(42*H127))/(0.1*G127)),0)</f>
        <v>0</v>
      </c>
      <c r="N127" s="4">
        <f>IF(Inventory[[#This Row],[Stock]]&lt;=L127,M127*I127,0)</f>
        <v>0</v>
      </c>
      <c r="Q127">
        <f>I127*Inventory[[#This Row],[Stock]]</f>
        <v>37.683741648106903</v>
      </c>
      <c r="R127" s="10">
        <v>60</v>
      </c>
      <c r="S127" s="10">
        <f>R127*Inventory[[#This Row],[Stock]]</f>
        <v>120</v>
      </c>
      <c r="T127" s="10">
        <f t="shared" si="1"/>
        <v>82.316258351893097</v>
      </c>
    </row>
    <row r="128" spans="1:20" ht="15" customHeight="1" thickBot="1" x14ac:dyDescent="0.4">
      <c r="A128">
        <f>Item[[#This Row],[Item No.]]</f>
        <v>169</v>
      </c>
      <c r="B128" t="str">
        <f>VLOOKUP(Inventory[[#This Row],[Item No.]],Item[],2,FALSE)</f>
        <v>lululemon aoki ash legging m</v>
      </c>
      <c r="C128">
        <f>SUMIF(Ordered[Name], Inventory[[#This Row],[Name]], Ordered[Quantity])</f>
        <v>1</v>
      </c>
      <c r="D128">
        <f>SUMIF(Sold[Name], Inventory[[#This Row],[Name]], Sold[Quantity])</f>
        <v>0</v>
      </c>
      <c r="E128">
        <f>Inventory[[#This Row],[Ordered Qty]]-Inventory[[#This Row],[Sold Qty]]+F128</f>
        <v>1</v>
      </c>
      <c r="F128">
        <v>0</v>
      </c>
      <c r="G128" s="13">
        <f>Item[[#This Row],[Price (yuan)]]</f>
        <v>67</v>
      </c>
      <c r="H128" s="14">
        <f>Item[[#This Row],[Weight (kg)]]</f>
        <v>0.2</v>
      </c>
      <c r="I128" s="2">
        <f>Item[[#This Row],[Cost (CAD)]]</f>
        <v>18.841870824053451</v>
      </c>
      <c r="J128">
        <v>0</v>
      </c>
      <c r="K128">
        <f>'WH LT Total'!E128+'Parcel LT'!$F$2</f>
        <v>23.666666666666668</v>
      </c>
      <c r="L128" s="10">
        <f>ROUNDUP((((J128+Inventory[[#This Row],[Sold Qty]])/2)/30 * K128),0)</f>
        <v>0</v>
      </c>
      <c r="M128" s="10">
        <f>ROUNDUP(SQRT((((J128+Inventory[[#This Row],[Sold Qty]])/2)*2*(42*H128))/(0.1*G128)),0)</f>
        <v>0</v>
      </c>
      <c r="N128" s="4">
        <f>IF(Inventory[[#This Row],[Stock]]&lt;=L128,M128*I128,0)</f>
        <v>0</v>
      </c>
      <c r="Q128">
        <f>I128*Inventory[[#This Row],[Stock]]</f>
        <v>18.841870824053451</v>
      </c>
      <c r="R128" s="10">
        <v>60</v>
      </c>
      <c r="S128" s="10">
        <f>R128*Inventory[[#This Row],[Stock]]</f>
        <v>60</v>
      </c>
      <c r="T128" s="10">
        <f t="shared" si="1"/>
        <v>41.158129175946549</v>
      </c>
    </row>
    <row r="129" spans="1:20" ht="15" customHeight="1" thickBot="1" x14ac:dyDescent="0.4">
      <c r="A129">
        <f>Item[[#This Row],[Item No.]]</f>
        <v>170</v>
      </c>
      <c r="B129" t="str">
        <f>VLOOKUP(Inventory[[#This Row],[Item No.]],Item[],2,FALSE)</f>
        <v>lululemon brick red legging s</v>
      </c>
      <c r="C129">
        <f>SUMIF(Ordered[Name], Inventory[[#This Row],[Name]], Ordered[Quantity])</f>
        <v>2</v>
      </c>
      <c r="D129">
        <f>SUMIF(Sold[Name], Inventory[[#This Row],[Name]], Sold[Quantity])</f>
        <v>0</v>
      </c>
      <c r="E129">
        <f>Inventory[[#This Row],[Ordered Qty]]-Inventory[[#This Row],[Sold Qty]]+F129</f>
        <v>2</v>
      </c>
      <c r="F129">
        <v>0</v>
      </c>
      <c r="G129" s="13">
        <f>Item[[#This Row],[Price (yuan)]]</f>
        <v>67</v>
      </c>
      <c r="H129" s="14">
        <f>Item[[#This Row],[Weight (kg)]]</f>
        <v>0.2</v>
      </c>
      <c r="I129" s="2">
        <f>Item[[#This Row],[Cost (CAD)]]</f>
        <v>18.841870824053451</v>
      </c>
      <c r="J129">
        <v>0</v>
      </c>
      <c r="K129">
        <f>'WH LT Total'!E129+'Parcel LT'!$F$2</f>
        <v>23.666666666666668</v>
      </c>
      <c r="L129" s="10">
        <f>ROUNDUP((((J129+Inventory[[#This Row],[Sold Qty]])/2)/30 * K129),0)</f>
        <v>0</v>
      </c>
      <c r="M129" s="10">
        <f>ROUNDUP(SQRT((((J129+Inventory[[#This Row],[Sold Qty]])/2)*2*(42*H129))/(0.1*G129)),0)</f>
        <v>0</v>
      </c>
      <c r="N129" s="4">
        <f>IF(Inventory[[#This Row],[Stock]]&lt;=L129,M129*I129,0)</f>
        <v>0</v>
      </c>
      <c r="Q129">
        <f>I129*Inventory[[#This Row],[Stock]]</f>
        <v>37.683741648106903</v>
      </c>
      <c r="R129" s="10">
        <v>60</v>
      </c>
      <c r="S129" s="10">
        <f>R129*Inventory[[#This Row],[Stock]]</f>
        <v>120</v>
      </c>
      <c r="T129" s="10">
        <f t="shared" si="1"/>
        <v>82.316258351893097</v>
      </c>
    </row>
    <row r="130" spans="1:20" ht="15" customHeight="1" thickBot="1" x14ac:dyDescent="0.4">
      <c r="A130">
        <f>Item[[#This Row],[Item No.]]</f>
        <v>171</v>
      </c>
      <c r="B130" t="str">
        <f>VLOOKUP(Inventory[[#This Row],[Item No.]],Item[],2,FALSE)</f>
        <v>lululemon brick red legging m</v>
      </c>
      <c r="C130">
        <f>SUMIF(Ordered[Name], Inventory[[#This Row],[Name]], Ordered[Quantity])</f>
        <v>1</v>
      </c>
      <c r="D130">
        <f>SUMIF(Sold[Name], Inventory[[#This Row],[Name]], Sold[Quantity])</f>
        <v>0</v>
      </c>
      <c r="E130">
        <f>Inventory[[#This Row],[Ordered Qty]]-Inventory[[#This Row],[Sold Qty]]+F130</f>
        <v>1</v>
      </c>
      <c r="F130">
        <v>0</v>
      </c>
      <c r="G130" s="13">
        <f>Item[[#This Row],[Price (yuan)]]</f>
        <v>67</v>
      </c>
      <c r="H130" s="14">
        <f>Item[[#This Row],[Weight (kg)]]</f>
        <v>0.2</v>
      </c>
      <c r="I130" s="2">
        <f>Item[[#This Row],[Cost (CAD)]]</f>
        <v>18.841870824053451</v>
      </c>
      <c r="J130">
        <v>0</v>
      </c>
      <c r="K130">
        <f>'WH LT Total'!E130+'Parcel LT'!$F$2</f>
        <v>23.666666666666668</v>
      </c>
      <c r="L130" s="10">
        <f>ROUNDUP((((J130+Inventory[[#This Row],[Sold Qty]])/2)/30 * K130),0)</f>
        <v>0</v>
      </c>
      <c r="M130" s="10">
        <f>ROUNDUP(SQRT((((J130+Inventory[[#This Row],[Sold Qty]])/2)*2*(42*H130))/(0.1*G130)),0)</f>
        <v>0</v>
      </c>
      <c r="N130" s="4">
        <f>IF(Inventory[[#This Row],[Stock]]&lt;=L130,M130*I130,0)</f>
        <v>0</v>
      </c>
      <c r="Q130">
        <f>I130*Inventory[[#This Row],[Stock]]</f>
        <v>18.841870824053451</v>
      </c>
      <c r="R130" s="10">
        <v>60</v>
      </c>
      <c r="S130" s="10">
        <f>R130*Inventory[[#This Row],[Stock]]</f>
        <v>60</v>
      </c>
      <c r="T130" s="10">
        <f t="shared" si="1"/>
        <v>41.158129175946549</v>
      </c>
    </row>
    <row r="131" spans="1:20" ht="15" customHeight="1" thickBot="1" x14ac:dyDescent="0.4">
      <c r="A131">
        <f>Item[[#This Row],[Item No.]]</f>
        <v>123</v>
      </c>
      <c r="B131" t="str">
        <f>VLOOKUP(Inventory[[#This Row],[Item No.]],Item[],2,FALSE)</f>
        <v>frank ocean white blonded shirt s</v>
      </c>
      <c r="C131">
        <f>SUMIF(Ordered[Name], Inventory[[#This Row],[Name]], Ordered[Quantity])</f>
        <v>0</v>
      </c>
      <c r="D131">
        <f>SUMIF(Sold[Name], Inventory[[#This Row],[Name]], Sold[Quantity])</f>
        <v>0</v>
      </c>
      <c r="E131">
        <f>Inventory[[#This Row],[Ordered Qty]]-Inventory[[#This Row],[Sold Qty]]+F131</f>
        <v>5</v>
      </c>
      <c r="F131" s="12">
        <v>5</v>
      </c>
      <c r="G131" s="13">
        <f>Item[[#This Row],[Price (yuan)]]</f>
        <v>75</v>
      </c>
      <c r="H131" s="14">
        <f>Item[[#This Row],[Weight (kg)]]</f>
        <v>0.2</v>
      </c>
      <c r="I131" s="2">
        <f>Item[[#This Row],[Cost (CAD)]]</f>
        <v>20.623608017817372</v>
      </c>
      <c r="J131">
        <v>0</v>
      </c>
      <c r="K131">
        <f>'WH LT Total'!E131+'Parcel LT'!$F$2</f>
        <v>23.666666666666668</v>
      </c>
      <c r="L131" s="10">
        <f>ROUNDUP((((J131+Inventory[[#This Row],[Sold Qty]])/2)/30 * K131),0)</f>
        <v>0</v>
      </c>
      <c r="M131" s="10">
        <f>ROUNDUP(SQRT((((J131+Inventory[[#This Row],[Sold Qty]])/2)*2*(42*H131))/(0.1*G131)),0)</f>
        <v>0</v>
      </c>
      <c r="N131" s="4">
        <f>IF(Inventory[[#This Row],[Stock]]&lt;=L131,M131*I131,0)</f>
        <v>0</v>
      </c>
      <c r="Q131">
        <f>I131*Inventory[[#This Row],[Stock]]</f>
        <v>103.11804008908686</v>
      </c>
      <c r="R131">
        <v>100</v>
      </c>
      <c r="S131" s="10">
        <f>R131*Inventory[[#This Row],[Stock]]</f>
        <v>500</v>
      </c>
      <c r="T131" s="10">
        <f t="shared" ref="T131:T172" si="2">S131-Q131</f>
        <v>396.88195991091311</v>
      </c>
    </row>
    <row r="132" spans="1:20" ht="15" customHeight="1" thickBot="1" x14ac:dyDescent="0.4">
      <c r="A132">
        <f>Item[[#This Row],[Item No.]]</f>
        <v>124</v>
      </c>
      <c r="B132" t="str">
        <f>VLOOKUP(Inventory[[#This Row],[Item No.]],Item[],2,FALSE)</f>
        <v>frank ocean white blonded shirt m</v>
      </c>
      <c r="C132">
        <f>SUMIF(Ordered[Name], Inventory[[#This Row],[Name]], Ordered[Quantity])</f>
        <v>0</v>
      </c>
      <c r="D132">
        <f>SUMIF(Sold[Name], Inventory[[#This Row],[Name]], Sold[Quantity])</f>
        <v>0</v>
      </c>
      <c r="E132">
        <f>Inventory[[#This Row],[Ordered Qty]]-Inventory[[#This Row],[Sold Qty]]+F132</f>
        <v>0</v>
      </c>
      <c r="F132" s="12">
        <v>0</v>
      </c>
      <c r="G132" s="13">
        <f>Item[[#This Row],[Price (yuan)]]</f>
        <v>75</v>
      </c>
      <c r="H132" s="14">
        <f>Item[[#This Row],[Weight (kg)]]</f>
        <v>0.2</v>
      </c>
      <c r="I132" s="2">
        <f>Item[[#This Row],[Cost (CAD)]]</f>
        <v>20.623608017817372</v>
      </c>
      <c r="J132" s="10">
        <v>1</v>
      </c>
      <c r="K132">
        <f>'WH LT Total'!E132+'Parcel LT'!$F$2</f>
        <v>23.666666666666668</v>
      </c>
      <c r="L132" s="10">
        <f>ROUNDUP((((J132+Inventory[[#This Row],[Sold Qty]])/2)/30 * K132),0)</f>
        <v>1</v>
      </c>
      <c r="M132" s="10">
        <f>ROUNDUP(SQRT((((J132+Inventory[[#This Row],[Sold Qty]])/2)*2*(42*H132))/(0.1*G132)),0)</f>
        <v>2</v>
      </c>
      <c r="N132" s="4">
        <f>IF(Inventory[[#This Row],[Stock]]&lt;=L132,M132*I132,0)</f>
        <v>41.247216035634743</v>
      </c>
      <c r="Q132">
        <f>I132*Inventory[[#This Row],[Stock]]</f>
        <v>0</v>
      </c>
      <c r="R132" s="10">
        <v>100</v>
      </c>
      <c r="S132" s="10">
        <f>R132*Inventory[[#This Row],[Stock]]</f>
        <v>0</v>
      </c>
      <c r="T132" s="10">
        <f t="shared" si="2"/>
        <v>0</v>
      </c>
    </row>
    <row r="133" spans="1:20" ht="15" customHeight="1" thickBot="1" x14ac:dyDescent="0.4">
      <c r="A133">
        <f>Item[[#This Row],[Item No.]]</f>
        <v>125</v>
      </c>
      <c r="B133" t="str">
        <f>VLOOKUP(Inventory[[#This Row],[Item No.]],Item[],2,FALSE)</f>
        <v>frank ocean white blonded shirt l</v>
      </c>
      <c r="C133">
        <f>SUMIF(Ordered[Name], Inventory[[#This Row],[Name]], Ordered[Quantity])</f>
        <v>0</v>
      </c>
      <c r="D133">
        <f>SUMIF(Sold[Name], Inventory[[#This Row],[Name]], Sold[Quantity])</f>
        <v>0</v>
      </c>
      <c r="E133">
        <f>Inventory[[#This Row],[Ordered Qty]]-Inventory[[#This Row],[Sold Qty]]+F133</f>
        <v>0</v>
      </c>
      <c r="F133" s="12">
        <v>0</v>
      </c>
      <c r="G133" s="13">
        <f>Item[[#This Row],[Price (yuan)]]</f>
        <v>75</v>
      </c>
      <c r="H133" s="14">
        <f>Item[[#This Row],[Weight (kg)]]</f>
        <v>0.2</v>
      </c>
      <c r="I133" s="2">
        <f>Item[[#This Row],[Cost (CAD)]]</f>
        <v>20.623608017817372</v>
      </c>
      <c r="J133">
        <v>0</v>
      </c>
      <c r="K133">
        <f>'WH LT Total'!E133+'Parcel LT'!$F$2</f>
        <v>23.666666666666668</v>
      </c>
      <c r="L133" s="10">
        <f>ROUNDUP((((J133+Inventory[[#This Row],[Sold Qty]])/2)/30 * K133),0)</f>
        <v>0</v>
      </c>
      <c r="M133" s="10">
        <f>ROUNDUP(SQRT((((J133+Inventory[[#This Row],[Sold Qty]])/2)*2*(42*H133))/(0.1*G133)),0)</f>
        <v>0</v>
      </c>
      <c r="N133" s="4">
        <f>IF(Inventory[[#This Row],[Stock]]&lt;=L133,M133*I133,0)</f>
        <v>0</v>
      </c>
      <c r="Q133">
        <f>I133*Inventory[[#This Row],[Stock]]</f>
        <v>0</v>
      </c>
      <c r="R133" s="10">
        <v>100</v>
      </c>
      <c r="S133" s="10">
        <f>R133*Inventory[[#This Row],[Stock]]</f>
        <v>0</v>
      </c>
      <c r="T133" s="10">
        <f t="shared" si="2"/>
        <v>0</v>
      </c>
    </row>
    <row r="134" spans="1:20" ht="15" customHeight="1" thickBot="1" x14ac:dyDescent="0.4">
      <c r="A134">
        <f>Item[[#This Row],[Item No.]]</f>
        <v>126</v>
      </c>
      <c r="B134" t="str">
        <f>VLOOKUP(Inventory[[#This Row],[Item No.]],Item[],2,FALSE)</f>
        <v>frank ocean white blonded shirt xl</v>
      </c>
      <c r="C134">
        <f>SUMIF(Ordered[Name], Inventory[[#This Row],[Name]], Ordered[Quantity])</f>
        <v>0</v>
      </c>
      <c r="D134">
        <f>SUMIF(Sold[Name], Inventory[[#This Row],[Name]], Sold[Quantity])</f>
        <v>0</v>
      </c>
      <c r="E134">
        <f>Inventory[[#This Row],[Ordered Qty]]-Inventory[[#This Row],[Sold Qty]]+F134</f>
        <v>0</v>
      </c>
      <c r="F134" s="12">
        <v>0</v>
      </c>
      <c r="G134" s="13">
        <f>Item[[#This Row],[Price (yuan)]]</f>
        <v>75</v>
      </c>
      <c r="H134" s="14">
        <f>Item[[#This Row],[Weight (kg)]]</f>
        <v>0.2</v>
      </c>
      <c r="I134" s="2">
        <f>Item[[#This Row],[Cost (CAD)]]</f>
        <v>20.623608017817372</v>
      </c>
      <c r="J134">
        <v>0</v>
      </c>
      <c r="K134">
        <f>'WH LT Total'!E134+'Parcel LT'!$F$2</f>
        <v>23.666666666666668</v>
      </c>
      <c r="L134" s="10">
        <f>ROUNDUP((((J134+Inventory[[#This Row],[Sold Qty]])/2)/30 * K134),0)</f>
        <v>0</v>
      </c>
      <c r="M134" s="10">
        <f>ROUNDUP(SQRT((((J134+Inventory[[#This Row],[Sold Qty]])/2)*2*(42*H134))/(0.1*G134)),0)</f>
        <v>0</v>
      </c>
      <c r="N134" s="4">
        <f>IF(Inventory[[#This Row],[Stock]]&lt;=L134,M134*I134,0)</f>
        <v>0</v>
      </c>
      <c r="Q134">
        <f>I134*Inventory[[#This Row],[Stock]]</f>
        <v>0</v>
      </c>
      <c r="R134" s="10">
        <v>100</v>
      </c>
      <c r="S134" s="10">
        <f>R134*Inventory[[#This Row],[Stock]]</f>
        <v>0</v>
      </c>
      <c r="T134" s="10">
        <f t="shared" si="2"/>
        <v>0</v>
      </c>
    </row>
    <row r="135" spans="1:20" ht="15" customHeight="1" thickBot="1" x14ac:dyDescent="0.4">
      <c r="A135">
        <f>Item[[#This Row],[Item No.]]</f>
        <v>127</v>
      </c>
      <c r="B135" t="str">
        <f>VLOOKUP(Inventory[[#This Row],[Item No.]],Item[],2,FALSE)</f>
        <v>astroworld black wish s</v>
      </c>
      <c r="C135">
        <f>SUMIF(Ordered[Name], Inventory[[#This Row],[Name]], Ordered[Quantity])</f>
        <v>0</v>
      </c>
      <c r="D135">
        <f>SUMIF(Sold[Name], Inventory[[#This Row],[Name]], Sold[Quantity])</f>
        <v>1</v>
      </c>
      <c r="E135">
        <f>Inventory[[#This Row],[Ordered Qty]]-Inventory[[#This Row],[Sold Qty]]+F135</f>
        <v>0</v>
      </c>
      <c r="F135" s="12">
        <v>1</v>
      </c>
      <c r="G135" s="13">
        <f>Item[[#This Row],[Price (yuan)]]</f>
        <v>225</v>
      </c>
      <c r="H135" s="14">
        <f>Item[[#This Row],[Weight (kg)]]</f>
        <v>0.7</v>
      </c>
      <c r="I135" s="2">
        <f>Item[[#This Row],[Cost (CAD)]]</f>
        <v>63.830734966592424</v>
      </c>
      <c r="J135">
        <v>0</v>
      </c>
      <c r="K135">
        <f>'WH LT Total'!E135+'Parcel LT'!$F$2</f>
        <v>23.666666666666668</v>
      </c>
      <c r="L135" s="10">
        <f>ROUNDUP((((J135+Inventory[[#This Row],[Sold Qty]])/2)/30 * K135),0)</f>
        <v>1</v>
      </c>
      <c r="M135" s="10">
        <f>ROUNDUP(SQRT((((J135+Inventory[[#This Row],[Sold Qty]])/2)*2*(42*H135))/(0.1*G135)),0)</f>
        <v>2</v>
      </c>
      <c r="N135" s="4">
        <f>IF(Inventory[[#This Row],[Stock]]&lt;=L135,M135*I135,0)</f>
        <v>127.66146993318485</v>
      </c>
      <c r="Q135">
        <f>I135*Inventory[[#This Row],[Stock]]</f>
        <v>0</v>
      </c>
      <c r="R135">
        <v>250</v>
      </c>
      <c r="S135" s="10">
        <f>R135*Inventory[[#This Row],[Stock]]</f>
        <v>0</v>
      </c>
      <c r="T135" s="10">
        <f t="shared" si="2"/>
        <v>0</v>
      </c>
    </row>
    <row r="136" spans="1:20" ht="15" customHeight="1" thickBot="1" x14ac:dyDescent="0.4">
      <c r="A136">
        <f>Item[[#This Row],[Item No.]]</f>
        <v>128</v>
      </c>
      <c r="B136" t="str">
        <f>VLOOKUP(Inventory[[#This Row],[Item No.]],Item[],2,FALSE)</f>
        <v>astroworld black wish m</v>
      </c>
      <c r="C136">
        <f>SUMIF(Ordered[Name], Inventory[[#This Row],[Name]], Ordered[Quantity])</f>
        <v>0</v>
      </c>
      <c r="D136">
        <f>SUMIF(Sold[Name], Inventory[[#This Row],[Name]], Sold[Quantity])</f>
        <v>2</v>
      </c>
      <c r="E136">
        <f>Inventory[[#This Row],[Ordered Qty]]-Inventory[[#This Row],[Sold Qty]]+F136</f>
        <v>0</v>
      </c>
      <c r="F136" s="12">
        <v>2</v>
      </c>
      <c r="G136" s="13">
        <f>Item[[#This Row],[Price (yuan)]]</f>
        <v>225</v>
      </c>
      <c r="H136" s="14">
        <f>Item[[#This Row],[Weight (kg)]]</f>
        <v>0.7</v>
      </c>
      <c r="I136" s="2">
        <f>Item[[#This Row],[Cost (CAD)]]</f>
        <v>63.830734966592424</v>
      </c>
      <c r="J136">
        <v>0</v>
      </c>
      <c r="K136">
        <f>'WH LT Total'!E136+'Parcel LT'!$F$2</f>
        <v>23.666666666666668</v>
      </c>
      <c r="L136" s="10">
        <f>ROUNDUP((((J136+Inventory[[#This Row],[Sold Qty]])/2)/30 * K136),0)</f>
        <v>1</v>
      </c>
      <c r="M136" s="10">
        <f>ROUNDUP(SQRT((((J136+Inventory[[#This Row],[Sold Qty]])/2)*2*(42*H136))/(0.1*G136)),0)</f>
        <v>2</v>
      </c>
      <c r="N136" s="4">
        <f>IF(Inventory[[#This Row],[Stock]]&lt;=L136,M136*I136,0)</f>
        <v>127.66146993318485</v>
      </c>
      <c r="Q136">
        <f>I136*Inventory[[#This Row],[Stock]]</f>
        <v>0</v>
      </c>
      <c r="R136" s="10">
        <v>250</v>
      </c>
      <c r="S136" s="10">
        <f>R136*Inventory[[#This Row],[Stock]]</f>
        <v>0</v>
      </c>
      <c r="T136" s="10">
        <f t="shared" si="2"/>
        <v>0</v>
      </c>
    </row>
    <row r="137" spans="1:20" ht="15" customHeight="1" thickBot="1" x14ac:dyDescent="0.4">
      <c r="A137">
        <f>Item[[#This Row],[Item No.]]</f>
        <v>129</v>
      </c>
      <c r="B137" t="str">
        <f>VLOOKUP(Inventory[[#This Row],[Item No.]],Item[],2,FALSE)</f>
        <v>astroworld black tour m</v>
      </c>
      <c r="C137">
        <f>SUMIF(Ordered[Name], Inventory[[#This Row],[Name]], Ordered[Quantity])</f>
        <v>0</v>
      </c>
      <c r="D137">
        <f>SUMIF(Sold[Name], Inventory[[#This Row],[Name]], Sold[Quantity])</f>
        <v>1</v>
      </c>
      <c r="E137">
        <f>Inventory[[#This Row],[Ordered Qty]]-Inventory[[#This Row],[Sold Qty]]+F137</f>
        <v>1</v>
      </c>
      <c r="F137" s="12">
        <v>2</v>
      </c>
      <c r="G137" s="13">
        <f>Item[[#This Row],[Price (yuan)]]</f>
        <v>169</v>
      </c>
      <c r="H137" s="14">
        <f>Item[[#This Row],[Weight (kg)]]</f>
        <v>0.7</v>
      </c>
      <c r="I137" s="2">
        <f>Item[[#This Row],[Cost (CAD)]]</f>
        <v>51.358574610244986</v>
      </c>
      <c r="J137">
        <v>0</v>
      </c>
      <c r="K137">
        <f>'WH LT Total'!E137+'Parcel LT'!$F$2</f>
        <v>23.666666666666668</v>
      </c>
      <c r="L137" s="10">
        <f>ROUNDUP((((J137+Inventory[[#This Row],[Sold Qty]])/2)/30 * K137),0)</f>
        <v>1</v>
      </c>
      <c r="M137" s="10">
        <f>ROUNDUP(SQRT((((J137+Inventory[[#This Row],[Sold Qty]])/2)*2*(42*H137))/(0.1*G137)),0)</f>
        <v>2</v>
      </c>
      <c r="N137" s="4">
        <f>IF(Inventory[[#This Row],[Stock]]&lt;=L137,M137*I137,0)</f>
        <v>102.71714922048997</v>
      </c>
      <c r="Q137">
        <f>I137*Inventory[[#This Row],[Stock]]</f>
        <v>51.358574610244986</v>
      </c>
      <c r="R137" s="10">
        <v>170</v>
      </c>
      <c r="S137" s="10">
        <f>R137*Inventory[[#This Row],[Stock]]</f>
        <v>170</v>
      </c>
      <c r="T137" s="10">
        <f t="shared" si="2"/>
        <v>118.64142538975501</v>
      </c>
    </row>
    <row r="138" spans="1:20" ht="15" customHeight="1" thickBot="1" x14ac:dyDescent="0.4">
      <c r="A138">
        <f>Item[[#This Row],[Item No.]]</f>
        <v>130</v>
      </c>
      <c r="B138" t="str">
        <f>VLOOKUP(Inventory[[#This Row],[Item No.]],Item[],2,FALSE)</f>
        <v>astroworld black tour l</v>
      </c>
      <c r="C138">
        <f>SUMIF(Ordered[Name], Inventory[[#This Row],[Name]], Ordered[Quantity])</f>
        <v>0</v>
      </c>
      <c r="D138">
        <f>SUMIF(Sold[Name], Inventory[[#This Row],[Name]], Sold[Quantity])</f>
        <v>1</v>
      </c>
      <c r="E138">
        <f>Inventory[[#This Row],[Ordered Qty]]-Inventory[[#This Row],[Sold Qty]]+F138</f>
        <v>0</v>
      </c>
      <c r="F138" s="12">
        <v>1</v>
      </c>
      <c r="G138" s="13">
        <f>Item[[#This Row],[Price (yuan)]]</f>
        <v>169</v>
      </c>
      <c r="H138" s="14">
        <f>Item[[#This Row],[Weight (kg)]]</f>
        <v>0.7</v>
      </c>
      <c r="I138" s="2">
        <f>Item[[#This Row],[Cost (CAD)]]</f>
        <v>51.358574610244986</v>
      </c>
      <c r="J138">
        <v>0</v>
      </c>
      <c r="K138">
        <f>'WH LT Total'!E138+'Parcel LT'!$F$2</f>
        <v>23.666666666666668</v>
      </c>
      <c r="L138" s="10">
        <f>ROUNDUP((((J138+Inventory[[#This Row],[Sold Qty]])/2)/30 * K138),0)</f>
        <v>1</v>
      </c>
      <c r="M138" s="10">
        <f>ROUNDUP(SQRT((((J138+Inventory[[#This Row],[Sold Qty]])/2)*2*(42*H138))/(0.1*G138)),0)</f>
        <v>2</v>
      </c>
      <c r="N138" s="4">
        <f>IF(Inventory[[#This Row],[Stock]]&lt;=L138,M138*I138,0)</f>
        <v>102.71714922048997</v>
      </c>
      <c r="Q138">
        <f>I138*Inventory[[#This Row],[Stock]]</f>
        <v>0</v>
      </c>
      <c r="R138" s="10">
        <v>170</v>
      </c>
      <c r="S138" s="10">
        <f>R138*Inventory[[#This Row],[Stock]]</f>
        <v>0</v>
      </c>
      <c r="T138" s="10">
        <f t="shared" si="2"/>
        <v>0</v>
      </c>
    </row>
    <row r="139" spans="1:20" ht="15" customHeight="1" thickBot="1" x14ac:dyDescent="0.4">
      <c r="A139">
        <f>Item[[#This Row],[Item No.]]</f>
        <v>134</v>
      </c>
      <c r="B139" t="str">
        <f>VLOOKUP(Inventory[[#This Row],[Item No.]],Item[],2,FALSE)</f>
        <v>adidas parlay 4 40</v>
      </c>
      <c r="C139">
        <f>SUMIF(Ordered[Name], Inventory[[#This Row],[Name]], Ordered[Quantity])</f>
        <v>0</v>
      </c>
      <c r="D139">
        <f>SUMIF(Sold[Name], Inventory[[#This Row],[Name]], Sold[Quantity])</f>
        <v>0</v>
      </c>
      <c r="E139">
        <f>Inventory[[#This Row],[Ordered Qty]]-Inventory[[#This Row],[Sold Qty]]+F139</f>
        <v>0</v>
      </c>
      <c r="F139" s="12">
        <v>0</v>
      </c>
      <c r="G139" s="13">
        <f>Item[[#This Row],[Price (yuan)]]</f>
        <v>196</v>
      </c>
      <c r="H139" s="14">
        <f>Item[[#This Row],[Weight (kg)]]</f>
        <v>0.9</v>
      </c>
      <c r="I139" s="2">
        <f>Item[[#This Row],[Cost (CAD)]]</f>
        <v>61.29175946547884</v>
      </c>
      <c r="J139">
        <v>0</v>
      </c>
      <c r="K139">
        <f>'WH LT Total'!E139+'Parcel LT'!$F$2</f>
        <v>23.666666666666668</v>
      </c>
      <c r="L139" s="10">
        <f>ROUNDUP((((J139+Inventory[[#This Row],[Sold Qty]])/2)/30 * K139),0)</f>
        <v>0</v>
      </c>
      <c r="M139" s="10">
        <f>ROUNDUP(SQRT((((J139+Inventory[[#This Row],[Sold Qty]])/2)*2*(42*H139))/(0.1*G139)),0)</f>
        <v>0</v>
      </c>
      <c r="N139" s="4">
        <f>IF(Inventory[[#This Row],[Stock]]&lt;=L139,M139*I139,0)</f>
        <v>0</v>
      </c>
      <c r="Q139">
        <f>I139*Inventory[[#This Row],[Stock]]</f>
        <v>0</v>
      </c>
      <c r="R139" s="10">
        <v>130</v>
      </c>
      <c r="S139" s="10">
        <f>R139*Inventory[[#This Row],[Stock]]</f>
        <v>0</v>
      </c>
      <c r="T139" s="10">
        <f t="shared" si="2"/>
        <v>0</v>
      </c>
    </row>
    <row r="140" spans="1:20" ht="15" customHeight="1" thickBot="1" x14ac:dyDescent="0.4">
      <c r="A140">
        <f>Item[[#This Row],[Item No.]]</f>
        <v>135</v>
      </c>
      <c r="B140" t="str">
        <f>VLOOKUP(Inventory[[#This Row],[Item No.]],Item[],2,FALSE)</f>
        <v>adidas parlay 4 41</v>
      </c>
      <c r="C140">
        <f>SUMIF(Ordered[Name], Inventory[[#This Row],[Name]], Ordered[Quantity])</f>
        <v>0</v>
      </c>
      <c r="D140">
        <f>SUMIF(Sold[Name], Inventory[[#This Row],[Name]], Sold[Quantity])</f>
        <v>0</v>
      </c>
      <c r="E140">
        <f>Inventory[[#This Row],[Ordered Qty]]-Inventory[[#This Row],[Sold Qty]]+F140</f>
        <v>0</v>
      </c>
      <c r="F140" s="12">
        <v>0</v>
      </c>
      <c r="G140" s="13">
        <f>Item[[#This Row],[Price (yuan)]]</f>
        <v>196</v>
      </c>
      <c r="H140" s="14">
        <f>Item[[#This Row],[Weight (kg)]]</f>
        <v>0.9</v>
      </c>
      <c r="I140" s="2">
        <f>Item[[#This Row],[Cost (CAD)]]</f>
        <v>61.29175946547884</v>
      </c>
      <c r="J140">
        <v>3</v>
      </c>
      <c r="K140">
        <f>'WH LT Total'!E140+'Parcel LT'!$F$2</f>
        <v>23.666666666666668</v>
      </c>
      <c r="L140" s="10">
        <f>ROUNDUP((((J140+Inventory[[#This Row],[Sold Qty]])/2)/30 * K140),0)</f>
        <v>2</v>
      </c>
      <c r="M140" s="10">
        <f>ROUNDUP(SQRT((((J140+Inventory[[#This Row],[Sold Qty]])/2)*2*(42*H140))/(0.1*G140)),0)</f>
        <v>3</v>
      </c>
      <c r="N140" s="4">
        <f>IF(Inventory[[#This Row],[Stock]]&lt;=L140,M140*I140,0)</f>
        <v>183.87527839643653</v>
      </c>
      <c r="Q140">
        <f>I140*Inventory[[#This Row],[Stock]]</f>
        <v>0</v>
      </c>
      <c r="R140">
        <v>130</v>
      </c>
      <c r="S140" s="10">
        <f>R140*Inventory[[#This Row],[Stock]]</f>
        <v>0</v>
      </c>
      <c r="T140" s="10">
        <f t="shared" si="2"/>
        <v>0</v>
      </c>
    </row>
    <row r="141" spans="1:20" ht="15" customHeight="1" thickBot="1" x14ac:dyDescent="0.4">
      <c r="A141">
        <f>Item[[#This Row],[Item No.]]</f>
        <v>136</v>
      </c>
      <c r="B141" t="str">
        <f>VLOOKUP(Inventory[[#This Row],[Item No.]],Item[],2,FALSE)</f>
        <v>adidas parlay 4 42</v>
      </c>
      <c r="C141">
        <f>SUMIF(Ordered[Name], Inventory[[#This Row],[Name]], Ordered[Quantity])</f>
        <v>0</v>
      </c>
      <c r="D141">
        <f>SUMIF(Sold[Name], Inventory[[#This Row],[Name]], Sold[Quantity])</f>
        <v>0</v>
      </c>
      <c r="E141">
        <f>Inventory[[#This Row],[Ordered Qty]]-Inventory[[#This Row],[Sold Qty]]+F141</f>
        <v>0</v>
      </c>
      <c r="F141" s="12">
        <v>0</v>
      </c>
      <c r="G141" s="13">
        <f>Item[[#This Row],[Price (yuan)]]</f>
        <v>196</v>
      </c>
      <c r="H141" s="14">
        <f>Item[[#This Row],[Weight (kg)]]</f>
        <v>0.9</v>
      </c>
      <c r="I141" s="2">
        <f>Item[[#This Row],[Cost (CAD)]]</f>
        <v>61.29175946547884</v>
      </c>
      <c r="J141">
        <v>0</v>
      </c>
      <c r="K141">
        <f>'WH LT Total'!E141+'Parcel LT'!$F$2</f>
        <v>23.666666666666668</v>
      </c>
      <c r="L141" s="10">
        <f>ROUNDUP((((J141+Inventory[[#This Row],[Sold Qty]])/2)/30 * K141),0)</f>
        <v>0</v>
      </c>
      <c r="M141" s="10">
        <f>ROUNDUP(SQRT((((J141+Inventory[[#This Row],[Sold Qty]])/2)*2*(42*H141))/(0.1*G141)),0)</f>
        <v>0</v>
      </c>
      <c r="N141" s="4">
        <f>IF(Inventory[[#This Row],[Stock]]&lt;=L141,M141*I141,0)</f>
        <v>0</v>
      </c>
      <c r="Q141">
        <f>I141*Inventory[[#This Row],[Stock]]</f>
        <v>0</v>
      </c>
      <c r="R141">
        <v>130</v>
      </c>
      <c r="S141" s="10">
        <f>R141*Inventory[[#This Row],[Stock]]</f>
        <v>0</v>
      </c>
      <c r="T141" s="10">
        <f t="shared" si="2"/>
        <v>0</v>
      </c>
    </row>
    <row r="142" spans="1:20" ht="15" customHeight="1" thickBot="1" x14ac:dyDescent="0.4">
      <c r="A142">
        <f>Item[[#This Row],[Item No.]]</f>
        <v>137</v>
      </c>
      <c r="B142" t="str">
        <f>VLOOKUP(Inventory[[#This Row],[Item No.]],Item[],2,FALSE)</f>
        <v>adidas parlay 4 43</v>
      </c>
      <c r="C142">
        <f>SUMIF(Ordered[Name], Inventory[[#This Row],[Name]], Ordered[Quantity])</f>
        <v>0</v>
      </c>
      <c r="D142">
        <f>SUMIF(Sold[Name], Inventory[[#This Row],[Name]], Sold[Quantity])</f>
        <v>0</v>
      </c>
      <c r="E142">
        <f>Inventory[[#This Row],[Ordered Qty]]-Inventory[[#This Row],[Sold Qty]]+F142</f>
        <v>0</v>
      </c>
      <c r="F142" s="12">
        <v>0</v>
      </c>
      <c r="G142" s="13">
        <f>Item[[#This Row],[Price (yuan)]]</f>
        <v>196</v>
      </c>
      <c r="H142" s="14">
        <f>Item[[#This Row],[Weight (kg)]]</f>
        <v>0.9</v>
      </c>
      <c r="I142" s="2">
        <f>Item[[#This Row],[Cost (CAD)]]</f>
        <v>61.29175946547884</v>
      </c>
      <c r="J142">
        <v>1</v>
      </c>
      <c r="K142">
        <f>'WH LT Total'!E142+'Parcel LT'!$F$2</f>
        <v>23.666666666666668</v>
      </c>
      <c r="L142" s="10">
        <f>ROUNDUP((((J142+Inventory[[#This Row],[Sold Qty]])/2)/30 * K142),0)</f>
        <v>1</v>
      </c>
      <c r="M142" s="10">
        <f>ROUNDUP(SQRT((((J142+Inventory[[#This Row],[Sold Qty]])/2)*2*(42*H142))/(0.1*G142)),0)</f>
        <v>2</v>
      </c>
      <c r="N142" s="4">
        <f>IF(Inventory[[#This Row],[Stock]]&lt;=L142,M142*I142,0)</f>
        <v>122.58351893095768</v>
      </c>
      <c r="Q142">
        <f>I142*Inventory[[#This Row],[Stock]]</f>
        <v>0</v>
      </c>
      <c r="R142">
        <v>130</v>
      </c>
      <c r="S142" s="10">
        <f>R142*Inventory[[#This Row],[Stock]]</f>
        <v>0</v>
      </c>
      <c r="T142" s="10">
        <f t="shared" si="2"/>
        <v>0</v>
      </c>
    </row>
    <row r="143" spans="1:20" ht="15" customHeight="1" thickBot="1" x14ac:dyDescent="0.4">
      <c r="A143">
        <f>Item[[#This Row],[Item No.]]</f>
        <v>138</v>
      </c>
      <c r="B143" t="str">
        <f>VLOOKUP(Inventory[[#This Row],[Item No.]],Item[],2,FALSE)</f>
        <v>adidas parlay 4 44</v>
      </c>
      <c r="C143">
        <f>SUMIF(Ordered[Name], Inventory[[#This Row],[Name]], Ordered[Quantity])</f>
        <v>0</v>
      </c>
      <c r="D143">
        <f>SUMIF(Sold[Name], Inventory[[#This Row],[Name]], Sold[Quantity])</f>
        <v>0</v>
      </c>
      <c r="E143">
        <f>Inventory[[#This Row],[Ordered Qty]]-Inventory[[#This Row],[Sold Qty]]+F143</f>
        <v>0</v>
      </c>
      <c r="F143" s="12">
        <v>0</v>
      </c>
      <c r="G143" s="13">
        <f>Item[[#This Row],[Price (yuan)]]</f>
        <v>196</v>
      </c>
      <c r="H143" s="14">
        <f>Item[[#This Row],[Weight (kg)]]</f>
        <v>0.9</v>
      </c>
      <c r="I143" s="2">
        <f>Item[[#This Row],[Cost (CAD)]]</f>
        <v>61.29175946547884</v>
      </c>
      <c r="J143">
        <v>0</v>
      </c>
      <c r="K143">
        <f>'WH LT Total'!E143+'Parcel LT'!$F$2</f>
        <v>23.666666666666668</v>
      </c>
      <c r="L143" s="10">
        <f>ROUNDUP((((J143+Inventory[[#This Row],[Sold Qty]])/2)/30 * K143),0)</f>
        <v>0</v>
      </c>
      <c r="M143" s="10">
        <f>ROUNDUP(SQRT((((J143+Inventory[[#This Row],[Sold Qty]])/2)*2*(42*H143))/(0.1*G143)),0)</f>
        <v>0</v>
      </c>
      <c r="N143" s="4">
        <f>IF(Inventory[[#This Row],[Stock]]&lt;=L143,M143*I143,0)</f>
        <v>0</v>
      </c>
      <c r="Q143">
        <f>I143*Inventory[[#This Row],[Stock]]</f>
        <v>0</v>
      </c>
      <c r="R143">
        <v>130</v>
      </c>
      <c r="S143" s="10">
        <f>R143*Inventory[[#This Row],[Stock]]</f>
        <v>0</v>
      </c>
      <c r="T143" s="10">
        <f t="shared" si="2"/>
        <v>0</v>
      </c>
    </row>
    <row r="144" spans="1:20" ht="15" customHeight="1" thickBot="1" x14ac:dyDescent="0.4">
      <c r="A144">
        <f>Item[[#This Row],[Item No.]]</f>
        <v>139</v>
      </c>
      <c r="B144" t="str">
        <f>VLOOKUP(Inventory[[#This Row],[Item No.]],Item[],2,FALSE)</f>
        <v xml:space="preserve">goyard brown cardholder </v>
      </c>
      <c r="C144">
        <f>SUMIF(Ordered[Name], Inventory[[#This Row],[Name]], Ordered[Quantity])</f>
        <v>0</v>
      </c>
      <c r="D144">
        <f>SUMIF(Sold[Name], Inventory[[#This Row],[Name]], Sold[Quantity])</f>
        <v>0</v>
      </c>
      <c r="E144">
        <f>Inventory[[#This Row],[Ordered Qty]]-Inventory[[#This Row],[Sold Qty]]+F144</f>
        <v>17</v>
      </c>
      <c r="F144" s="12">
        <v>17</v>
      </c>
      <c r="G144" s="13">
        <f>Item[[#This Row],[Price (yuan)]]</f>
        <v>35</v>
      </c>
      <c r="H144" s="14">
        <f>Item[[#This Row],[Weight (kg)]]</f>
        <v>0.09</v>
      </c>
      <c r="I144" s="2">
        <f>Item[[#This Row],[Cost (CAD)]]</f>
        <v>9.5590200445434288</v>
      </c>
      <c r="J144">
        <v>0</v>
      </c>
      <c r="K144">
        <f>'WH LT Total'!E144+'Parcel LT'!$F$2</f>
        <v>23.666666666666668</v>
      </c>
      <c r="L144" s="10">
        <f>ROUNDUP((((J144+Inventory[[#This Row],[Sold Qty]])/2)/30 * K144),0)</f>
        <v>0</v>
      </c>
      <c r="M144" s="10">
        <f>ROUNDUP(SQRT((((J144+Inventory[[#This Row],[Sold Qty]])/2)*2*(42*H144))/(0.1*G144)),0)</f>
        <v>0</v>
      </c>
      <c r="N144" s="4">
        <f>IF(Inventory[[#This Row],[Stock]]&lt;=L144,M144*I144,0)</f>
        <v>0</v>
      </c>
      <c r="Q144">
        <f>I144*Inventory[[#This Row],[Stock]]</f>
        <v>162.50334075723828</v>
      </c>
      <c r="R144">
        <v>25</v>
      </c>
      <c r="S144" s="10">
        <f>R144*Inventory[[#This Row],[Stock]]</f>
        <v>425</v>
      </c>
      <c r="T144" s="10">
        <f t="shared" si="2"/>
        <v>262.49665924276172</v>
      </c>
    </row>
    <row r="145" spans="1:20" ht="15" customHeight="1" thickBot="1" x14ac:dyDescent="0.4">
      <c r="A145">
        <f>Item[[#This Row],[Item No.]]</f>
        <v>140</v>
      </c>
      <c r="B145" t="str">
        <f>VLOOKUP(Inventory[[#This Row],[Item No.]],Item[],2,FALSE)</f>
        <v xml:space="preserve">goyard black cardholder </v>
      </c>
      <c r="C145">
        <f>SUMIF(Ordered[Name], Inventory[[#This Row],[Name]], Ordered[Quantity])</f>
        <v>0</v>
      </c>
      <c r="D145">
        <f>SUMIF(Sold[Name], Inventory[[#This Row],[Name]], Sold[Quantity])</f>
        <v>0</v>
      </c>
      <c r="E145">
        <f>Inventory[[#This Row],[Ordered Qty]]-Inventory[[#This Row],[Sold Qty]]+F145</f>
        <v>1</v>
      </c>
      <c r="F145" s="12">
        <v>1</v>
      </c>
      <c r="G145" s="13">
        <f>Item[[#This Row],[Price (yuan)]]</f>
        <v>35</v>
      </c>
      <c r="H145" s="14">
        <f>Item[[#This Row],[Weight (kg)]]</f>
        <v>0.09</v>
      </c>
      <c r="I145" s="2">
        <f>Item[[#This Row],[Cost (CAD)]]</f>
        <v>9.5590200445434288</v>
      </c>
      <c r="J145">
        <v>0</v>
      </c>
      <c r="K145">
        <f>'WH LT Total'!E145+'Parcel LT'!$F$2</f>
        <v>23.666666666666668</v>
      </c>
      <c r="L145" s="10">
        <f>ROUNDUP((((J145+Inventory[[#This Row],[Sold Qty]])/2)/30 * K145),0)</f>
        <v>0</v>
      </c>
      <c r="M145" s="10">
        <f>ROUNDUP(SQRT((((J145+Inventory[[#This Row],[Sold Qty]])/2)*2*(42*H145))/(0.1*G145)),0)</f>
        <v>0</v>
      </c>
      <c r="N145" s="4">
        <f>IF(Inventory[[#This Row],[Stock]]&lt;=L145,M145*I145,0)</f>
        <v>0</v>
      </c>
      <c r="Q145">
        <f>I145*Inventory[[#This Row],[Stock]]</f>
        <v>9.5590200445434288</v>
      </c>
      <c r="R145" s="10">
        <v>25</v>
      </c>
      <c r="S145" s="10">
        <f>R145*Inventory[[#This Row],[Stock]]</f>
        <v>25</v>
      </c>
      <c r="T145" s="10">
        <f t="shared" si="2"/>
        <v>15.440979955456571</v>
      </c>
    </row>
    <row r="146" spans="1:20" ht="15" customHeight="1" thickBot="1" x14ac:dyDescent="0.4">
      <c r="A146">
        <f>Item[[#This Row],[Item No.]]</f>
        <v>141</v>
      </c>
      <c r="B146" t="str">
        <f>VLOOKUP(Inventory[[#This Row],[Item No.]],Item[],2,FALSE)</f>
        <v xml:space="preserve"> gray fog style xl</v>
      </c>
      <c r="C146">
        <f>SUMIF(Ordered[Name], Inventory[[#This Row],[Name]], Ordered[Quantity])</f>
        <v>0</v>
      </c>
      <c r="D146">
        <f>SUMIF(Sold[Name], Inventory[[#This Row],[Name]], Sold[Quantity])</f>
        <v>0</v>
      </c>
      <c r="E146">
        <f>Inventory[[#This Row],[Ordered Qty]]-Inventory[[#This Row],[Sold Qty]]+F146</f>
        <v>8</v>
      </c>
      <c r="F146" s="12">
        <v>8</v>
      </c>
      <c r="G146" s="13">
        <f>Item[[#This Row],[Price (yuan)]]</f>
        <v>25</v>
      </c>
      <c r="H146" s="14">
        <f>Item[[#This Row],[Weight (kg)]]</f>
        <v>0.17</v>
      </c>
      <c r="I146" s="2">
        <f>Item[[#This Row],[Cost (CAD)]]</f>
        <v>8.8997772828507795</v>
      </c>
      <c r="J146">
        <v>0</v>
      </c>
      <c r="K146">
        <f>'WH LT Total'!E146+'Parcel LT'!$F$2</f>
        <v>23.666666666666668</v>
      </c>
      <c r="L146" s="10">
        <f>ROUNDUP((((J146+Inventory[[#This Row],[Sold Qty]])/2)/30 * K146),0)</f>
        <v>0</v>
      </c>
      <c r="M146" s="10">
        <f>ROUNDUP(SQRT((((J146+Inventory[[#This Row],[Sold Qty]])/2)*2*(42*H146))/(0.1*G146)),0)</f>
        <v>0</v>
      </c>
      <c r="N146" s="4">
        <f>IF(Inventory[[#This Row],[Stock]]&lt;=L146,M146*I146,0)</f>
        <v>0</v>
      </c>
      <c r="Q146">
        <f>I146*Inventory[[#This Row],[Stock]]</f>
        <v>71.198218262806236</v>
      </c>
      <c r="R146" s="10">
        <v>30</v>
      </c>
      <c r="S146" s="10">
        <f>R146*Inventory[[#This Row],[Stock]]</f>
        <v>240</v>
      </c>
      <c r="T146" s="10">
        <f t="shared" si="2"/>
        <v>168.80178173719378</v>
      </c>
    </row>
    <row r="147" spans="1:20" ht="15" customHeight="1" thickBot="1" x14ac:dyDescent="0.4">
      <c r="A147">
        <f>Item[[#This Row],[Item No.]]</f>
        <v>142</v>
      </c>
      <c r="B147" t="str">
        <f>VLOOKUP(Inventory[[#This Row],[Item No.]],Item[],2,FALSE)</f>
        <v xml:space="preserve"> black fog style xl</v>
      </c>
      <c r="C147">
        <f>SUMIF(Ordered[Name], Inventory[[#This Row],[Name]], Ordered[Quantity])</f>
        <v>0</v>
      </c>
      <c r="D147">
        <f>SUMIF(Sold[Name], Inventory[[#This Row],[Name]], Sold[Quantity])</f>
        <v>0</v>
      </c>
      <c r="E147">
        <f>Inventory[[#This Row],[Ordered Qty]]-Inventory[[#This Row],[Sold Qty]]+F147</f>
        <v>3</v>
      </c>
      <c r="F147" s="12">
        <v>3</v>
      </c>
      <c r="G147" s="13">
        <f>Item[[#This Row],[Price (yuan)]]</f>
        <v>25</v>
      </c>
      <c r="H147" s="14">
        <f>Item[[#This Row],[Weight (kg)]]</f>
        <v>0.17</v>
      </c>
      <c r="I147" s="2">
        <f>Item[[#This Row],[Cost (CAD)]]</f>
        <v>8.8997772828507795</v>
      </c>
      <c r="J147">
        <v>0</v>
      </c>
      <c r="K147">
        <f>'WH LT Total'!E147+'Parcel LT'!$F$2</f>
        <v>23.666666666666668</v>
      </c>
      <c r="L147" s="10">
        <f>ROUNDUP((((J147+Inventory[[#This Row],[Sold Qty]])/2)/30 * K147),0)</f>
        <v>0</v>
      </c>
      <c r="M147" s="10">
        <f>ROUNDUP(SQRT((((J147+Inventory[[#This Row],[Sold Qty]])/2)*2*(42*H147))/(0.1*G147)),0)</f>
        <v>0</v>
      </c>
      <c r="N147" s="4">
        <f>IF(Inventory[[#This Row],[Stock]]&lt;=L147,M147*I147,0)</f>
        <v>0</v>
      </c>
      <c r="Q147">
        <f>I147*Inventory[[#This Row],[Stock]]</f>
        <v>26.69933184855234</v>
      </c>
      <c r="R147" s="10">
        <v>30</v>
      </c>
      <c r="S147" s="10">
        <f>R147*Inventory[[#This Row],[Stock]]</f>
        <v>90</v>
      </c>
      <c r="T147" s="10">
        <f t="shared" si="2"/>
        <v>63.30066815144766</v>
      </c>
    </row>
    <row r="148" spans="1:20" ht="15" customHeight="1" thickBot="1" x14ac:dyDescent="0.4">
      <c r="A148">
        <f>Item[[#This Row],[Item No.]]</f>
        <v>143</v>
      </c>
      <c r="B148" t="str">
        <f>VLOOKUP(Inventory[[#This Row],[Item No.]],Item[],2,FALSE)</f>
        <v>cdg cream low crazy hearts 40</v>
      </c>
      <c r="C148">
        <f>SUMIF(Ordered[Name], Inventory[[#This Row],[Name]], Ordered[Quantity])</f>
        <v>0</v>
      </c>
      <c r="D148">
        <f>SUMIF(Sold[Name], Inventory[[#This Row],[Name]], Sold[Quantity])</f>
        <v>0</v>
      </c>
      <c r="E148">
        <f>Inventory[[#This Row],[Ordered Qty]]-Inventory[[#This Row],[Sold Qty]]+F148</f>
        <v>0</v>
      </c>
      <c r="F148" s="12">
        <v>0</v>
      </c>
      <c r="G148" s="13">
        <f>Item[[#This Row],[Price (yuan)]]</f>
        <v>200</v>
      </c>
      <c r="H148" s="14">
        <f>Item[[#This Row],[Weight (kg)]]</f>
        <v>1.2</v>
      </c>
      <c r="I148" s="2">
        <f>Item[[#This Row],[Cost (CAD)]]</f>
        <v>68.062360801781736</v>
      </c>
      <c r="J148">
        <v>0</v>
      </c>
      <c r="K148">
        <f>'WH LT Total'!E148+'Parcel LT'!$F$2</f>
        <v>23.666666666666668</v>
      </c>
      <c r="L148" s="10">
        <f>ROUNDUP((((J148+Inventory[[#This Row],[Sold Qty]])/2)/30 * K148),0)</f>
        <v>0</v>
      </c>
      <c r="M148" s="10">
        <f>ROUNDUP(SQRT((((J148+Inventory[[#This Row],[Sold Qty]])/2)*2*(42*H148))/(0.1*G148)),0)</f>
        <v>0</v>
      </c>
      <c r="N148" s="4">
        <f>IF(Inventory[[#This Row],[Stock]]&lt;=L148,M148*I148,0)</f>
        <v>0</v>
      </c>
      <c r="Q148">
        <f>I148*Inventory[[#This Row],[Stock]]</f>
        <v>0</v>
      </c>
      <c r="R148" s="10">
        <v>180</v>
      </c>
      <c r="S148" s="10">
        <f>R148*Inventory[[#This Row],[Stock]]</f>
        <v>0</v>
      </c>
      <c r="T148" s="10">
        <f t="shared" si="2"/>
        <v>0</v>
      </c>
    </row>
    <row r="149" spans="1:20" ht="15" customHeight="1" thickBot="1" x14ac:dyDescent="0.4">
      <c r="A149">
        <f>Item[[#This Row],[Item No.]]</f>
        <v>144</v>
      </c>
      <c r="B149" t="str">
        <f>VLOOKUP(Inventory[[#This Row],[Item No.]],Item[],2,FALSE)</f>
        <v>cdg cream low crazy hearts 41</v>
      </c>
      <c r="C149">
        <f>SUMIF(Ordered[Name], Inventory[[#This Row],[Name]], Ordered[Quantity])</f>
        <v>-1</v>
      </c>
      <c r="D149">
        <f>SUMIF(Sold[Name], Inventory[[#This Row],[Name]], Sold[Quantity])</f>
        <v>0</v>
      </c>
      <c r="E149">
        <f>Inventory[[#This Row],[Ordered Qty]]-Inventory[[#This Row],[Sold Qty]]+F149</f>
        <v>0</v>
      </c>
      <c r="F149" s="12">
        <v>1</v>
      </c>
      <c r="G149" s="13">
        <f>Item[[#This Row],[Price (yuan)]]</f>
        <v>200</v>
      </c>
      <c r="H149" s="14">
        <f>Item[[#This Row],[Weight (kg)]]</f>
        <v>1.2</v>
      </c>
      <c r="I149" s="2">
        <f>Item[[#This Row],[Cost (CAD)]]</f>
        <v>68.062360801781736</v>
      </c>
      <c r="J149">
        <v>0</v>
      </c>
      <c r="K149">
        <f>'WH LT Total'!E149+'Parcel LT'!$F$2</f>
        <v>23.666666666666668</v>
      </c>
      <c r="L149" s="10">
        <f>ROUNDUP((((J149+Inventory[[#This Row],[Sold Qty]])/2)/30 * K149),0)</f>
        <v>0</v>
      </c>
      <c r="M149" s="10">
        <f>ROUNDUP(SQRT((((J149+Inventory[[#This Row],[Sold Qty]])/2)*2*(42*H149))/(0.1*G149)),0)</f>
        <v>0</v>
      </c>
      <c r="N149" s="4">
        <f>IF(Inventory[[#This Row],[Stock]]&lt;=L149,M149*I149,0)</f>
        <v>0</v>
      </c>
      <c r="Q149">
        <f>I149*Inventory[[#This Row],[Stock]]</f>
        <v>0</v>
      </c>
      <c r="R149">
        <v>180</v>
      </c>
      <c r="S149" s="10">
        <f>R149*Inventory[[#This Row],[Stock]]</f>
        <v>0</v>
      </c>
      <c r="T149" s="10">
        <f t="shared" si="2"/>
        <v>0</v>
      </c>
    </row>
    <row r="150" spans="1:20" ht="15" customHeight="1" thickBot="1" x14ac:dyDescent="0.4">
      <c r="A150">
        <f>Item[[#This Row],[Item No.]]</f>
        <v>145</v>
      </c>
      <c r="B150" t="str">
        <f>VLOOKUP(Inventory[[#This Row],[Item No.]],Item[],2,FALSE)</f>
        <v>cdg cream low crazy hearts 42</v>
      </c>
      <c r="C150">
        <f>SUMIF(Ordered[Name], Inventory[[#This Row],[Name]], Ordered[Quantity])</f>
        <v>0</v>
      </c>
      <c r="D150">
        <f>SUMIF(Sold[Name], Inventory[[#This Row],[Name]], Sold[Quantity])</f>
        <v>0</v>
      </c>
      <c r="E150">
        <f>Inventory[[#This Row],[Ordered Qty]]-Inventory[[#This Row],[Sold Qty]]+F150</f>
        <v>0</v>
      </c>
      <c r="F150" s="12">
        <v>0</v>
      </c>
      <c r="G150" s="13">
        <f>Item[[#This Row],[Price (yuan)]]</f>
        <v>200</v>
      </c>
      <c r="H150" s="14">
        <f>Item[[#This Row],[Weight (kg)]]</f>
        <v>1.2</v>
      </c>
      <c r="I150" s="2">
        <f>Item[[#This Row],[Cost (CAD)]]</f>
        <v>68.062360801781736</v>
      </c>
      <c r="J150">
        <v>0</v>
      </c>
      <c r="K150">
        <f>'WH LT Total'!E150+'Parcel LT'!$F$2</f>
        <v>23.666666666666668</v>
      </c>
      <c r="L150" s="10">
        <f>ROUNDUP((((J150+Inventory[[#This Row],[Sold Qty]])/2)/30 * K150),0)</f>
        <v>0</v>
      </c>
      <c r="M150" s="10">
        <f>ROUNDUP(SQRT((((J150+Inventory[[#This Row],[Sold Qty]])/2)*2*(42*H150))/(0.1*G150)),0)</f>
        <v>0</v>
      </c>
      <c r="N150" s="4">
        <f>IF(Inventory[[#This Row],[Stock]]&lt;=L150,M150*I150,0)</f>
        <v>0</v>
      </c>
      <c r="Q150">
        <f>I150*Inventory[[#This Row],[Stock]]</f>
        <v>0</v>
      </c>
      <c r="R150">
        <v>180</v>
      </c>
      <c r="S150" s="10">
        <f>R150*Inventory[[#This Row],[Stock]]</f>
        <v>0</v>
      </c>
      <c r="T150" s="10">
        <f t="shared" si="2"/>
        <v>0</v>
      </c>
    </row>
    <row r="151" spans="1:20" ht="15" customHeight="1" thickBot="1" x14ac:dyDescent="0.4">
      <c r="A151">
        <f>Item[[#This Row],[Item No.]]</f>
        <v>146</v>
      </c>
      <c r="B151" t="str">
        <f>VLOOKUP(Inventory[[#This Row],[Item No.]],Item[],2,FALSE)</f>
        <v>cdg cream low crazy hearts 43</v>
      </c>
      <c r="C151">
        <f>SUMIF(Ordered[Name], Inventory[[#This Row],[Name]], Ordered[Quantity])</f>
        <v>0</v>
      </c>
      <c r="D151">
        <f>SUMIF(Sold[Name], Inventory[[#This Row],[Name]], Sold[Quantity])</f>
        <v>0</v>
      </c>
      <c r="E151">
        <f>Inventory[[#This Row],[Ordered Qty]]-Inventory[[#This Row],[Sold Qty]]+F151</f>
        <v>0</v>
      </c>
      <c r="F151" s="12">
        <v>0</v>
      </c>
      <c r="G151" s="13">
        <f>Item[[#This Row],[Price (yuan)]]</f>
        <v>200</v>
      </c>
      <c r="H151" s="14">
        <f>Item[[#This Row],[Weight (kg)]]</f>
        <v>1.2</v>
      </c>
      <c r="I151" s="2">
        <f>Item[[#This Row],[Cost (CAD)]]</f>
        <v>68.062360801781736</v>
      </c>
      <c r="J151">
        <v>0</v>
      </c>
      <c r="K151">
        <f>'WH LT Total'!E151+'Parcel LT'!$F$2</f>
        <v>23.666666666666668</v>
      </c>
      <c r="L151" s="10">
        <f>ROUNDUP((((J151+Inventory[[#This Row],[Sold Qty]])/2)/30 * K151),0)</f>
        <v>0</v>
      </c>
      <c r="M151" s="10">
        <f>ROUNDUP(SQRT((((J151+Inventory[[#This Row],[Sold Qty]])/2)*2*(42*H151))/(0.1*G151)),0)</f>
        <v>0</v>
      </c>
      <c r="N151" s="4">
        <f>IF(Inventory[[#This Row],[Stock]]&lt;=L151,M151*I151,0)</f>
        <v>0</v>
      </c>
      <c r="Q151">
        <f>I151*Inventory[[#This Row],[Stock]]</f>
        <v>0</v>
      </c>
      <c r="R151">
        <v>180</v>
      </c>
      <c r="S151" s="10">
        <f>R151*Inventory[[#This Row],[Stock]]</f>
        <v>0</v>
      </c>
      <c r="T151" s="10">
        <f t="shared" si="2"/>
        <v>0</v>
      </c>
    </row>
    <row r="152" spans="1:20" ht="15" customHeight="1" thickBot="1" x14ac:dyDescent="0.4">
      <c r="A152">
        <f>Item[[#This Row],[Item No.]]</f>
        <v>147</v>
      </c>
      <c r="B152" t="str">
        <f>VLOOKUP(Inventory[[#This Row],[Item No.]],Item[],2,FALSE)</f>
        <v>cdg cream low crazy hearts 44</v>
      </c>
      <c r="C152">
        <f>SUMIF(Ordered[Name], Inventory[[#This Row],[Name]], Ordered[Quantity])</f>
        <v>0</v>
      </c>
      <c r="D152">
        <f>SUMIF(Sold[Name], Inventory[[#This Row],[Name]], Sold[Quantity])</f>
        <v>0</v>
      </c>
      <c r="E152">
        <f>Inventory[[#This Row],[Ordered Qty]]-Inventory[[#This Row],[Sold Qty]]+F152</f>
        <v>0</v>
      </c>
      <c r="F152" s="12">
        <v>0</v>
      </c>
      <c r="G152" s="13">
        <f>Item[[#This Row],[Price (yuan)]]</f>
        <v>200</v>
      </c>
      <c r="H152" s="14">
        <f>Item[[#This Row],[Weight (kg)]]</f>
        <v>1.2</v>
      </c>
      <c r="I152" s="2">
        <f>Item[[#This Row],[Cost (CAD)]]</f>
        <v>68.062360801781736</v>
      </c>
      <c r="J152">
        <v>0</v>
      </c>
      <c r="K152">
        <f>'WH LT Total'!E152+'Parcel LT'!$F$2</f>
        <v>23.666666666666668</v>
      </c>
      <c r="L152" s="10">
        <f>ROUNDUP((((J152+Inventory[[#This Row],[Sold Qty]])/2)/30 * K152),0)</f>
        <v>0</v>
      </c>
      <c r="M152" s="10">
        <f>ROUNDUP(SQRT((((J152+Inventory[[#This Row],[Sold Qty]])/2)*2*(42*H152))/(0.1*G152)),0)</f>
        <v>0</v>
      </c>
      <c r="N152" s="4">
        <f>IF(Inventory[[#This Row],[Stock]]&lt;=L152,M152*I152,0)</f>
        <v>0</v>
      </c>
      <c r="Q152">
        <f>I152*Inventory[[#This Row],[Stock]]</f>
        <v>0</v>
      </c>
      <c r="R152">
        <v>180</v>
      </c>
      <c r="S152" s="10">
        <f>R152*Inventory[[#This Row],[Stock]]</f>
        <v>0</v>
      </c>
      <c r="T152" s="10">
        <f t="shared" si="2"/>
        <v>0</v>
      </c>
    </row>
    <row r="153" spans="1:20" ht="15" customHeight="1" thickBot="1" x14ac:dyDescent="0.4">
      <c r="A153">
        <f>Item[[#This Row],[Item No.]]</f>
        <v>148</v>
      </c>
      <c r="B153" t="str">
        <f>VLOOKUP(Inventory[[#This Row],[Item No.]],Item[],2,FALSE)</f>
        <v>otb silver stainless steel cuban curb chain 5mm by 50cm</v>
      </c>
      <c r="C153">
        <f>SUMIF(Ordered[Name], Inventory[[#This Row],[Name]], Ordered[Quantity])</f>
        <v>11</v>
      </c>
      <c r="D153">
        <f>SUMIF(Sold[Name], Inventory[[#This Row],[Name]], Sold[Quantity])</f>
        <v>1</v>
      </c>
      <c r="E153">
        <f>Inventory[[#This Row],[Ordered Qty]]-Inventory[[#This Row],[Sold Qty]]+F153</f>
        <v>10</v>
      </c>
      <c r="F153" s="12">
        <v>0</v>
      </c>
      <c r="G153" s="13">
        <f>Item[[#This Row],[Price (yuan)]]</f>
        <v>15.35</v>
      </c>
      <c r="H153" s="14">
        <f>Item[[#This Row],[Weight (kg)]]</f>
        <v>0</v>
      </c>
      <c r="I153" s="2">
        <f>Item[[#This Row],[Cost (CAD)]]</f>
        <v>3.4187082405345208</v>
      </c>
      <c r="J153">
        <v>0</v>
      </c>
      <c r="K153">
        <f>'WH LT Total'!E153+'Parcel LT'!$F$2</f>
        <v>23.666666666666668</v>
      </c>
      <c r="L153" s="10">
        <f>ROUNDUP((((J153+Inventory[[#This Row],[Sold Qty]])/2)/30 * K153),0)</f>
        <v>1</v>
      </c>
      <c r="M153" s="10">
        <f>ROUNDUP(SQRT((((J153+Inventory[[#This Row],[Sold Qty]])/2)*2*(42*H153))/(0.1*G153)),0)</f>
        <v>0</v>
      </c>
      <c r="N153" s="4">
        <f>IF(Inventory[[#This Row],[Stock]]&lt;=L153,M153*I153,0)</f>
        <v>0</v>
      </c>
      <c r="Q153">
        <f>I153*Inventory[[#This Row],[Stock]]</f>
        <v>34.187082405345208</v>
      </c>
      <c r="R153">
        <v>20</v>
      </c>
      <c r="S153" s="10">
        <f>R153*Inventory[[#This Row],[Stock]]</f>
        <v>200</v>
      </c>
      <c r="T153" s="10">
        <f t="shared" si="2"/>
        <v>165.81291759465478</v>
      </c>
    </row>
    <row r="154" spans="1:20" ht="15" customHeight="1" thickBot="1" x14ac:dyDescent="0.4">
      <c r="A154">
        <f>Item[[#This Row],[Item No.]]</f>
        <v>149</v>
      </c>
      <c r="B154" t="str">
        <f>VLOOKUP(Inventory[[#This Row],[Item No.]],Item[],2,FALSE)</f>
        <v>otb gold plated stainless steel cuban curb chain 5mm by 50cm</v>
      </c>
      <c r="C154">
        <f>SUMIF(Ordered[Name], Inventory[[#This Row],[Name]], Ordered[Quantity])</f>
        <v>11</v>
      </c>
      <c r="D154">
        <f>SUMIF(Sold[Name], Inventory[[#This Row],[Name]], Sold[Quantity])</f>
        <v>0</v>
      </c>
      <c r="E154">
        <f>Inventory[[#This Row],[Ordered Qty]]-Inventory[[#This Row],[Sold Qty]]+F154</f>
        <v>11</v>
      </c>
      <c r="F154" s="12">
        <v>0</v>
      </c>
      <c r="G154" s="13">
        <f>Item[[#This Row],[Price (yuan)]]</f>
        <v>27.7</v>
      </c>
      <c r="H154" s="14">
        <f>Item[[#This Row],[Weight (kg)]]</f>
        <v>0</v>
      </c>
      <c r="I154" s="2">
        <f>Item[[#This Row],[Cost (CAD)]]</f>
        <v>6.169265033407572</v>
      </c>
      <c r="J154">
        <v>0</v>
      </c>
      <c r="K154">
        <f>'WH LT Total'!E154+'Parcel LT'!$F$2</f>
        <v>23.666666666666668</v>
      </c>
      <c r="L154" s="10">
        <f>ROUNDUP((((J154+Inventory[[#This Row],[Sold Qty]])/2)/30 * K154),0)</f>
        <v>0</v>
      </c>
      <c r="M154" s="10">
        <f>ROUNDUP(SQRT((((J154+Inventory[[#This Row],[Sold Qty]])/2)*2*(42*H154))/(0.1*G154)),0)</f>
        <v>0</v>
      </c>
      <c r="N154" s="4">
        <f>IF(Inventory[[#This Row],[Stock]]&lt;=L154,M154*I154,0)</f>
        <v>0</v>
      </c>
      <c r="Q154">
        <f>I154*Inventory[[#This Row],[Stock]]</f>
        <v>67.861915367483292</v>
      </c>
      <c r="R154">
        <v>20</v>
      </c>
      <c r="S154" s="10">
        <f>R154*Inventory[[#This Row],[Stock]]</f>
        <v>220</v>
      </c>
      <c r="T154" s="10">
        <f t="shared" si="2"/>
        <v>152.13808463251672</v>
      </c>
    </row>
    <row r="155" spans="1:20" ht="15" customHeight="1" thickBot="1" x14ac:dyDescent="0.4">
      <c r="A155">
        <f>Item[[#This Row],[Item No.]]</f>
        <v>150</v>
      </c>
      <c r="B155" t="str">
        <f>VLOOKUP(Inventory[[#This Row],[Item No.]],Item[],2,FALSE)</f>
        <v>cdg white red heart s</v>
      </c>
      <c r="C155">
        <f>SUMIF(Ordered[Name], Inventory[[#This Row],[Name]], Ordered[Quantity])</f>
        <v>3</v>
      </c>
      <c r="D155">
        <f>SUMIF(Sold[Name], Inventory[[#This Row],[Name]], Sold[Quantity])</f>
        <v>1</v>
      </c>
      <c r="E155">
        <f>Inventory[[#This Row],[Ordered Qty]]-Inventory[[#This Row],[Sold Qty]]+F155</f>
        <v>2</v>
      </c>
      <c r="F155" s="12">
        <v>0</v>
      </c>
      <c r="G155" s="13">
        <f>Item[[#This Row],[Price (yuan)]]</f>
        <v>35</v>
      </c>
      <c r="H155" s="14">
        <f>Item[[#This Row],[Weight (kg)]]</f>
        <v>0.21</v>
      </c>
      <c r="I155" s="2">
        <f>Item[[#This Row],[Cost (CAD)]]</f>
        <v>11.910913140311802</v>
      </c>
      <c r="J155">
        <v>0</v>
      </c>
      <c r="K155">
        <f>'WH LT Total'!E155+'Parcel LT'!$F$2</f>
        <v>23.666666666666668</v>
      </c>
      <c r="L155" s="10">
        <f>ROUNDUP((((J155+Inventory[[#This Row],[Sold Qty]])/2)/30 * K155),0)</f>
        <v>1</v>
      </c>
      <c r="M155" s="10">
        <f>ROUNDUP(SQRT((((J155+Inventory[[#This Row],[Sold Qty]])/2)*2*(42*H155))/(0.1*G155)),0)</f>
        <v>2</v>
      </c>
      <c r="N155" s="4">
        <f>IF(Inventory[[#This Row],[Stock]]&lt;=L155,M155*I155,0)</f>
        <v>0</v>
      </c>
      <c r="Q155">
        <f>I155*Inventory[[#This Row],[Stock]]</f>
        <v>23.821826280623604</v>
      </c>
      <c r="R155">
        <v>35</v>
      </c>
      <c r="S155" s="10">
        <f>R155*Inventory[[#This Row],[Stock]]</f>
        <v>70</v>
      </c>
      <c r="T155" s="10">
        <f t="shared" si="2"/>
        <v>46.178173719376396</v>
      </c>
    </row>
    <row r="156" spans="1:20" ht="15" customHeight="1" thickBot="1" x14ac:dyDescent="0.4">
      <c r="A156">
        <f>Item[[#This Row],[Item No.]]</f>
        <v>151</v>
      </c>
      <c r="B156" t="str">
        <f>VLOOKUP(Inventory[[#This Row],[Item No.]],Item[],2,FALSE)</f>
        <v>cdg navy gold heart s</v>
      </c>
      <c r="C156">
        <f>SUMIF(Ordered[Name], Inventory[[#This Row],[Name]], Ordered[Quantity])</f>
        <v>1</v>
      </c>
      <c r="D156">
        <f>SUMIF(Sold[Name], Inventory[[#This Row],[Name]], Sold[Quantity])</f>
        <v>0</v>
      </c>
      <c r="E156">
        <f>Inventory[[#This Row],[Ordered Qty]]-Inventory[[#This Row],[Sold Qty]]+F156</f>
        <v>1</v>
      </c>
      <c r="F156" s="12">
        <v>0</v>
      </c>
      <c r="G156" s="13">
        <f>Item[[#This Row],[Price (yuan)]]</f>
        <v>35</v>
      </c>
      <c r="H156" s="14">
        <f>Item[[#This Row],[Weight (kg)]]</f>
        <v>0.21</v>
      </c>
      <c r="I156" s="2">
        <f>Item[[#This Row],[Cost (CAD)]]</f>
        <v>11.910913140311802</v>
      </c>
      <c r="J156">
        <v>0</v>
      </c>
      <c r="K156">
        <f>'WH LT Total'!E156+'Parcel LT'!$F$2</f>
        <v>23.666666666666668</v>
      </c>
      <c r="L156" s="10">
        <f>ROUNDUP((((J156+Inventory[[#This Row],[Sold Qty]])/2)/30 * K156),0)</f>
        <v>0</v>
      </c>
      <c r="M156" s="10">
        <f>ROUNDUP(SQRT((((J156+Inventory[[#This Row],[Sold Qty]])/2)*2*(42*H156))/(0.1*G156)),0)</f>
        <v>0</v>
      </c>
      <c r="N156" s="4">
        <f>IF(Inventory[[#This Row],[Stock]]&lt;=L156,M156*I156,0)</f>
        <v>0</v>
      </c>
      <c r="Q156">
        <f>I156*Inventory[[#This Row],[Stock]]</f>
        <v>11.910913140311802</v>
      </c>
      <c r="R156">
        <v>35</v>
      </c>
      <c r="S156" s="10">
        <f>R156*Inventory[[#This Row],[Stock]]</f>
        <v>35</v>
      </c>
      <c r="T156" s="10">
        <f t="shared" si="2"/>
        <v>23.089086859688198</v>
      </c>
    </row>
    <row r="157" spans="1:20" ht="15" customHeight="1" thickBot="1" x14ac:dyDescent="0.4">
      <c r="A157">
        <f>Item[[#This Row],[Item No.]]</f>
        <v>152</v>
      </c>
      <c r="B157" t="str">
        <f>VLOOKUP(Inventory[[#This Row],[Item No.]],Item[],2,FALSE)</f>
        <v>cdg black red heart s</v>
      </c>
      <c r="C157">
        <f>SUMIF(Ordered[Name], Inventory[[#This Row],[Name]], Ordered[Quantity])</f>
        <v>2</v>
      </c>
      <c r="D157">
        <f>SUMIF(Sold[Name], Inventory[[#This Row],[Name]], Sold[Quantity])</f>
        <v>0</v>
      </c>
      <c r="E157">
        <f>Inventory[[#This Row],[Ordered Qty]]-Inventory[[#This Row],[Sold Qty]]+F157</f>
        <v>2</v>
      </c>
      <c r="F157" s="12">
        <v>0</v>
      </c>
      <c r="G157" s="13">
        <f>Item[[#This Row],[Price (yuan)]]</f>
        <v>35</v>
      </c>
      <c r="H157" s="14">
        <f>Item[[#This Row],[Weight (kg)]]</f>
        <v>0.21</v>
      </c>
      <c r="I157" s="2">
        <f>Item[[#This Row],[Cost (CAD)]]</f>
        <v>11.910913140311802</v>
      </c>
      <c r="J157">
        <v>0</v>
      </c>
      <c r="K157">
        <f>'WH LT Total'!E157+'Parcel LT'!$F$2</f>
        <v>23.666666666666668</v>
      </c>
      <c r="L157" s="10">
        <f>ROUNDUP((((J157+Inventory[[#This Row],[Sold Qty]])/2)/30 * K157),0)</f>
        <v>0</v>
      </c>
      <c r="M157" s="10">
        <f>ROUNDUP(SQRT((((J157+Inventory[[#This Row],[Sold Qty]])/2)*2*(42*H157))/(0.1*G157)),0)</f>
        <v>0</v>
      </c>
      <c r="N157" s="4">
        <f>IF(Inventory[[#This Row],[Stock]]&lt;=L157,M157*I157,0)</f>
        <v>0</v>
      </c>
      <c r="Q157">
        <f>I157*Inventory[[#This Row],[Stock]]</f>
        <v>23.821826280623604</v>
      </c>
      <c r="R157">
        <v>35</v>
      </c>
      <c r="S157" s="10">
        <f>R157*Inventory[[#This Row],[Stock]]</f>
        <v>70</v>
      </c>
      <c r="T157" s="10">
        <f t="shared" si="2"/>
        <v>46.178173719376396</v>
      </c>
    </row>
    <row r="158" spans="1:20" ht="15" customHeight="1" thickBot="1" x14ac:dyDescent="0.4">
      <c r="A158">
        <f>Item[[#This Row],[Item No.]]</f>
        <v>153</v>
      </c>
      <c r="B158" t="str">
        <f>VLOOKUP(Inventory[[#This Row],[Item No.]],Item[],2,FALSE)</f>
        <v>otb gold diagonal ring 10</v>
      </c>
      <c r="C158">
        <f>SUMIF(Ordered[Name], Inventory[[#This Row],[Name]], Ordered[Quantity])</f>
        <v>10</v>
      </c>
      <c r="D158">
        <f>SUMIF(Sold[Name], Inventory[[#This Row],[Name]], Sold[Quantity])</f>
        <v>0</v>
      </c>
      <c r="E158">
        <f>Inventory[[#This Row],[Ordered Qty]]-Inventory[[#This Row],[Sold Qty]]+F158</f>
        <v>10</v>
      </c>
      <c r="F158" s="12">
        <v>0</v>
      </c>
      <c r="G158" s="13" t="str">
        <f>Item[[#This Row],[Price (yuan)]]</f>
        <v>7.5</v>
      </c>
      <c r="H158" s="14" t="str">
        <f>Item[[#This Row],[Weight (kg)]]</f>
        <v>0</v>
      </c>
      <c r="I158" s="2">
        <f>Item[[#This Row],[Cost (CAD)]]</f>
        <v>1.6703786191536747</v>
      </c>
      <c r="J158">
        <v>0</v>
      </c>
      <c r="K158">
        <f>'WH LT Total'!E158+'Parcel LT'!$F$2</f>
        <v>23.666666666666668</v>
      </c>
      <c r="L158" s="10">
        <f>ROUNDUP((((J158+Inventory[[#This Row],[Sold Qty]])/2)/30 * K158),0)</f>
        <v>0</v>
      </c>
      <c r="M158" s="10">
        <f>ROUNDUP(SQRT((((J158+Inventory[[#This Row],[Sold Qty]])/2)*2*(42*H158))/(0.1*G158)),0)</f>
        <v>0</v>
      </c>
      <c r="N158" s="4">
        <f>IF(Inventory[[#This Row],[Stock]]&lt;=L158,M158*I158,0)</f>
        <v>0</v>
      </c>
      <c r="Q158">
        <f>I158*Inventory[[#This Row],[Stock]]</f>
        <v>16.703786191536746</v>
      </c>
      <c r="R158">
        <v>15</v>
      </c>
      <c r="S158" s="10">
        <f>R158*Inventory[[#This Row],[Stock]]</f>
        <v>150</v>
      </c>
      <c r="T158" s="10">
        <f t="shared" si="2"/>
        <v>133.29621380846325</v>
      </c>
    </row>
    <row r="159" spans="1:20" ht="15" customHeight="1" thickBot="1" x14ac:dyDescent="0.4">
      <c r="A159">
        <f>Item[[#This Row],[Item No.]]</f>
        <v>154</v>
      </c>
      <c r="B159" t="str">
        <f>VLOOKUP(Inventory[[#This Row],[Item No.]],Item[],2,FALSE)</f>
        <v xml:space="preserve">rayban green lens gray frame aviator </v>
      </c>
      <c r="C159">
        <f>SUMIF(Ordered[Name], Inventory[[#This Row],[Name]], Ordered[Quantity])</f>
        <v>0</v>
      </c>
      <c r="D159">
        <f>SUMIF(Sold[Name], Inventory[[#This Row],[Name]], Sold[Quantity])</f>
        <v>1</v>
      </c>
      <c r="E159">
        <f>Inventory[[#This Row],[Ordered Qty]]-Inventory[[#This Row],[Sold Qty]]+F159</f>
        <v>1</v>
      </c>
      <c r="F159" s="12">
        <v>2</v>
      </c>
      <c r="G159" s="13">
        <f>Item[[#This Row],[Price (yuan)]]</f>
        <v>115</v>
      </c>
      <c r="H159" s="14">
        <f>Item[[#This Row],[Weight (kg)]]</f>
        <v>0.125</v>
      </c>
      <c r="I159" s="2">
        <f>Item[[#This Row],[Cost (CAD)]]</f>
        <v>28.062360801781736</v>
      </c>
      <c r="J159">
        <v>0</v>
      </c>
      <c r="K159">
        <f>'WH LT Total'!E159+'Parcel LT'!$F$2</f>
        <v>23.666666666666668</v>
      </c>
      <c r="L159" s="10">
        <f>ROUNDUP((((J159+Inventory[[#This Row],[Sold Qty]])/2)/30 * K159),0)</f>
        <v>1</v>
      </c>
      <c r="M159" s="10">
        <f>ROUNDUP(SQRT((((J159+Inventory[[#This Row],[Sold Qty]])/2)*2*(42*H159))/(0.1*G159)),0)</f>
        <v>1</v>
      </c>
      <c r="N159" s="4">
        <f>IF(Inventory[[#This Row],[Stock]]&lt;=L159,M159*I159,0)</f>
        <v>28.062360801781736</v>
      </c>
      <c r="Q159">
        <f>I159*Inventory[[#This Row],[Stock]]</f>
        <v>28.062360801781736</v>
      </c>
      <c r="R159">
        <v>120</v>
      </c>
      <c r="S159" s="10">
        <f>R159*Inventory[[#This Row],[Stock]]</f>
        <v>120</v>
      </c>
      <c r="T159" s="10">
        <f t="shared" si="2"/>
        <v>91.937639198218264</v>
      </c>
    </row>
    <row r="160" spans="1:20" ht="15" customHeight="1" thickBot="1" x14ac:dyDescent="0.4">
      <c r="A160">
        <f>Item[[#This Row],[Item No.]]</f>
        <v>155</v>
      </c>
      <c r="B160" t="str">
        <f>VLOOKUP(Inventory[[#This Row],[Item No.]],Item[],2,FALSE)</f>
        <v>frank ocean black blonded hoodie m</v>
      </c>
      <c r="C160">
        <f>SUMIF(Ordered[Name], Inventory[[#This Row],[Name]], Ordered[Quantity])</f>
        <v>1</v>
      </c>
      <c r="D160">
        <f>SUMIF(Sold[Name], Inventory[[#This Row],[Name]], Sold[Quantity])</f>
        <v>0</v>
      </c>
      <c r="E160">
        <f>Inventory[[#This Row],[Ordered Qty]]-Inventory[[#This Row],[Sold Qty]]+F160</f>
        <v>1</v>
      </c>
      <c r="F160" s="12"/>
      <c r="G160" s="13">
        <f>Item[[#This Row],[Price (yuan)]]</f>
        <v>175</v>
      </c>
      <c r="H160" s="14">
        <f>Item[[#This Row],[Weight (kg)]]</f>
        <v>0.7</v>
      </c>
      <c r="I160" s="2">
        <f>Item[[#This Row],[Cost (CAD)]]</f>
        <v>52.694877505567923</v>
      </c>
      <c r="J160">
        <v>0</v>
      </c>
      <c r="K160">
        <f>'WH LT Total'!E160+'Parcel LT'!$F$2</f>
        <v>23.666666666666668</v>
      </c>
      <c r="L160" s="10">
        <f>ROUNDUP((((J160+Inventory[[#This Row],[Sold Qty]])/2)/30 * K160),0)</f>
        <v>0</v>
      </c>
      <c r="M160" s="10">
        <f>ROUNDUP(SQRT((((J160+Inventory[[#This Row],[Sold Qty]])/2)*2*(42*H160))/(0.1*G160)),0)</f>
        <v>0</v>
      </c>
      <c r="N160" s="4">
        <f>IF(Inventory[[#This Row],[Stock]]&lt;=L160,M160*I160,0)</f>
        <v>0</v>
      </c>
      <c r="Q160">
        <f>I160*Inventory[[#This Row],[Stock]]</f>
        <v>52.694877505567923</v>
      </c>
      <c r="R160">
        <v>150</v>
      </c>
      <c r="S160" s="10">
        <f>R160*Inventory[[#This Row],[Stock]]</f>
        <v>150</v>
      </c>
      <c r="T160" s="10">
        <f t="shared" si="2"/>
        <v>97.305122494432084</v>
      </c>
    </row>
    <row r="161" spans="1:20" ht="15" customHeight="1" thickBot="1" x14ac:dyDescent="0.4">
      <c r="A161">
        <f>Item[[#This Row],[Item No.]]</f>
        <v>156</v>
      </c>
      <c r="B161" t="str">
        <f>VLOOKUP(Inventory[[#This Row],[Item No.]],Item[],2,FALSE)</f>
        <v>frank ocean black blonded hoodie l</v>
      </c>
      <c r="C161">
        <f>SUMIF(Ordered[Name], Inventory[[#This Row],[Name]], Ordered[Quantity])</f>
        <v>1</v>
      </c>
      <c r="D161">
        <f>SUMIF(Sold[Name], Inventory[[#This Row],[Name]], Sold[Quantity])</f>
        <v>0</v>
      </c>
      <c r="E161">
        <f>Inventory[[#This Row],[Ordered Qty]]-Inventory[[#This Row],[Sold Qty]]+F161</f>
        <v>1</v>
      </c>
      <c r="F161" s="12">
        <v>0</v>
      </c>
      <c r="G161" s="13">
        <f>Item[[#This Row],[Price (yuan)]]</f>
        <v>175</v>
      </c>
      <c r="H161" s="14">
        <f>Item[[#This Row],[Weight (kg)]]</f>
        <v>0.7</v>
      </c>
      <c r="I161" s="2">
        <f>Item[[#This Row],[Cost (CAD)]]</f>
        <v>52.694877505567923</v>
      </c>
      <c r="J161">
        <v>0</v>
      </c>
      <c r="K161">
        <f>'WH LT Total'!E161+'Parcel LT'!$F$2</f>
        <v>23.666666666666668</v>
      </c>
      <c r="L161" s="10">
        <f>ROUNDUP((((J161+Inventory[[#This Row],[Sold Qty]])/2)/30 * K161),0)</f>
        <v>0</v>
      </c>
      <c r="M161" s="10">
        <f>ROUNDUP(SQRT((((J161+Inventory[[#This Row],[Sold Qty]])/2)*2*(42*H161))/(0.1*G161)),0)</f>
        <v>0</v>
      </c>
      <c r="N161" s="4">
        <f>IF(Inventory[[#This Row],[Stock]]&lt;=L161,M161*I161,0)</f>
        <v>0</v>
      </c>
      <c r="Q161">
        <f>I161*Inventory[[#This Row],[Stock]]</f>
        <v>52.694877505567923</v>
      </c>
      <c r="R161">
        <v>150</v>
      </c>
      <c r="S161" s="10">
        <f>R161*Inventory[[#This Row],[Stock]]</f>
        <v>150</v>
      </c>
      <c r="T161" s="10">
        <f t="shared" si="2"/>
        <v>97.305122494432084</v>
      </c>
    </row>
    <row r="162" spans="1:20" ht="15" customHeight="1" thickBot="1" x14ac:dyDescent="0.4">
      <c r="A162">
        <f>Item[[#This Row],[Item No.]]</f>
        <v>157</v>
      </c>
      <c r="B162" t="str">
        <f>VLOOKUP(Inventory[[#This Row],[Item No.]],Item[],2,FALSE)</f>
        <v>frank ocean green blonded hoodie m</v>
      </c>
      <c r="C162">
        <f>SUMIF(Ordered[Name], Inventory[[#This Row],[Name]], Ordered[Quantity])</f>
        <v>1</v>
      </c>
      <c r="D162">
        <f>SUMIF(Sold[Name], Inventory[[#This Row],[Name]], Sold[Quantity])</f>
        <v>0</v>
      </c>
      <c r="E162">
        <f>Inventory[[#This Row],[Ordered Qty]]-Inventory[[#This Row],[Sold Qty]]+F162</f>
        <v>1</v>
      </c>
      <c r="F162" s="12">
        <v>0</v>
      </c>
      <c r="G162" s="13">
        <f>Item[[#This Row],[Price (yuan)]]</f>
        <v>175</v>
      </c>
      <c r="H162" s="14">
        <f>Item[[#This Row],[Weight (kg)]]</f>
        <v>0.7</v>
      </c>
      <c r="I162" s="2">
        <f>Item[[#This Row],[Cost (CAD)]]</f>
        <v>52.694877505567923</v>
      </c>
      <c r="J162">
        <v>0</v>
      </c>
      <c r="K162">
        <f>'WH LT Total'!E162+'Parcel LT'!$F$2</f>
        <v>23.666666666666668</v>
      </c>
      <c r="L162" s="10">
        <f>ROUNDUP((((J162+Inventory[[#This Row],[Sold Qty]])/2)/30 * K162),0)</f>
        <v>0</v>
      </c>
      <c r="M162" s="10">
        <f>ROUNDUP(SQRT((((J162+Inventory[[#This Row],[Sold Qty]])/2)*2*(42*H162))/(0.1*G162)),0)</f>
        <v>0</v>
      </c>
      <c r="N162" s="4">
        <f>IF(Inventory[[#This Row],[Stock]]&lt;=L162,M162*I162,0)</f>
        <v>0</v>
      </c>
      <c r="Q162">
        <f>I162*Inventory[[#This Row],[Stock]]</f>
        <v>52.694877505567923</v>
      </c>
      <c r="R162">
        <v>150</v>
      </c>
      <c r="S162" s="10">
        <f>R162*Inventory[[#This Row],[Stock]]</f>
        <v>150</v>
      </c>
      <c r="T162" s="10">
        <f t="shared" si="2"/>
        <v>97.305122494432084</v>
      </c>
    </row>
    <row r="163" spans="1:20" ht="15" customHeight="1" thickBot="1" x14ac:dyDescent="0.4">
      <c r="A163">
        <f>Item[[#This Row],[Item No.]]</f>
        <v>158</v>
      </c>
      <c r="B163" t="str">
        <f>VLOOKUP(Inventory[[#This Row],[Item No.]],Item[],2,FALSE)</f>
        <v>frank ocean green blonded hoodie l</v>
      </c>
      <c r="C163">
        <f>SUMIF(Ordered[Name], Inventory[[#This Row],[Name]], Ordered[Quantity])</f>
        <v>1</v>
      </c>
      <c r="D163">
        <f>SUMIF(Sold[Name], Inventory[[#This Row],[Name]], Sold[Quantity])</f>
        <v>0</v>
      </c>
      <c r="E163">
        <f>Inventory[[#This Row],[Ordered Qty]]-Inventory[[#This Row],[Sold Qty]]+F163</f>
        <v>1</v>
      </c>
      <c r="F163" s="12">
        <v>0</v>
      </c>
      <c r="G163" s="13">
        <f>Item[[#This Row],[Price (yuan)]]</f>
        <v>175</v>
      </c>
      <c r="H163" s="14">
        <f>Item[[#This Row],[Weight (kg)]]</f>
        <v>0.7</v>
      </c>
      <c r="I163" s="2">
        <f>Item[[#This Row],[Cost (CAD)]]</f>
        <v>52.694877505567923</v>
      </c>
      <c r="J163">
        <v>0</v>
      </c>
      <c r="K163">
        <f>'WH LT Total'!E163+'Parcel LT'!$F$2</f>
        <v>18.666666666666668</v>
      </c>
      <c r="L163" s="10">
        <f>ROUNDUP((((J163+Inventory[[#This Row],[Sold Qty]])/2)/30 * K163),0)</f>
        <v>0</v>
      </c>
      <c r="M163" s="10">
        <f>ROUNDUP(SQRT((((J163+Inventory[[#This Row],[Sold Qty]])/2)*2*(42*H163))/(0.1*G163)),0)</f>
        <v>0</v>
      </c>
      <c r="N163" s="4">
        <f>IF(Inventory[[#This Row],[Stock]]&lt;=L163,M163*I163,0)</f>
        <v>0</v>
      </c>
      <c r="Q163">
        <f>I163*Inventory[[#This Row],[Stock]]</f>
        <v>52.694877505567923</v>
      </c>
      <c r="R163">
        <v>150</v>
      </c>
      <c r="S163" s="10">
        <f>R163*Inventory[[#This Row],[Stock]]</f>
        <v>150</v>
      </c>
      <c r="T163" s="10">
        <f t="shared" si="2"/>
        <v>97.305122494432084</v>
      </c>
    </row>
    <row r="164" spans="1:20" ht="15" customHeight="1" thickBot="1" x14ac:dyDescent="0.4">
      <c r="A164">
        <f>Item[[#This Row],[Item No.]]</f>
        <v>159</v>
      </c>
      <c r="B164" t="str">
        <f>VLOOKUP(Inventory[[#This Row],[Item No.]],Item[],2,FALSE)</f>
        <v>air jordan orange shattered backboard 3.0 43</v>
      </c>
      <c r="C164">
        <f>SUMIF(Ordered[Name], Inventory[[#This Row],[Name]], Ordered[Quantity])</f>
        <v>2</v>
      </c>
      <c r="D164">
        <f>SUMIF(Sold[Name], Inventory[[#This Row],[Name]], Sold[Quantity])</f>
        <v>0</v>
      </c>
      <c r="E164">
        <f>Inventory[[#This Row],[Ordered Qty]]-Inventory[[#This Row],[Sold Qty]]+F164</f>
        <v>2</v>
      </c>
      <c r="F164" s="12">
        <v>0</v>
      </c>
      <c r="G164" s="13">
        <f>Item[[#This Row],[Price (yuan)]]</f>
        <v>170</v>
      </c>
      <c r="H164" s="14">
        <f>Item[[#This Row],[Weight (kg)]]</f>
        <v>1.5</v>
      </c>
      <c r="I164" s="2">
        <f>Item[[#This Row],[Cost (CAD)]]</f>
        <v>67.260579064587972</v>
      </c>
      <c r="J164">
        <v>0</v>
      </c>
      <c r="K164">
        <f>'WH LT Total'!E164+'Parcel LT'!$F$2</f>
        <v>18.666666666666668</v>
      </c>
      <c r="L164" s="10">
        <f>ROUNDUP((((J164+Inventory[[#This Row],[Sold Qty]])/2)/30 * K164),0)</f>
        <v>0</v>
      </c>
      <c r="M164" s="10">
        <f>ROUNDUP(SQRT((((J164+Inventory[[#This Row],[Sold Qty]])/2)*2*(42*H164))/(0.1*G164)),0)</f>
        <v>0</v>
      </c>
      <c r="N164" s="4">
        <f>IF(Inventory[[#This Row],[Stock]]&lt;=L164,M164*I164,0)</f>
        <v>0</v>
      </c>
      <c r="Q164">
        <f>I164*Inventory[[#This Row],[Stock]]</f>
        <v>134.52115812917594</v>
      </c>
      <c r="R164">
        <v>125</v>
      </c>
      <c r="S164" s="10">
        <f>R164*Inventory[[#This Row],[Stock]]</f>
        <v>250</v>
      </c>
      <c r="T164" s="10">
        <f t="shared" si="2"/>
        <v>115.47884187082406</v>
      </c>
    </row>
    <row r="165" spans="1:20" ht="15" customHeight="1" thickBot="1" x14ac:dyDescent="0.4">
      <c r="A165">
        <f>Item[[#This Row],[Item No.]]</f>
        <v>160</v>
      </c>
      <c r="B165" t="str">
        <f>VLOOKUP(Inventory[[#This Row],[Item No.]],Item[],2,FALSE)</f>
        <v>air jordan orange shattered backboard 3.0 44</v>
      </c>
      <c r="C165">
        <f>SUMIF(Ordered[Name], Inventory[[#This Row],[Name]], Ordered[Quantity])</f>
        <v>1</v>
      </c>
      <c r="D165">
        <f>SUMIF(Sold[Name], Inventory[[#This Row],[Name]], Sold[Quantity])</f>
        <v>0</v>
      </c>
      <c r="E165">
        <f>Inventory[[#This Row],[Ordered Qty]]-Inventory[[#This Row],[Sold Qty]]+F165</f>
        <v>1</v>
      </c>
      <c r="F165" s="12">
        <v>0</v>
      </c>
      <c r="G165" s="13">
        <f>Item[[#This Row],[Price (yuan)]]</f>
        <v>170</v>
      </c>
      <c r="H165" s="14">
        <f>Item[[#This Row],[Weight (kg)]]</f>
        <v>1.5</v>
      </c>
      <c r="I165" s="2">
        <f>Item[[#This Row],[Cost (CAD)]]</f>
        <v>67.260579064587972</v>
      </c>
      <c r="J165">
        <v>0</v>
      </c>
      <c r="K165">
        <f>'WH LT Total'!E165+'Parcel LT'!$F$2</f>
        <v>18.666666666666668</v>
      </c>
      <c r="L165" s="10">
        <f>ROUNDUP((((J165+Inventory[[#This Row],[Sold Qty]])/2)/30 * K165),0)</f>
        <v>0</v>
      </c>
      <c r="M165" s="10">
        <f>ROUNDUP(SQRT((((J165+Inventory[[#This Row],[Sold Qty]])/2)*2*(42*H165))/(0.1*G165)),0)</f>
        <v>0</v>
      </c>
      <c r="N165" s="4">
        <f>IF(Inventory[[#This Row],[Stock]]&lt;=L165,M165*I165,0)</f>
        <v>0</v>
      </c>
      <c r="Q165">
        <f>I165*Inventory[[#This Row],[Stock]]</f>
        <v>67.260579064587972</v>
      </c>
      <c r="R165">
        <v>125</v>
      </c>
      <c r="S165" s="10">
        <f>R165*Inventory[[#This Row],[Stock]]</f>
        <v>125</v>
      </c>
      <c r="T165" s="10">
        <f t="shared" si="2"/>
        <v>57.739420935412028</v>
      </c>
    </row>
    <row r="166" spans="1:20" ht="15" customHeight="1" thickBot="1" x14ac:dyDescent="0.4">
      <c r="A166">
        <f>Item[[#This Row],[Item No.]]</f>
        <v>161</v>
      </c>
      <c r="B166" t="str">
        <f>VLOOKUP(Inventory[[#This Row],[Item No.]],Item[],2,FALSE)</f>
        <v>otb silver nike square swoosh ring 10</v>
      </c>
      <c r="C166">
        <f>SUMIF(Ordered[Name], Inventory[[#This Row],[Name]], Ordered[Quantity])</f>
        <v>2</v>
      </c>
      <c r="D166">
        <f>SUMIF(Sold[Name], Inventory[[#This Row],[Name]], Sold[Quantity])</f>
        <v>1</v>
      </c>
      <c r="E166">
        <f>Inventory[[#This Row],[Ordered Qty]]-Inventory[[#This Row],[Sold Qty]]+F166</f>
        <v>2</v>
      </c>
      <c r="F166" s="12">
        <v>1</v>
      </c>
      <c r="G166" s="13">
        <f>Item[[#This Row],[Price (yuan)]]</f>
        <v>26</v>
      </c>
      <c r="H166" s="14">
        <f>Item[[#This Row],[Weight (kg)]]</f>
        <v>0</v>
      </c>
      <c r="I166" s="2">
        <f>Item[[#This Row],[Cost (CAD)]]</f>
        <v>5.7906458797327396</v>
      </c>
      <c r="J166">
        <v>0</v>
      </c>
      <c r="K166">
        <f>'WH LT Total'!E166+'Parcel LT'!$F$2</f>
        <v>18.666666666666668</v>
      </c>
      <c r="L166" s="10">
        <f>ROUNDUP((((J166+Inventory[[#This Row],[Sold Qty]])/2)/30 * K166),0)</f>
        <v>1</v>
      </c>
      <c r="M166" s="10">
        <f>ROUNDUP(SQRT((((J166+Inventory[[#This Row],[Sold Qty]])/2)*2*(42*H166))/(0.1*G166)),0)</f>
        <v>0</v>
      </c>
      <c r="N166" s="4">
        <f>IF(Inventory[[#This Row],[Stock]]&lt;=L166,M166*I166,0)</f>
        <v>0</v>
      </c>
      <c r="Q166">
        <f>I166*Inventory[[#This Row],[Stock]]</f>
        <v>11.581291759465479</v>
      </c>
      <c r="R166">
        <v>25</v>
      </c>
      <c r="S166" s="10">
        <f>R166*Inventory[[#This Row],[Stock]]</f>
        <v>50</v>
      </c>
      <c r="T166" s="10">
        <f t="shared" si="2"/>
        <v>38.418708240534521</v>
      </c>
    </row>
    <row r="167" spans="1:20" ht="15" customHeight="1" thickBot="1" x14ac:dyDescent="0.4">
      <c r="A167">
        <f>Item[[#This Row],[Item No.]]</f>
        <v>162</v>
      </c>
      <c r="B167" t="str">
        <f>VLOOKUP(Inventory[[#This Row],[Item No.]],Item[],2,FALSE)</f>
        <v>otb silver nike square swoosh ring 9</v>
      </c>
      <c r="C167">
        <f>SUMIF(Ordered[Name], Inventory[[#This Row],[Name]], Ordered[Quantity])</f>
        <v>1</v>
      </c>
      <c r="D167">
        <f>SUMIF(Sold[Name], Inventory[[#This Row],[Name]], Sold[Quantity])</f>
        <v>0</v>
      </c>
      <c r="E167">
        <f>Inventory[[#This Row],[Ordered Qty]]-Inventory[[#This Row],[Sold Qty]]+F167</f>
        <v>1</v>
      </c>
      <c r="F167" s="12">
        <v>0</v>
      </c>
      <c r="G167" s="13">
        <f>Item[[#This Row],[Price (yuan)]]</f>
        <v>26</v>
      </c>
      <c r="H167" s="14">
        <f>Item[[#This Row],[Weight (kg)]]</f>
        <v>0</v>
      </c>
      <c r="I167" s="2">
        <f>Item[[#This Row],[Cost (CAD)]]</f>
        <v>5.7906458797327396</v>
      </c>
      <c r="J167">
        <v>0</v>
      </c>
      <c r="K167">
        <f>'WH LT Total'!E167+'Parcel LT'!$F$2</f>
        <v>18.666666666666668</v>
      </c>
      <c r="L167" s="10">
        <f>ROUNDUP((((J167+Inventory[[#This Row],[Sold Qty]])/2)/30 * K167),0)</f>
        <v>0</v>
      </c>
      <c r="M167" s="10">
        <f>ROUNDUP(SQRT((((J167+Inventory[[#This Row],[Sold Qty]])/2)*2*(42*H167))/(0.1*G167)),0)</f>
        <v>0</v>
      </c>
      <c r="N167" s="4">
        <f>IF(Inventory[[#This Row],[Stock]]&lt;=L167,M167*I167,0)</f>
        <v>0</v>
      </c>
      <c r="Q167">
        <f>I167*Inventory[[#This Row],[Stock]]</f>
        <v>5.7906458797327396</v>
      </c>
      <c r="R167">
        <v>25</v>
      </c>
      <c r="S167" s="10">
        <f>R167*Inventory[[#This Row],[Stock]]</f>
        <v>25</v>
      </c>
      <c r="T167" s="10">
        <f t="shared" si="2"/>
        <v>19.20935412026726</v>
      </c>
    </row>
    <row r="168" spans="1:20" ht="15" customHeight="1" thickBot="1" x14ac:dyDescent="0.4">
      <c r="A168">
        <f>Item[[#This Row],[Item No.]]</f>
        <v>163</v>
      </c>
      <c r="B168" t="str">
        <f>VLOOKUP(Inventory[[#This Row],[Item No.]],Item[],2,FALSE)</f>
        <v>otb silver nike square swoosh ring 8</v>
      </c>
      <c r="C168">
        <f>SUMIF(Ordered[Name], Inventory[[#This Row],[Name]], Ordered[Quantity])</f>
        <v>1</v>
      </c>
      <c r="D168">
        <f>SUMIF(Sold[Name], Inventory[[#This Row],[Name]], Sold[Quantity])</f>
        <v>0</v>
      </c>
      <c r="E168">
        <f>Inventory[[#This Row],[Ordered Qty]]-Inventory[[#This Row],[Sold Qty]]+F168</f>
        <v>1</v>
      </c>
      <c r="F168" s="12">
        <v>0</v>
      </c>
      <c r="G168" s="13">
        <f>Item[[#This Row],[Price (yuan)]]</f>
        <v>26</v>
      </c>
      <c r="H168" s="14">
        <f>Item[[#This Row],[Weight (kg)]]</f>
        <v>0</v>
      </c>
      <c r="I168" s="2">
        <f>Item[[#This Row],[Cost (CAD)]]</f>
        <v>5.7906458797327396</v>
      </c>
      <c r="J168">
        <v>0</v>
      </c>
      <c r="K168">
        <f>'WH LT Total'!E168+'Parcel LT'!$F$2</f>
        <v>18.666666666666668</v>
      </c>
      <c r="L168" s="10">
        <f>ROUNDUP((((J168+Inventory[[#This Row],[Sold Qty]])/2)/30 * K168),0)</f>
        <v>0</v>
      </c>
      <c r="M168" s="10">
        <f>ROUNDUP(SQRT((((J168+Inventory[[#This Row],[Sold Qty]])/2)*2*(42*H168))/(0.1*G168)),0)</f>
        <v>0</v>
      </c>
      <c r="N168" s="4">
        <f>IF(Inventory[[#This Row],[Stock]]&lt;=L168,M168*I168,0)</f>
        <v>0</v>
      </c>
      <c r="Q168">
        <f>I168*Inventory[[#This Row],[Stock]]</f>
        <v>5.7906458797327396</v>
      </c>
      <c r="R168">
        <v>25</v>
      </c>
      <c r="S168" s="10">
        <f>R168*Inventory[[#This Row],[Stock]]</f>
        <v>25</v>
      </c>
      <c r="T168" s="10">
        <f t="shared" si="2"/>
        <v>19.20935412026726</v>
      </c>
    </row>
    <row r="169" spans="1:20" ht="15" customHeight="1" thickBot="1" x14ac:dyDescent="0.4">
      <c r="A169">
        <f>Item[[#This Row],[Item No.]]</f>
        <v>164</v>
      </c>
      <c r="B169" t="str">
        <f>VLOOKUP(Inventory[[#This Row],[Item No.]],Item[],2,FALSE)</f>
        <v>otb silver nike square swoosh ring 7</v>
      </c>
      <c r="C169">
        <f>SUMIF(Ordered[Name], Inventory[[#This Row],[Name]], Ordered[Quantity])</f>
        <v>2</v>
      </c>
      <c r="D169">
        <f>SUMIF(Sold[Name], Inventory[[#This Row],[Name]], Sold[Quantity])</f>
        <v>0</v>
      </c>
      <c r="E169">
        <f>Inventory[[#This Row],[Ordered Qty]]-Inventory[[#This Row],[Sold Qty]]+F169</f>
        <v>2</v>
      </c>
      <c r="F169" s="12">
        <v>0</v>
      </c>
      <c r="G169" s="13">
        <f>Item[[#This Row],[Price (yuan)]]</f>
        <v>26</v>
      </c>
      <c r="H169" s="14">
        <f>Item[[#This Row],[Weight (kg)]]</f>
        <v>0</v>
      </c>
      <c r="I169" s="2">
        <f>Item[[#This Row],[Cost (CAD)]]</f>
        <v>5.7906458797327396</v>
      </c>
      <c r="J169">
        <v>0</v>
      </c>
      <c r="K169">
        <f>'WH LT Total'!E169+'Parcel LT'!$F$2</f>
        <v>18.666666666666668</v>
      </c>
      <c r="L169" s="10">
        <f>ROUNDUP((((J169+Inventory[[#This Row],[Sold Qty]])/2)/30 * K169),0)</f>
        <v>0</v>
      </c>
      <c r="M169" s="10">
        <f>ROUNDUP(SQRT((((J169+Inventory[[#This Row],[Sold Qty]])/2)*2*(42*H169))/(0.1*G169)),0)</f>
        <v>0</v>
      </c>
      <c r="N169" s="4">
        <f>IF(Inventory[[#This Row],[Stock]]&lt;=L169,M169*I169,0)</f>
        <v>0</v>
      </c>
      <c r="Q169">
        <f>I169*Inventory[[#This Row],[Stock]]</f>
        <v>11.581291759465479</v>
      </c>
      <c r="R169">
        <v>25</v>
      </c>
      <c r="S169" s="10">
        <f>R169*Inventory[[#This Row],[Stock]]</f>
        <v>50</v>
      </c>
      <c r="T169" s="10">
        <f t="shared" si="2"/>
        <v>38.418708240534521</v>
      </c>
    </row>
    <row r="170" spans="1:20" ht="15" customHeight="1" thickBot="1" x14ac:dyDescent="0.4">
      <c r="A170">
        <f>Item[[#This Row],[Item No.]]</f>
        <v>165</v>
      </c>
      <c r="B170" t="str">
        <f>VLOOKUP(Inventory[[#This Row],[Item No.]],Item[],2,FALSE)</f>
        <v>otb silver nike see through swoosh ring 9</v>
      </c>
      <c r="C170">
        <f>SUMIF(Ordered[Name], Inventory[[#This Row],[Name]], Ordered[Quantity])</f>
        <v>2</v>
      </c>
      <c r="D170">
        <f>SUMIF(Sold[Name], Inventory[[#This Row],[Name]], Sold[Quantity])</f>
        <v>1</v>
      </c>
      <c r="E170">
        <f>Inventory[[#This Row],[Ordered Qty]]-Inventory[[#This Row],[Sold Qty]]+F170</f>
        <v>2</v>
      </c>
      <c r="F170" s="12">
        <v>1</v>
      </c>
      <c r="G170" s="13">
        <f>Item[[#This Row],[Price (yuan)]]</f>
        <v>26</v>
      </c>
      <c r="H170" s="14">
        <f>Item[[#This Row],[Weight (kg)]]</f>
        <v>0</v>
      </c>
      <c r="I170" s="2">
        <f>Item[[#This Row],[Cost (CAD)]]</f>
        <v>5.7906458797327396</v>
      </c>
      <c r="J170">
        <v>0</v>
      </c>
      <c r="K170">
        <f>'WH LT Total'!E170+'Parcel LT'!$F$2</f>
        <v>18.666666666666668</v>
      </c>
      <c r="L170" s="10">
        <f>ROUNDUP((((J170+Inventory[[#This Row],[Sold Qty]])/2)/30 * K170),0)</f>
        <v>1</v>
      </c>
      <c r="M170" s="10">
        <f>ROUNDUP(SQRT((((J170+Inventory[[#This Row],[Sold Qty]])/2)*2*(42*H170))/(0.1*G170)),0)</f>
        <v>0</v>
      </c>
      <c r="N170" s="4">
        <f>IF(Inventory[[#This Row],[Stock]]&lt;=L170,M170*I170,0)</f>
        <v>0</v>
      </c>
      <c r="Q170">
        <f>I170*Inventory[[#This Row],[Stock]]</f>
        <v>11.581291759465479</v>
      </c>
      <c r="R170">
        <v>25</v>
      </c>
      <c r="S170" s="10">
        <f>R170*Inventory[[#This Row],[Stock]]</f>
        <v>50</v>
      </c>
      <c r="T170" s="10">
        <f t="shared" si="2"/>
        <v>38.418708240534521</v>
      </c>
    </row>
    <row r="171" spans="1:20" ht="15" customHeight="1" thickBot="1" x14ac:dyDescent="0.4">
      <c r="A171">
        <f>Item[[#This Row],[Item No.]]</f>
        <v>166</v>
      </c>
      <c r="B171" t="str">
        <f>VLOOKUP(Inventory[[#This Row],[Item No.]],Item[],2,FALSE)</f>
        <v>otb silver nike see through swoosh ring 8</v>
      </c>
      <c r="C171">
        <f>SUMIF(Ordered[Name], Inventory[[#This Row],[Name]], Ordered[Quantity])</f>
        <v>1</v>
      </c>
      <c r="D171">
        <f>SUMIF(Sold[Name], Inventory[[#This Row],[Name]], Sold[Quantity])</f>
        <v>0</v>
      </c>
      <c r="E171">
        <f>Inventory[[#This Row],[Ordered Qty]]-Inventory[[#This Row],[Sold Qty]]+F171</f>
        <v>1</v>
      </c>
      <c r="F171" s="12">
        <v>0</v>
      </c>
      <c r="G171" s="13">
        <f>Item[[#This Row],[Price (yuan)]]</f>
        <v>26</v>
      </c>
      <c r="H171" s="14">
        <f>Item[[#This Row],[Weight (kg)]]</f>
        <v>0</v>
      </c>
      <c r="I171" s="2">
        <f>Item[[#This Row],[Cost (CAD)]]</f>
        <v>5.7906458797327396</v>
      </c>
      <c r="J171">
        <v>0</v>
      </c>
      <c r="K171">
        <f>'WH LT Total'!E171+'Parcel LT'!$F$2</f>
        <v>18.666666666666668</v>
      </c>
      <c r="L171" s="10">
        <f>ROUNDUP((((J171+Inventory[[#This Row],[Sold Qty]])/2)/30 * K171),0)</f>
        <v>0</v>
      </c>
      <c r="M171" s="10">
        <f>ROUNDUP(SQRT((((J171+Inventory[[#This Row],[Sold Qty]])/2)*2*(42*H171))/(0.1*G171)),0)</f>
        <v>0</v>
      </c>
      <c r="N171" s="4">
        <f>IF(Inventory[[#This Row],[Stock]]&lt;=L171,M171*I171,0)</f>
        <v>0</v>
      </c>
      <c r="Q171">
        <f>I171*Inventory[[#This Row],[Stock]]</f>
        <v>5.7906458797327396</v>
      </c>
      <c r="R171">
        <v>25</v>
      </c>
      <c r="S171" s="10">
        <f>R171*Inventory[[#This Row],[Stock]]</f>
        <v>25</v>
      </c>
      <c r="T171" s="10">
        <f t="shared" si="2"/>
        <v>19.20935412026726</v>
      </c>
    </row>
    <row r="172" spans="1:20" ht="15" customHeight="1" thickBot="1" x14ac:dyDescent="0.4">
      <c r="A172">
        <f>Item[[#This Row],[Item No.]]</f>
        <v>167</v>
      </c>
      <c r="B172" t="str">
        <f>VLOOKUP(Inventory[[#This Row],[Item No.]],Item[],2,FALSE)</f>
        <v>otb silver nike see through swoosh ring 7</v>
      </c>
      <c r="C172">
        <f>SUMIF(Ordered[Name], Inventory[[#This Row],[Name]], Ordered[Quantity])</f>
        <v>2</v>
      </c>
      <c r="D172">
        <f>SUMIF(Sold[Name], Inventory[[#This Row],[Name]], Sold[Quantity])</f>
        <v>0</v>
      </c>
      <c r="E172">
        <f>Inventory[[#This Row],[Ordered Qty]]-Inventory[[#This Row],[Sold Qty]]+F172</f>
        <v>2</v>
      </c>
      <c r="F172" s="12">
        <v>0</v>
      </c>
      <c r="G172" s="13">
        <f>Item[[#This Row],[Price (yuan)]]</f>
        <v>26</v>
      </c>
      <c r="H172" s="14">
        <f>Item[[#This Row],[Weight (kg)]]</f>
        <v>0</v>
      </c>
      <c r="I172" s="2">
        <f>Item[[#This Row],[Cost (CAD)]]</f>
        <v>5.7906458797327396</v>
      </c>
      <c r="J172">
        <v>0</v>
      </c>
      <c r="K172">
        <f>'WH LT Total'!E172+'Parcel LT'!$F$2</f>
        <v>18.666666666666668</v>
      </c>
      <c r="L172" s="10">
        <f>ROUNDUP((((J172+Inventory[[#This Row],[Sold Qty]])/2)/30 * K172),0)</f>
        <v>0</v>
      </c>
      <c r="M172" s="10">
        <f>ROUNDUP(SQRT((((J172+Inventory[[#This Row],[Sold Qty]])/2)*2*(42*H172))/(0.1*G172)),0)</f>
        <v>0</v>
      </c>
      <c r="N172" s="4">
        <f>IF(Inventory[[#This Row],[Stock]]&lt;=L172,M172*I172,0)</f>
        <v>0</v>
      </c>
      <c r="Q172">
        <f>I172*Inventory[[#This Row],[Stock]]</f>
        <v>11.581291759465479</v>
      </c>
      <c r="R172">
        <v>25</v>
      </c>
      <c r="S172" s="10">
        <f>R172*Inventory[[#This Row],[Stock]]</f>
        <v>50</v>
      </c>
      <c r="T172" s="10">
        <f t="shared" si="2"/>
        <v>38.418708240534521</v>
      </c>
    </row>
    <row r="173" spans="1:20" ht="15" customHeight="1" thickBot="1" x14ac:dyDescent="0.4">
      <c r="A173">
        <f>Item[[#This Row],[Item No.]]</f>
        <v>0</v>
      </c>
      <c r="B173" t="e">
        <f>VLOOKUP(Inventory[[#This Row],[Item No.]],Item[],2,FALSE)</f>
        <v>#N/A</v>
      </c>
      <c r="C173">
        <f>SUMIF(Ordered[Name], Inventory[[#This Row],[Name]], Ordered[Quantity])</f>
        <v>0</v>
      </c>
      <c r="D173">
        <f>SUMIF(Sold[Name], Inventory[[#This Row],[Name]], Sold[Quantity])</f>
        <v>0</v>
      </c>
      <c r="E173">
        <f>Inventory[[#This Row],[Ordered Qty]]-Inventory[[#This Row],[Sold Qty]]+F173</f>
        <v>0</v>
      </c>
      <c r="F173" s="12">
        <v>0</v>
      </c>
      <c r="G173" s="13">
        <f>Item[[#This Row],[Price (yuan)]]</f>
        <v>0</v>
      </c>
      <c r="H173" s="14">
        <f>Item[[#This Row],[Weight (kg)]]</f>
        <v>0</v>
      </c>
      <c r="I173" s="2">
        <f>Item[[#This Row],[Cost (CAD)]]</f>
        <v>0</v>
      </c>
      <c r="J173">
        <v>0</v>
      </c>
      <c r="K173">
        <f>'WH LT Total'!E173+'Parcel LT'!$F$2</f>
        <v>18.666666666666668</v>
      </c>
      <c r="L173" s="10">
        <f>ROUNDUP((((J173+Inventory[[#This Row],[Sold Qty]])/2)/30 * K173),0)</f>
        <v>0</v>
      </c>
      <c r="M173" s="10" t="e">
        <f>ROUNDUP(SQRT((((J173+Inventory[[#This Row],[Sold Qty]])/2)*2*(42*H173))/(0.1*G173)),0)</f>
        <v>#DIV/0!</v>
      </c>
      <c r="N173" s="4" t="e">
        <f>IF(Inventory[[#This Row],[Stock]]&lt;=L173,M173*I173,0)</f>
        <v>#DIV/0!</v>
      </c>
      <c r="Q173">
        <f>I173*Inventory[[#This Row],[Stock]]</f>
        <v>0</v>
      </c>
    </row>
    <row r="174" spans="1:20" ht="15" customHeight="1" thickBot="1" x14ac:dyDescent="0.4">
      <c r="A174">
        <f>Item[[#This Row],[Item No.]]</f>
        <v>0</v>
      </c>
      <c r="B174" t="e">
        <f>VLOOKUP(Inventory[[#This Row],[Item No.]],Item[],2,FALSE)</f>
        <v>#N/A</v>
      </c>
      <c r="C174">
        <f>SUMIF(Ordered[Name], Inventory[[#This Row],[Name]], Ordered[Quantity])</f>
        <v>0</v>
      </c>
      <c r="D174">
        <f>SUMIF(Sold[Name], Inventory[[#This Row],[Name]], Sold[Quantity])</f>
        <v>0</v>
      </c>
      <c r="E174">
        <f>Inventory[[#This Row],[Ordered Qty]]-Inventory[[#This Row],[Sold Qty]]+F174</f>
        <v>0</v>
      </c>
      <c r="F174" s="12">
        <v>0</v>
      </c>
      <c r="G174" s="13">
        <f>Item[[#This Row],[Price (yuan)]]</f>
        <v>0</v>
      </c>
      <c r="H174" s="14">
        <f>Item[[#This Row],[Weight (kg)]]</f>
        <v>0</v>
      </c>
      <c r="I174" s="2">
        <f>Item[[#This Row],[Cost (CAD)]]</f>
        <v>0</v>
      </c>
      <c r="J174">
        <v>0</v>
      </c>
      <c r="K174">
        <f>'WH LT Total'!E174+'Parcel LT'!$F$2</f>
        <v>18.666666666666668</v>
      </c>
      <c r="L174" s="10">
        <f>ROUNDUP((((J174+Inventory[[#This Row],[Sold Qty]])/2)/30 * K174),0)</f>
        <v>0</v>
      </c>
      <c r="M174" s="10" t="e">
        <f>ROUNDUP(SQRT((((J174+Inventory[[#This Row],[Sold Qty]])/2)*2*(42*H174))/(0.1*G174)),0)</f>
        <v>#DIV/0!</v>
      </c>
      <c r="N174" s="4" t="e">
        <f>IF(Inventory[[#This Row],[Stock]]&lt;=L174,M174*I174,0)</f>
        <v>#DIV/0!</v>
      </c>
      <c r="Q174">
        <f>I174*Inventory[[#This Row],[Stock]]</f>
        <v>0</v>
      </c>
    </row>
    <row r="175" spans="1:20" ht="15" customHeight="1" thickBot="1" x14ac:dyDescent="0.4">
      <c r="A175">
        <f>Item[[#This Row],[Item No.]]</f>
        <v>0</v>
      </c>
      <c r="B175" t="e">
        <f>VLOOKUP(Inventory[[#This Row],[Item No.]],Item[],2,FALSE)</f>
        <v>#N/A</v>
      </c>
      <c r="C175">
        <f>SUMIF(Ordered[Name], Inventory[[#This Row],[Name]], Ordered[Quantity])</f>
        <v>0</v>
      </c>
      <c r="D175">
        <f>SUMIF(Sold[Name], Inventory[[#This Row],[Name]], Sold[Quantity])</f>
        <v>0</v>
      </c>
      <c r="E175">
        <f>Inventory[[#This Row],[Ordered Qty]]-Inventory[[#This Row],[Sold Qty]]+F175</f>
        <v>0</v>
      </c>
      <c r="F175" s="12">
        <v>0</v>
      </c>
      <c r="G175" s="13">
        <f>Item[[#This Row],[Price (yuan)]]</f>
        <v>0</v>
      </c>
      <c r="H175" s="14">
        <f>Item[[#This Row],[Weight (kg)]]</f>
        <v>0</v>
      </c>
      <c r="I175" s="2">
        <f>Item[[#This Row],[Cost (CAD)]]</f>
        <v>0</v>
      </c>
      <c r="J175">
        <v>0</v>
      </c>
      <c r="K175">
        <f>'WH LT Total'!E175+'Parcel LT'!$F$2</f>
        <v>18.666666666666668</v>
      </c>
      <c r="L175" s="10">
        <f>ROUNDUP((((J175+Inventory[[#This Row],[Sold Qty]])/2)/30 * K175),0)</f>
        <v>0</v>
      </c>
      <c r="M175" s="10" t="e">
        <f>ROUNDUP(SQRT((((J175+Inventory[[#This Row],[Sold Qty]])/2)*2*(42*H175))/(0.1*G175)),0)</f>
        <v>#DIV/0!</v>
      </c>
      <c r="N175" s="4" t="e">
        <f>IF(Inventory[[#This Row],[Stock]]&lt;=L175,M175*I175,0)</f>
        <v>#DIV/0!</v>
      </c>
      <c r="Q175">
        <f>I175*Inventory[[#This Row],[Stock]]</f>
        <v>0</v>
      </c>
    </row>
    <row r="176" spans="1:20" ht="15" customHeight="1" thickBot="1" x14ac:dyDescent="0.4">
      <c r="A176">
        <f>Item[[#This Row],[Item No.]]</f>
        <v>0</v>
      </c>
      <c r="B176" t="e">
        <f>VLOOKUP(Inventory[[#This Row],[Item No.]],Item[],2,FALSE)</f>
        <v>#N/A</v>
      </c>
      <c r="C176">
        <f>SUMIF(Ordered[Name], Inventory[[#This Row],[Name]], Ordered[Quantity])</f>
        <v>0</v>
      </c>
      <c r="D176">
        <f>SUMIF(Sold[Name], Inventory[[#This Row],[Name]], Sold[Quantity])</f>
        <v>0</v>
      </c>
      <c r="E176">
        <f>Inventory[[#This Row],[Ordered Qty]]-Inventory[[#This Row],[Sold Qty]]+F176</f>
        <v>0</v>
      </c>
      <c r="F176" s="12">
        <v>0</v>
      </c>
      <c r="G176" s="13">
        <f>Item[[#This Row],[Price (yuan)]]</f>
        <v>0</v>
      </c>
      <c r="H176" s="14">
        <f>Item[[#This Row],[Weight (kg)]]</f>
        <v>0</v>
      </c>
      <c r="I176" s="2">
        <f>Item[[#This Row],[Cost (CAD)]]</f>
        <v>0</v>
      </c>
      <c r="J176">
        <v>0</v>
      </c>
      <c r="K176">
        <f>'WH LT Total'!E176+'Parcel LT'!$F$2</f>
        <v>18.666666666666668</v>
      </c>
      <c r="L176" s="10">
        <f>ROUNDUP((((J176+Inventory[[#This Row],[Sold Qty]])/2)/30 * K176),0)</f>
        <v>0</v>
      </c>
      <c r="M176" s="10" t="e">
        <f>ROUNDUP(SQRT((((J176+Inventory[[#This Row],[Sold Qty]])/2)*2*(42*H176))/(0.1*G176)),0)</f>
        <v>#DIV/0!</v>
      </c>
      <c r="N176" s="4" t="e">
        <f>IF(Inventory[[#This Row],[Stock]]&lt;=L176,M176*I176,0)</f>
        <v>#DIV/0!</v>
      </c>
      <c r="Q176">
        <f>I176*Inventory[[#This Row],[Stock]]</f>
        <v>0</v>
      </c>
    </row>
    <row r="177" spans="1:17" ht="15" customHeight="1" thickBot="1" x14ac:dyDescent="0.4">
      <c r="A177" t="e">
        <f>Item[[#This Row],[Item No.]]</f>
        <v>#VALUE!</v>
      </c>
      <c r="B177" t="e">
        <f>VLOOKUP(Inventory[[#This Row],[Item No.]],Item[],2,FALSE)</f>
        <v>#VALUE!</v>
      </c>
      <c r="C177">
        <f>SUMIF(Ordered[Name], Inventory[[#This Row],[Name]], Ordered[Quantity])</f>
        <v>0</v>
      </c>
      <c r="D177">
        <f>SUMIF(Sold[Name], Inventory[[#This Row],[Name]], Sold[Quantity])</f>
        <v>0</v>
      </c>
      <c r="E177">
        <f>Inventory[[#This Row],[Ordered Qty]]-Inventory[[#This Row],[Sold Qty]]+F177</f>
        <v>0</v>
      </c>
      <c r="F177" s="12">
        <v>0</v>
      </c>
      <c r="G177" s="13" t="e">
        <f>Item[[#This Row],[Price (yuan)]]</f>
        <v>#VALUE!</v>
      </c>
      <c r="H177" s="14" t="e">
        <f>Item[[#This Row],[Weight (kg)]]</f>
        <v>#VALUE!</v>
      </c>
      <c r="I177" s="2" t="e">
        <f>Item[[#This Row],[Cost (CAD)]]</f>
        <v>#VALUE!</v>
      </c>
      <c r="J177">
        <v>0</v>
      </c>
      <c r="K177">
        <f>'WH LT Total'!E177+'Parcel LT'!$F$2</f>
        <v>18.666666666666668</v>
      </c>
      <c r="L177" s="10">
        <f>ROUNDUP((((J177+Inventory[[#This Row],[Sold Qty]])/2)/30 * K177),0)</f>
        <v>0</v>
      </c>
      <c r="M177" s="10" t="e">
        <f>ROUNDUP(SQRT((((J177+Inventory[[#This Row],[Sold Qty]])/2)*2*(42*H177))/(0.1*G177)),0)</f>
        <v>#VALUE!</v>
      </c>
      <c r="N177" s="4" t="e">
        <f>IF(Inventory[[#This Row],[Stock]]&lt;=L177,M177*I177,0)</f>
        <v>#VALUE!</v>
      </c>
      <c r="Q177" t="e">
        <f>I177*Inventory[[#This Row],[Stock]]</f>
        <v>#VALUE!</v>
      </c>
    </row>
    <row r="178" spans="1:17" ht="15" customHeight="1" thickBot="1" x14ac:dyDescent="0.4">
      <c r="A178" t="e">
        <f>Item[[#This Row],[Item No.]]</f>
        <v>#VALUE!</v>
      </c>
      <c r="B178" t="e">
        <f>VLOOKUP(Inventory[[#This Row],[Item No.]],Item[],2,FALSE)</f>
        <v>#VALUE!</v>
      </c>
      <c r="C178">
        <f>SUMIF(Ordered[Name], Inventory[[#This Row],[Name]], Ordered[Quantity])</f>
        <v>0</v>
      </c>
      <c r="D178">
        <f>SUMIF(Sold[Name], Inventory[[#This Row],[Name]], Sold[Quantity])</f>
        <v>0</v>
      </c>
      <c r="E178">
        <f>Inventory[[#This Row],[Ordered Qty]]-Inventory[[#This Row],[Sold Qty]]+F178</f>
        <v>0</v>
      </c>
      <c r="F178" s="12">
        <v>0</v>
      </c>
      <c r="G178" s="13" t="e">
        <f>Item[[#This Row],[Price (yuan)]]</f>
        <v>#VALUE!</v>
      </c>
      <c r="H178" s="14" t="e">
        <f>Item[[#This Row],[Weight (kg)]]</f>
        <v>#VALUE!</v>
      </c>
      <c r="I178" s="2" t="e">
        <f>Item[[#This Row],[Cost (CAD)]]</f>
        <v>#VALUE!</v>
      </c>
      <c r="J178">
        <v>0</v>
      </c>
      <c r="K178">
        <f>'WH LT Total'!E178+'Parcel LT'!$F$2</f>
        <v>18.666666666666668</v>
      </c>
      <c r="L178" s="10">
        <f>ROUNDUP((((J178+Inventory[[#This Row],[Sold Qty]])/2)/30 * K178),0)</f>
        <v>0</v>
      </c>
      <c r="M178" s="10" t="e">
        <f>ROUNDUP(SQRT((((J178+Inventory[[#This Row],[Sold Qty]])/2)*2*(42*H178))/(0.1*G178)),0)</f>
        <v>#VALUE!</v>
      </c>
      <c r="N178" s="4" t="e">
        <f>IF(Inventory[[#This Row],[Stock]]&lt;=L178,M178*I178,0)</f>
        <v>#VALUE!</v>
      </c>
      <c r="Q178" t="e">
        <f>I178*Inventory[[#This Row],[Stock]]</f>
        <v>#VALUE!</v>
      </c>
    </row>
    <row r="179" spans="1:17" ht="15" customHeight="1" thickBot="1" x14ac:dyDescent="0.4">
      <c r="A179" t="e">
        <f>Item[[#This Row],[Item No.]]</f>
        <v>#VALUE!</v>
      </c>
      <c r="B179" t="e">
        <f>VLOOKUP(Inventory[[#This Row],[Item No.]],Item[],2,FALSE)</f>
        <v>#VALUE!</v>
      </c>
      <c r="C179">
        <f>SUMIF(Ordered[Name], Inventory[[#This Row],[Name]], Ordered[Quantity])</f>
        <v>0</v>
      </c>
      <c r="D179">
        <f>SUMIF(Sold[Name], Inventory[[#This Row],[Name]], Sold[Quantity])</f>
        <v>0</v>
      </c>
      <c r="E179">
        <f>Inventory[[#This Row],[Ordered Qty]]-Inventory[[#This Row],[Sold Qty]]+F179</f>
        <v>0</v>
      </c>
      <c r="F179" s="12">
        <v>0</v>
      </c>
      <c r="G179" s="13" t="e">
        <f>Item[[#This Row],[Price (yuan)]]</f>
        <v>#VALUE!</v>
      </c>
      <c r="H179" s="14" t="e">
        <f>Item[[#This Row],[Weight (kg)]]</f>
        <v>#VALUE!</v>
      </c>
      <c r="I179" s="2" t="e">
        <f>Item[[#This Row],[Cost (CAD)]]</f>
        <v>#VALUE!</v>
      </c>
      <c r="J179">
        <v>0</v>
      </c>
      <c r="K179">
        <f>'WH LT Total'!E179+'Parcel LT'!$F$2</f>
        <v>18.666666666666668</v>
      </c>
      <c r="L179" s="10">
        <f>ROUNDUP((((J179+Inventory[[#This Row],[Sold Qty]])/2)/30 * K179),0)</f>
        <v>0</v>
      </c>
      <c r="M179" s="10" t="e">
        <f>ROUNDUP(SQRT((((J179+Inventory[[#This Row],[Sold Qty]])/2)*2*(42*H179))/(0.1*G179)),0)</f>
        <v>#VALUE!</v>
      </c>
      <c r="N179" s="4" t="e">
        <f>IF(Inventory[[#This Row],[Stock]]&lt;=L179,M179*I179,0)</f>
        <v>#VALUE!</v>
      </c>
      <c r="Q179" t="e">
        <f>I179*Inventory[[#This Row],[Stock]]</f>
        <v>#VALUE!</v>
      </c>
    </row>
    <row r="180" spans="1:17" ht="15" customHeight="1" thickBot="1" x14ac:dyDescent="0.4">
      <c r="A180" t="e">
        <f>Item[[#This Row],[Item No.]]</f>
        <v>#VALUE!</v>
      </c>
      <c r="B180" t="e">
        <f>VLOOKUP(Inventory[[#This Row],[Item No.]],Item[],2,FALSE)</f>
        <v>#VALUE!</v>
      </c>
      <c r="C180">
        <f>SUMIF(Ordered[Name], Inventory[[#This Row],[Name]], Ordered[Quantity])</f>
        <v>0</v>
      </c>
      <c r="D180">
        <f>SUMIF(Sold[Name], Inventory[[#This Row],[Name]], Sold[Quantity])</f>
        <v>0</v>
      </c>
      <c r="E180">
        <f>Inventory[[#This Row],[Ordered Qty]]-Inventory[[#This Row],[Sold Qty]]+F180</f>
        <v>0</v>
      </c>
      <c r="F180" s="12">
        <v>0</v>
      </c>
      <c r="G180" s="13" t="e">
        <f>Item[[#This Row],[Price (yuan)]]</f>
        <v>#VALUE!</v>
      </c>
      <c r="H180" s="14" t="e">
        <f>Item[[#This Row],[Weight (kg)]]</f>
        <v>#VALUE!</v>
      </c>
      <c r="I180" s="2" t="e">
        <f>Item[[#This Row],[Cost (CAD)]]</f>
        <v>#VALUE!</v>
      </c>
      <c r="J180">
        <v>0</v>
      </c>
      <c r="K180">
        <f>'WH LT Total'!E180+'Parcel LT'!$F$2</f>
        <v>18.666666666666668</v>
      </c>
      <c r="L180" s="10">
        <f>ROUNDUP((((J180+Inventory[[#This Row],[Sold Qty]])/2)/30 * K180),0)</f>
        <v>0</v>
      </c>
      <c r="M180" s="10" t="e">
        <f>ROUNDUP(SQRT((((J180+Inventory[[#This Row],[Sold Qty]])/2)*2*(42*H180))/(0.1*G180)),0)</f>
        <v>#VALUE!</v>
      </c>
      <c r="N180" s="4" t="e">
        <f>IF(Inventory[[#This Row],[Stock]]&lt;=L180,M180*I180,0)</f>
        <v>#VALUE!</v>
      </c>
      <c r="Q180" t="e">
        <f>I180*Inventory[[#This Row],[Stock]]</f>
        <v>#VALUE!</v>
      </c>
    </row>
    <row r="181" spans="1:17" ht="15" customHeight="1" thickBot="1" x14ac:dyDescent="0.4">
      <c r="A181" t="e">
        <f>Item[[#This Row],[Item No.]]</f>
        <v>#VALUE!</v>
      </c>
      <c r="B181" t="e">
        <f>VLOOKUP(Inventory[[#This Row],[Item No.]],Item[],2,FALSE)</f>
        <v>#VALUE!</v>
      </c>
      <c r="C181">
        <f>SUMIF(Ordered[Name], Inventory[[#This Row],[Name]], Ordered[Quantity])</f>
        <v>0</v>
      </c>
      <c r="D181">
        <f>SUMIF(Sold[Name], Inventory[[#This Row],[Name]], Sold[Quantity])</f>
        <v>0</v>
      </c>
      <c r="E181">
        <f>Inventory[[#This Row],[Ordered Qty]]-Inventory[[#This Row],[Sold Qty]]+F181</f>
        <v>0</v>
      </c>
      <c r="F181" s="12">
        <v>0</v>
      </c>
      <c r="G181" s="13" t="e">
        <f>Item[[#This Row],[Price (yuan)]]</f>
        <v>#VALUE!</v>
      </c>
      <c r="H181" s="14" t="e">
        <f>Item[[#This Row],[Weight (kg)]]</f>
        <v>#VALUE!</v>
      </c>
      <c r="I181" s="2" t="e">
        <f>Item[[#This Row],[Cost (CAD)]]</f>
        <v>#VALUE!</v>
      </c>
      <c r="J181">
        <v>0</v>
      </c>
      <c r="K181">
        <f>'WH LT Total'!E181+'Parcel LT'!$F$2</f>
        <v>18.666666666666668</v>
      </c>
      <c r="L181" s="10">
        <f>ROUNDUP((((J181+Inventory[[#This Row],[Sold Qty]])/2)/30 * K181),0)</f>
        <v>0</v>
      </c>
      <c r="M181" s="10" t="e">
        <f>ROUNDUP(SQRT((((J181+Inventory[[#This Row],[Sold Qty]])/2)*2*(42*H181))/(0.1*G181)),0)</f>
        <v>#VALUE!</v>
      </c>
      <c r="N181" s="4" t="e">
        <f>IF(Inventory[[#This Row],[Stock]]&lt;=L181,M181*I181,0)</f>
        <v>#VALUE!</v>
      </c>
      <c r="Q181" t="e">
        <f>I181*Inventory[[#This Row],[Stock]]</f>
        <v>#VALUE!</v>
      </c>
    </row>
    <row r="182" spans="1:17" ht="15" customHeight="1" thickBot="1" x14ac:dyDescent="0.4">
      <c r="A182" t="e">
        <f>Item[[#This Row],[Item No.]]</f>
        <v>#VALUE!</v>
      </c>
      <c r="B182" t="e">
        <f>VLOOKUP(Inventory[[#This Row],[Item No.]],Item[],2,FALSE)</f>
        <v>#VALUE!</v>
      </c>
      <c r="C182">
        <f>SUMIF(Ordered[Name], Inventory[[#This Row],[Name]], Ordered[Quantity])</f>
        <v>0</v>
      </c>
      <c r="D182">
        <f>SUMIF(Sold[Name], Inventory[[#This Row],[Name]], Sold[Quantity])</f>
        <v>0</v>
      </c>
      <c r="E182">
        <f>Inventory[[#This Row],[Ordered Qty]]-Inventory[[#This Row],[Sold Qty]]+F182</f>
        <v>0</v>
      </c>
      <c r="F182" s="12">
        <v>0</v>
      </c>
      <c r="G182" s="13" t="e">
        <f>Item[[#This Row],[Price (yuan)]]</f>
        <v>#VALUE!</v>
      </c>
      <c r="H182" s="14" t="e">
        <f>Item[[#This Row],[Weight (kg)]]</f>
        <v>#VALUE!</v>
      </c>
      <c r="I182" s="2" t="e">
        <f>Item[[#This Row],[Cost (CAD)]]</f>
        <v>#VALUE!</v>
      </c>
      <c r="J182">
        <v>0</v>
      </c>
      <c r="K182">
        <f>'WH LT Total'!E182+'Parcel LT'!$F$2</f>
        <v>18.666666666666668</v>
      </c>
      <c r="L182" s="10">
        <f>ROUNDUP((((J182+Inventory[[#This Row],[Sold Qty]])/2)/30 * K182),0)</f>
        <v>0</v>
      </c>
      <c r="M182" s="10" t="e">
        <f>ROUNDUP(SQRT((((J182+Inventory[[#This Row],[Sold Qty]])/2)*2*(42*H182))/(0.1*G182)),0)</f>
        <v>#VALUE!</v>
      </c>
      <c r="N182" s="4" t="e">
        <f>IF(Inventory[[#This Row],[Stock]]&lt;=L182,M182*I182,0)</f>
        <v>#VALUE!</v>
      </c>
      <c r="Q182" t="e">
        <f>I182*Inventory[[#This Row],[Stock]]</f>
        <v>#VALUE!</v>
      </c>
    </row>
    <row r="183" spans="1:17" ht="15" customHeight="1" thickBot="1" x14ac:dyDescent="0.4">
      <c r="A183" t="e">
        <f>Item[[#This Row],[Item No.]]</f>
        <v>#VALUE!</v>
      </c>
      <c r="B183" t="e">
        <f>VLOOKUP(Inventory[[#This Row],[Item No.]],Item[],2,FALSE)</f>
        <v>#VALUE!</v>
      </c>
      <c r="C183">
        <f>SUMIF(Ordered[Name], Inventory[[#This Row],[Name]], Ordered[Quantity])</f>
        <v>0</v>
      </c>
      <c r="D183">
        <f>SUMIF(Sold[Name], Inventory[[#This Row],[Name]], Sold[Quantity])</f>
        <v>0</v>
      </c>
      <c r="E183">
        <f>Inventory[[#This Row],[Ordered Qty]]-Inventory[[#This Row],[Sold Qty]]+F183</f>
        <v>0</v>
      </c>
      <c r="F183" s="12">
        <v>0</v>
      </c>
      <c r="G183" s="13" t="e">
        <f>Item[[#This Row],[Price (yuan)]]</f>
        <v>#VALUE!</v>
      </c>
      <c r="H183" s="14" t="e">
        <f>Item[[#This Row],[Weight (kg)]]</f>
        <v>#VALUE!</v>
      </c>
      <c r="I183" s="2" t="e">
        <f>Item[[#This Row],[Cost (CAD)]]</f>
        <v>#VALUE!</v>
      </c>
      <c r="J183">
        <v>0</v>
      </c>
      <c r="K183">
        <f>'WH LT Total'!E183+'Parcel LT'!$F$2</f>
        <v>18.666666666666668</v>
      </c>
      <c r="L183" s="10">
        <f>ROUNDUP((((J183+Inventory[[#This Row],[Sold Qty]])/2)/30 * K183),0)</f>
        <v>0</v>
      </c>
      <c r="M183" s="10" t="e">
        <f>ROUNDUP(SQRT((((J183+Inventory[[#This Row],[Sold Qty]])/2)*2*(42*H183))/(0.1*G183)),0)</f>
        <v>#VALUE!</v>
      </c>
      <c r="N183" s="4" t="e">
        <f>IF(Inventory[[#This Row],[Stock]]&lt;=L183,M183*I183,0)</f>
        <v>#VALUE!</v>
      </c>
      <c r="Q183" t="e">
        <f>I183*Inventory[[#This Row],[Stock]]</f>
        <v>#VALUE!</v>
      </c>
    </row>
    <row r="184" spans="1:17" ht="15" customHeight="1" thickBot="1" x14ac:dyDescent="0.4">
      <c r="A184" t="e">
        <f>Item[[#This Row],[Item No.]]</f>
        <v>#VALUE!</v>
      </c>
      <c r="B184" t="e">
        <f>VLOOKUP(Inventory[[#This Row],[Item No.]],Item[],2,FALSE)</f>
        <v>#VALUE!</v>
      </c>
      <c r="C184">
        <f>SUMIF(Ordered[Name], Inventory[[#This Row],[Name]], Ordered[Quantity])</f>
        <v>0</v>
      </c>
      <c r="D184">
        <f>SUMIF(Sold[Name], Inventory[[#This Row],[Name]], Sold[Quantity])</f>
        <v>0</v>
      </c>
      <c r="E184">
        <f>Inventory[[#This Row],[Ordered Qty]]-Inventory[[#This Row],[Sold Qty]]+F184</f>
        <v>0</v>
      </c>
      <c r="F184" s="12">
        <v>0</v>
      </c>
      <c r="G184" s="12" t="e">
        <f>Item[[#This Row],[Price (yuan)]]</f>
        <v>#VALUE!</v>
      </c>
      <c r="H184" s="14" t="e">
        <f>Item[[#This Row],[Weight (kg)]]</f>
        <v>#VALUE!</v>
      </c>
      <c r="I184" s="2" t="e">
        <f>Item[[#This Row],[Cost (CAD)]]</f>
        <v>#VALUE!</v>
      </c>
      <c r="J184">
        <v>0</v>
      </c>
      <c r="K184">
        <f>'WH LT Total'!E184+'Parcel LT'!$F$2</f>
        <v>18.666666666666668</v>
      </c>
      <c r="L184" s="10">
        <f>ROUNDUP((((J184+Inventory[[#This Row],[Sold Qty]])/2)/30 * K184),0)</f>
        <v>0</v>
      </c>
      <c r="M184" s="10" t="e">
        <f>ROUNDUP(SQRT((((J184+Inventory[[#This Row],[Sold Qty]])/2)*2*(42*H184))/(0.1*G184)),0)</f>
        <v>#VALUE!</v>
      </c>
      <c r="N184" s="4" t="e">
        <f>IF(Inventory[[#This Row],[Stock]]&lt;=L184,M184*I184,0)</f>
        <v>#VALUE!</v>
      </c>
      <c r="Q184" t="e">
        <f>I184*Inventory[[#This Row],[Stock]]</f>
        <v>#VALUE!</v>
      </c>
    </row>
    <row r="185" spans="1:17" ht="15" customHeight="1" thickBot="1" x14ac:dyDescent="0.4">
      <c r="A185" t="e">
        <f>Item[[#This Row],[Item No.]]</f>
        <v>#VALUE!</v>
      </c>
      <c r="B185" t="e">
        <f>VLOOKUP(Inventory[[#This Row],[Item No.]],Item[],2,FALSE)</f>
        <v>#VALUE!</v>
      </c>
      <c r="C185">
        <f>SUMIF(Ordered[Name], Inventory[[#This Row],[Name]], Ordered[Quantity])</f>
        <v>0</v>
      </c>
      <c r="D185">
        <f>SUMIF(Sold[Name], Inventory[[#This Row],[Name]], Sold[Quantity])</f>
        <v>0</v>
      </c>
      <c r="E185">
        <f>Inventory[[#This Row],[Ordered Qty]]-Inventory[[#This Row],[Sold Qty]]+F185</f>
        <v>0</v>
      </c>
      <c r="F185" s="12">
        <v>0</v>
      </c>
      <c r="G185" s="12" t="e">
        <f>Item[[#This Row],[Price (yuan)]]</f>
        <v>#VALUE!</v>
      </c>
      <c r="H185" s="14" t="e">
        <f>Item[[#This Row],[Weight (kg)]]</f>
        <v>#VALUE!</v>
      </c>
      <c r="I185" s="2" t="e">
        <f>Item[[#This Row],[Cost (CAD)]]</f>
        <v>#VALUE!</v>
      </c>
      <c r="J185">
        <v>0</v>
      </c>
      <c r="K185">
        <f>'WH LT Total'!E185+'Parcel LT'!$F$2</f>
        <v>18.666666666666668</v>
      </c>
      <c r="L185" s="10">
        <f>ROUNDUP((((J185+Inventory[[#This Row],[Sold Qty]])/2)/30 * K185),0)</f>
        <v>0</v>
      </c>
      <c r="M185" s="10" t="e">
        <f>ROUNDUP(SQRT((((J185+Inventory[[#This Row],[Sold Qty]])/2)*2*(42*H185))/(0.1*G185)),0)</f>
        <v>#VALUE!</v>
      </c>
      <c r="N185" s="4" t="e">
        <f>IF(Inventory[[#This Row],[Stock]]&lt;=L185,M185*I185,0)</f>
        <v>#VALUE!</v>
      </c>
      <c r="Q185" t="e">
        <f>I185*Inventory[[#This Row],[Stock]]</f>
        <v>#VALUE!</v>
      </c>
    </row>
    <row r="186" spans="1:17" ht="15" customHeight="1" thickBot="1" x14ac:dyDescent="0.4">
      <c r="A186" t="e">
        <f>Item[[#This Row],[Item No.]]</f>
        <v>#VALUE!</v>
      </c>
      <c r="B186" t="e">
        <f>VLOOKUP(Inventory[[#This Row],[Item No.]],Item[],2,FALSE)</f>
        <v>#VALUE!</v>
      </c>
      <c r="C186">
        <f>SUMIF(Ordered[Name], Inventory[[#This Row],[Name]], Ordered[Quantity])</f>
        <v>0</v>
      </c>
      <c r="D186">
        <f>SUMIF(Sold[Name], Inventory[[#This Row],[Name]], Sold[Quantity])</f>
        <v>0</v>
      </c>
      <c r="E186">
        <f>Inventory[[#This Row],[Ordered Qty]]-Inventory[[#This Row],[Sold Qty]]+F186</f>
        <v>0</v>
      </c>
      <c r="F186" s="12">
        <v>0</v>
      </c>
      <c r="G186" s="12" t="e">
        <f>Item[[#This Row],[Price (yuan)]]</f>
        <v>#VALUE!</v>
      </c>
      <c r="H186" s="14" t="e">
        <f>Item[[#This Row],[Weight (kg)]]</f>
        <v>#VALUE!</v>
      </c>
      <c r="I186" s="2" t="e">
        <f>Item[[#This Row],[Cost (CAD)]]</f>
        <v>#VALUE!</v>
      </c>
      <c r="J186">
        <v>0</v>
      </c>
      <c r="K186">
        <f>'WH LT Total'!E186+'Parcel LT'!$F$2</f>
        <v>18.666666666666668</v>
      </c>
      <c r="L186" s="10">
        <f>ROUNDUP((((J186+Inventory[[#This Row],[Sold Qty]])/2)/30 * K186),0)</f>
        <v>0</v>
      </c>
      <c r="M186" s="10" t="e">
        <f>ROUNDUP(SQRT((((J186+Inventory[[#This Row],[Sold Qty]])/2)*2*(42*H186))/(0.1*G186)),0)</f>
        <v>#VALUE!</v>
      </c>
      <c r="N186" s="4" t="e">
        <f>IF(Inventory[[#This Row],[Stock]]&lt;=L186,M186*I186,0)</f>
        <v>#VALUE!</v>
      </c>
      <c r="Q186" t="e">
        <f>I186*Inventory[[#This Row],[Stock]]</f>
        <v>#VALUE!</v>
      </c>
    </row>
    <row r="187" spans="1:17" ht="15" customHeight="1" thickBot="1" x14ac:dyDescent="0.4">
      <c r="A187" t="e">
        <f>Item[[#This Row],[Item No.]]</f>
        <v>#VALUE!</v>
      </c>
      <c r="B187" t="e">
        <f>VLOOKUP(Inventory[[#This Row],[Item No.]],Item[],2,FALSE)</f>
        <v>#VALUE!</v>
      </c>
      <c r="C187">
        <f>SUMIF(Ordered[Name], Inventory[[#This Row],[Name]], Ordered[Quantity])</f>
        <v>0</v>
      </c>
      <c r="D187">
        <f>SUMIF(Sold[Name], Inventory[[#This Row],[Name]], Sold[Quantity])</f>
        <v>0</v>
      </c>
      <c r="E187">
        <f>Inventory[[#This Row],[Ordered Qty]]-Inventory[[#This Row],[Sold Qty]]+F187</f>
        <v>0</v>
      </c>
      <c r="F187" s="12">
        <v>0</v>
      </c>
      <c r="G187" s="12" t="e">
        <f>Item[[#This Row],[Price (yuan)]]</f>
        <v>#VALUE!</v>
      </c>
      <c r="H187" s="14" t="e">
        <f>Item[[#This Row],[Weight (kg)]]</f>
        <v>#VALUE!</v>
      </c>
      <c r="I187" s="2" t="e">
        <f>Item[[#This Row],[Cost (CAD)]]</f>
        <v>#VALUE!</v>
      </c>
      <c r="J187">
        <v>0</v>
      </c>
      <c r="K187">
        <f>'WH LT Total'!E187+'Parcel LT'!$F$2</f>
        <v>18.666666666666668</v>
      </c>
      <c r="L187" s="10">
        <f>ROUNDUP((((J187+Inventory[[#This Row],[Sold Qty]])/2)/30 * K187),0)</f>
        <v>0</v>
      </c>
      <c r="M187" s="10" t="e">
        <f>ROUNDUP(SQRT((((J187+Inventory[[#This Row],[Sold Qty]])/2)*2*(42*H187))/(0.1*G187)),0)</f>
        <v>#VALUE!</v>
      </c>
      <c r="N187" s="4" t="e">
        <f>IF(Inventory[[#This Row],[Stock]]&lt;=L187,M187*I187,0)</f>
        <v>#VALUE!</v>
      </c>
      <c r="Q187" t="e">
        <f>I187*Inventory[[#This Row],[Stock]]</f>
        <v>#VALUE!</v>
      </c>
    </row>
    <row r="188" spans="1:17" ht="15" customHeight="1" thickBot="1" x14ac:dyDescent="0.4">
      <c r="A188" t="e">
        <f>Item[[#This Row],[Item No.]]</f>
        <v>#VALUE!</v>
      </c>
      <c r="B188" t="e">
        <f>VLOOKUP(Inventory[[#This Row],[Item No.]],Item[],2,FALSE)</f>
        <v>#VALUE!</v>
      </c>
      <c r="C188">
        <f>SUMIF(Ordered[Name], Inventory[[#This Row],[Name]], Ordered[Quantity])</f>
        <v>0</v>
      </c>
      <c r="D188">
        <f>SUMIF(Sold[Name], Inventory[[#This Row],[Name]], Sold[Quantity])</f>
        <v>0</v>
      </c>
      <c r="E188">
        <f>Inventory[[#This Row],[Ordered Qty]]-Inventory[[#This Row],[Sold Qty]]+F188</f>
        <v>0</v>
      </c>
      <c r="F188" s="12">
        <v>0</v>
      </c>
      <c r="G188" s="12" t="e">
        <f>Item[[#This Row],[Price (yuan)]]</f>
        <v>#VALUE!</v>
      </c>
      <c r="H188" s="14" t="e">
        <f>Item[[#This Row],[Weight (kg)]]</f>
        <v>#VALUE!</v>
      </c>
      <c r="I188" s="2" t="e">
        <f>Item[[#This Row],[Cost (CAD)]]</f>
        <v>#VALUE!</v>
      </c>
      <c r="J188">
        <v>0</v>
      </c>
      <c r="K188">
        <f>'WH LT Total'!E188+'Parcel LT'!$F$2</f>
        <v>18.666666666666668</v>
      </c>
      <c r="L188" s="10">
        <f>ROUNDUP((((J188+Inventory[[#This Row],[Sold Qty]])/2)/30 * K188),0)</f>
        <v>0</v>
      </c>
      <c r="M188" s="10" t="e">
        <f>ROUNDUP(SQRT((((J188+Inventory[[#This Row],[Sold Qty]])/2)*2*(42*H188))/(0.1*G188)),0)</f>
        <v>#VALUE!</v>
      </c>
      <c r="N188" s="4" t="e">
        <f>IF(Inventory[[#This Row],[Stock]]&lt;=L188,M188*I188,0)</f>
        <v>#VALUE!</v>
      </c>
      <c r="Q188" t="e">
        <f>I188*Inventory[[#This Row],[Stock]]</f>
        <v>#VALUE!</v>
      </c>
    </row>
    <row r="189" spans="1:17" ht="15" customHeight="1" thickBot="1" x14ac:dyDescent="0.4">
      <c r="A189" t="e">
        <f>Item[[#This Row],[Item No.]]</f>
        <v>#VALUE!</v>
      </c>
      <c r="B189" t="e">
        <f>VLOOKUP(Inventory[[#This Row],[Item No.]],Item[],2,FALSE)</f>
        <v>#VALUE!</v>
      </c>
      <c r="C189">
        <f>SUMIF(Ordered[Name], Inventory[[#This Row],[Name]], Ordered[Quantity])</f>
        <v>0</v>
      </c>
      <c r="D189">
        <f>SUMIF(Sold[Name], Inventory[[#This Row],[Name]], Sold[Quantity])</f>
        <v>0</v>
      </c>
      <c r="E189">
        <f>Inventory[[#This Row],[Ordered Qty]]-Inventory[[#This Row],[Sold Qty]]+F189</f>
        <v>0</v>
      </c>
      <c r="F189" s="12">
        <v>0</v>
      </c>
      <c r="G189" s="12" t="e">
        <f>Item[[#This Row],[Price (yuan)]]</f>
        <v>#VALUE!</v>
      </c>
      <c r="H189" s="14" t="e">
        <f>Item[[#This Row],[Weight (kg)]]</f>
        <v>#VALUE!</v>
      </c>
      <c r="I189" s="2" t="e">
        <f>Item[[#This Row],[Cost (CAD)]]</f>
        <v>#VALUE!</v>
      </c>
      <c r="J189">
        <v>0</v>
      </c>
      <c r="K189">
        <f>'WH LT Total'!E189+'Parcel LT'!$F$2</f>
        <v>18.666666666666668</v>
      </c>
      <c r="L189" s="10">
        <f>ROUNDUP((((J189+Inventory[[#This Row],[Sold Qty]])/2)/30 * K189),0)</f>
        <v>0</v>
      </c>
      <c r="M189" s="10" t="e">
        <f>ROUNDUP(SQRT((((J189+Inventory[[#This Row],[Sold Qty]])/2)*2*(42*H189))/(0.1*G189)),0)</f>
        <v>#VALUE!</v>
      </c>
      <c r="N189" s="4" t="e">
        <f>IF(Inventory[[#This Row],[Stock]]&lt;=L189,M189*I189,0)</f>
        <v>#VALUE!</v>
      </c>
      <c r="Q189" t="e">
        <f>I189*Inventory[[#This Row],[Stock]]</f>
        <v>#VALUE!</v>
      </c>
    </row>
    <row r="190" spans="1:17" ht="15" customHeight="1" thickBot="1" x14ac:dyDescent="0.4">
      <c r="A190" t="e">
        <f>Item[[#This Row],[Item No.]]</f>
        <v>#VALUE!</v>
      </c>
      <c r="B190" t="e">
        <f>VLOOKUP(Inventory[[#This Row],[Item No.]],Item[],2,FALSE)</f>
        <v>#VALUE!</v>
      </c>
      <c r="C190">
        <f>SUMIF(Ordered[Name], Inventory[[#This Row],[Name]], Ordered[Quantity])</f>
        <v>0</v>
      </c>
      <c r="D190">
        <f>SUMIF(Sold[Name], Inventory[[#This Row],[Name]], Sold[Quantity])</f>
        <v>0</v>
      </c>
      <c r="E190">
        <f>Inventory[[#This Row],[Ordered Qty]]-Inventory[[#This Row],[Sold Qty]]+F190</f>
        <v>0</v>
      </c>
      <c r="F190" s="12">
        <v>0</v>
      </c>
      <c r="G190" s="12" t="e">
        <f>Item[[#This Row],[Price (yuan)]]</f>
        <v>#VALUE!</v>
      </c>
      <c r="H190" s="14" t="e">
        <f>Item[[#This Row],[Weight (kg)]]</f>
        <v>#VALUE!</v>
      </c>
      <c r="I190" s="2" t="e">
        <f>Item[[#This Row],[Cost (CAD)]]</f>
        <v>#VALUE!</v>
      </c>
      <c r="J190">
        <v>0</v>
      </c>
      <c r="K190">
        <f>'WH LT Total'!E190+'Parcel LT'!$F$2</f>
        <v>18.666666666666668</v>
      </c>
      <c r="L190" s="10">
        <f>ROUNDUP((((J190+Inventory[[#This Row],[Sold Qty]])/2)/30 * K190),0)</f>
        <v>0</v>
      </c>
      <c r="M190" s="10" t="e">
        <f>ROUNDUP(SQRT((((J190+Inventory[[#This Row],[Sold Qty]])/2)*2*(42*H190))/(0.1*G190)),0)</f>
        <v>#VALUE!</v>
      </c>
      <c r="N190" s="4" t="e">
        <f>IF(Inventory[[#This Row],[Stock]]&lt;=L190,M190*I190,0)</f>
        <v>#VALUE!</v>
      </c>
      <c r="Q190" t="e">
        <f>I190*Inventory[[#This Row],[Stock]]</f>
        <v>#VALUE!</v>
      </c>
    </row>
    <row r="191" spans="1:17" ht="15" customHeight="1" thickBot="1" x14ac:dyDescent="0.4">
      <c r="A191" t="e">
        <f>Item[[#This Row],[Item No.]]</f>
        <v>#VALUE!</v>
      </c>
      <c r="B191" t="e">
        <f>VLOOKUP(Inventory[[#This Row],[Item No.]],Item[],2,FALSE)</f>
        <v>#VALUE!</v>
      </c>
      <c r="C191">
        <f>SUMIF(Ordered[Name], Inventory[[#This Row],[Name]], Ordered[Quantity])</f>
        <v>0</v>
      </c>
      <c r="D191">
        <f>SUMIF(Sold[Name], Inventory[[#This Row],[Name]], Sold[Quantity])</f>
        <v>0</v>
      </c>
      <c r="E191">
        <f>Inventory[[#This Row],[Ordered Qty]]-Inventory[[#This Row],[Sold Qty]]+F191</f>
        <v>0</v>
      </c>
      <c r="F191" s="12">
        <v>0</v>
      </c>
      <c r="G191" s="12" t="e">
        <f>Item[[#This Row],[Price (yuan)]]</f>
        <v>#VALUE!</v>
      </c>
      <c r="H191" s="14" t="e">
        <f>Item[[#This Row],[Weight (kg)]]</f>
        <v>#VALUE!</v>
      </c>
      <c r="I191" s="2" t="e">
        <f>Item[[#This Row],[Cost (CAD)]]</f>
        <v>#VALUE!</v>
      </c>
      <c r="J191">
        <v>0</v>
      </c>
      <c r="K191">
        <f>'WH LT Total'!E191+'Parcel LT'!$F$2</f>
        <v>18.666666666666668</v>
      </c>
      <c r="L191" s="10">
        <f>ROUNDUP((((J191+Inventory[[#This Row],[Sold Qty]])/2)/30 * K191),0)</f>
        <v>0</v>
      </c>
      <c r="M191" s="10" t="e">
        <f>ROUNDUP(SQRT((((J191+Inventory[[#This Row],[Sold Qty]])/2)*2*(42*H191))/(0.1*G191)),0)</f>
        <v>#VALUE!</v>
      </c>
      <c r="N191" s="4" t="e">
        <f>IF(Inventory[[#This Row],[Stock]]&lt;=L191,M191*I191,0)</f>
        <v>#VALUE!</v>
      </c>
      <c r="Q191" t="e">
        <f>I191*Inventory[[#This Row],[Stock]]</f>
        <v>#VALUE!</v>
      </c>
    </row>
    <row r="192" spans="1:17" ht="15" customHeight="1" thickBot="1" x14ac:dyDescent="0.4">
      <c r="A192" t="e">
        <f>Item[[#This Row],[Item No.]]</f>
        <v>#VALUE!</v>
      </c>
      <c r="B192" t="e">
        <f>VLOOKUP(Inventory[[#This Row],[Item No.]],Item[],2,FALSE)</f>
        <v>#VALUE!</v>
      </c>
      <c r="C192">
        <f>SUMIF(Ordered[Name], Inventory[[#This Row],[Name]], Ordered[Quantity])</f>
        <v>0</v>
      </c>
      <c r="D192">
        <f>SUMIF(Sold[Name], Inventory[[#This Row],[Name]], Sold[Quantity])</f>
        <v>0</v>
      </c>
      <c r="E192">
        <f>Inventory[[#This Row],[Ordered Qty]]-Inventory[[#This Row],[Sold Qty]]+F192</f>
        <v>0</v>
      </c>
      <c r="F192" s="12">
        <v>0</v>
      </c>
      <c r="G192" s="12" t="e">
        <f>Item[[#This Row],[Price (yuan)]]</f>
        <v>#VALUE!</v>
      </c>
      <c r="H192" s="14" t="e">
        <f>Item[[#This Row],[Weight (kg)]]</f>
        <v>#VALUE!</v>
      </c>
      <c r="I192" s="2" t="e">
        <f>Item[[#This Row],[Cost (CAD)]]</f>
        <v>#VALUE!</v>
      </c>
      <c r="J192">
        <v>0</v>
      </c>
      <c r="K192">
        <f>'WH LT Total'!E192+'Parcel LT'!$F$2</f>
        <v>18.666666666666668</v>
      </c>
      <c r="L192" s="10">
        <f>ROUNDUP((((J192+Inventory[[#This Row],[Sold Qty]])/2)/30 * K192),0)</f>
        <v>0</v>
      </c>
      <c r="M192" s="10" t="e">
        <f>ROUNDUP(SQRT((((J192+Inventory[[#This Row],[Sold Qty]])/2)*2*(42*H192))/(0.1*G192)),0)</f>
        <v>#VALUE!</v>
      </c>
      <c r="N192" s="4" t="e">
        <f>IF(Inventory[[#This Row],[Stock]]&lt;=L192,M192*I192,0)</f>
        <v>#VALUE!</v>
      </c>
      <c r="Q192" t="e">
        <f>I192*Inventory[[#This Row],[Stock]]</f>
        <v>#VALUE!</v>
      </c>
    </row>
    <row r="193" spans="1:17" ht="15" customHeight="1" thickBot="1" x14ac:dyDescent="0.4">
      <c r="A193" t="e">
        <f>Item[[#This Row],[Item No.]]</f>
        <v>#VALUE!</v>
      </c>
      <c r="B193" t="e">
        <f>VLOOKUP(Inventory[[#This Row],[Item No.]],Item[],2,FALSE)</f>
        <v>#VALUE!</v>
      </c>
      <c r="C193">
        <f>SUMIF(Ordered[Name], Inventory[[#This Row],[Name]], Ordered[Quantity])</f>
        <v>0</v>
      </c>
      <c r="D193">
        <f>SUMIF(Sold[Name], Inventory[[#This Row],[Name]], Sold[Quantity])</f>
        <v>0</v>
      </c>
      <c r="E193">
        <f>Inventory[[#This Row],[Ordered Qty]]-Inventory[[#This Row],[Sold Qty]]+F193</f>
        <v>0</v>
      </c>
      <c r="F193" s="12">
        <v>0</v>
      </c>
      <c r="G193" s="12" t="e">
        <f>Item[[#This Row],[Price (yuan)]]</f>
        <v>#VALUE!</v>
      </c>
      <c r="H193" s="14" t="e">
        <f>Item[[#This Row],[Weight (kg)]]</f>
        <v>#VALUE!</v>
      </c>
      <c r="I193" s="2" t="e">
        <f>Item[[#This Row],[Cost (CAD)]]</f>
        <v>#VALUE!</v>
      </c>
      <c r="J193">
        <v>0</v>
      </c>
      <c r="K193">
        <f>'WH LT Total'!E193+'Parcel LT'!$F$2</f>
        <v>18.666666666666668</v>
      </c>
      <c r="L193" s="10">
        <f>ROUNDUP((((J193+Inventory[[#This Row],[Sold Qty]])/2)/30 * K193),0)</f>
        <v>0</v>
      </c>
      <c r="M193" s="10" t="e">
        <f>ROUNDUP(SQRT((((J193+Inventory[[#This Row],[Sold Qty]])/2)*2*(42*H193))/(0.1*G193)),0)</f>
        <v>#VALUE!</v>
      </c>
      <c r="N193" s="4" t="e">
        <f>IF(Inventory[[#This Row],[Stock]]&lt;=L193,M193*I193,0)</f>
        <v>#VALUE!</v>
      </c>
      <c r="Q193" t="e">
        <f>I193*Inventory[[#This Row],[Stock]]</f>
        <v>#VALUE!</v>
      </c>
    </row>
    <row r="194" spans="1:17" ht="15" customHeight="1" thickBot="1" x14ac:dyDescent="0.4">
      <c r="A194" t="e">
        <f>Item[[#This Row],[Item No.]]</f>
        <v>#VALUE!</v>
      </c>
      <c r="B194" t="e">
        <f>VLOOKUP(Inventory[[#This Row],[Item No.]],Item[],2,FALSE)</f>
        <v>#VALUE!</v>
      </c>
      <c r="C194">
        <f>SUMIF(Ordered[Name], Inventory[[#This Row],[Name]], Ordered[Quantity])</f>
        <v>0</v>
      </c>
      <c r="D194">
        <f>SUMIF(Sold[Name], Inventory[[#This Row],[Name]], Sold[Quantity])</f>
        <v>0</v>
      </c>
      <c r="E194">
        <f>Inventory[[#This Row],[Ordered Qty]]-Inventory[[#This Row],[Sold Qty]]+F194</f>
        <v>0</v>
      </c>
      <c r="F194" s="12">
        <v>0</v>
      </c>
      <c r="G194" s="12" t="e">
        <f>Item[[#This Row],[Price (yuan)]]</f>
        <v>#VALUE!</v>
      </c>
      <c r="H194" s="14" t="e">
        <f>Item[[#This Row],[Weight (kg)]]</f>
        <v>#VALUE!</v>
      </c>
      <c r="I194" s="2" t="e">
        <f>Item[[#This Row],[Cost (CAD)]]</f>
        <v>#VALUE!</v>
      </c>
      <c r="J194">
        <v>0</v>
      </c>
      <c r="K194">
        <f>'WH LT Total'!E194+'Parcel LT'!$F$2</f>
        <v>18.666666666666668</v>
      </c>
      <c r="L194" s="10">
        <f>ROUNDUP((((J194+Inventory[[#This Row],[Sold Qty]])/2)/30 * K194),0)</f>
        <v>0</v>
      </c>
      <c r="M194" s="10" t="e">
        <f>ROUNDUP(SQRT((((J194+Inventory[[#This Row],[Sold Qty]])/2)*2*(42*H194))/(0.1*G194)),0)</f>
        <v>#VALUE!</v>
      </c>
      <c r="N194" s="4" t="e">
        <f>IF(Inventory[[#This Row],[Stock]]&lt;=L194,M194*I194,0)</f>
        <v>#VALUE!</v>
      </c>
      <c r="Q194" t="e">
        <f>I194*Inventory[[#This Row],[Stock]]</f>
        <v>#VALUE!</v>
      </c>
    </row>
    <row r="195" spans="1:17" ht="15" customHeight="1" thickBot="1" x14ac:dyDescent="0.4">
      <c r="A195" t="e">
        <f>Item[[#This Row],[Item No.]]</f>
        <v>#VALUE!</v>
      </c>
      <c r="B195" t="e">
        <f>VLOOKUP(Inventory[[#This Row],[Item No.]],Item[],2,FALSE)</f>
        <v>#VALUE!</v>
      </c>
      <c r="C195">
        <f>SUMIF(Ordered[Name], Inventory[[#This Row],[Name]], Ordered[Quantity])</f>
        <v>0</v>
      </c>
      <c r="D195">
        <f>SUMIF(Sold[Name], Inventory[[#This Row],[Name]], Sold[Quantity])</f>
        <v>0</v>
      </c>
      <c r="E195">
        <f>Inventory[[#This Row],[Ordered Qty]]-Inventory[[#This Row],[Sold Qty]]+F195</f>
        <v>0</v>
      </c>
      <c r="F195" s="12">
        <v>0</v>
      </c>
      <c r="G195" s="12" t="e">
        <f>Item[[#This Row],[Price (yuan)]]</f>
        <v>#VALUE!</v>
      </c>
      <c r="H195" s="12" t="e">
        <f>Item[[#This Row],[Weight (kg)]]</f>
        <v>#VALUE!</v>
      </c>
      <c r="I195" s="2" t="e">
        <f>Item[[#This Row],[Cost (CAD)]]</f>
        <v>#VALUE!</v>
      </c>
      <c r="J195">
        <v>0</v>
      </c>
      <c r="K195">
        <f>'WH LT Total'!E195+'Parcel LT'!$F$2</f>
        <v>18.666666666666668</v>
      </c>
      <c r="L195" s="10">
        <f>ROUNDUP((((J195+Inventory[[#This Row],[Sold Qty]])/2)/30 * K195),0)</f>
        <v>0</v>
      </c>
      <c r="M195" s="10" t="e">
        <f>ROUNDUP(SQRT((((J195+Inventory[[#This Row],[Sold Qty]])/2)*2*(42*H195))/(0.1*G195)),0)</f>
        <v>#VALUE!</v>
      </c>
      <c r="N195" s="4" t="e">
        <f>IF(Inventory[[#This Row],[Stock]]&lt;=L195,M195*I195,0)</f>
        <v>#VALUE!</v>
      </c>
      <c r="Q195" t="e">
        <f>I195*Inventory[[#This Row],[Stock]]</f>
        <v>#VALUE!</v>
      </c>
    </row>
    <row r="196" spans="1:17" ht="15" customHeight="1" thickBot="1" x14ac:dyDescent="0.4">
      <c r="A196" t="e">
        <f>Item[[#This Row],[Item No.]]</f>
        <v>#VALUE!</v>
      </c>
      <c r="B196" t="e">
        <f>VLOOKUP(Inventory[[#This Row],[Item No.]],Item[],2,FALSE)</f>
        <v>#VALUE!</v>
      </c>
      <c r="C196">
        <f>SUMIF(Ordered[Name], Inventory[[#This Row],[Name]], Ordered[Quantity])</f>
        <v>0</v>
      </c>
      <c r="D196">
        <f>SUMIF(Sold[Name], Inventory[[#This Row],[Name]], Sold[Quantity])</f>
        <v>0</v>
      </c>
      <c r="E196">
        <f>Inventory[[#This Row],[Ordered Qty]]-Inventory[[#This Row],[Sold Qty]]+F196</f>
        <v>0</v>
      </c>
      <c r="F196" s="12">
        <v>0</v>
      </c>
      <c r="G196" s="12" t="e">
        <f>Item[[#This Row],[Price (yuan)]]</f>
        <v>#VALUE!</v>
      </c>
      <c r="H196" s="12" t="e">
        <f>Item[[#This Row],[Weight (kg)]]</f>
        <v>#VALUE!</v>
      </c>
      <c r="I196" s="2" t="e">
        <f>Item[[#This Row],[Cost (CAD)]]</f>
        <v>#VALUE!</v>
      </c>
      <c r="J196">
        <v>0</v>
      </c>
      <c r="K196">
        <f>'WH LT Total'!E196+'Parcel LT'!$F$2</f>
        <v>18.666666666666668</v>
      </c>
      <c r="L196" s="10">
        <f>ROUNDUP((((J196+Inventory[[#This Row],[Sold Qty]])/2)/30 * K196),0)</f>
        <v>0</v>
      </c>
      <c r="M196" s="10" t="e">
        <f>ROUNDUP(SQRT((((J196+Inventory[[#This Row],[Sold Qty]])/2)*2*(42*H196))/(0.1*G196)),0)</f>
        <v>#VALUE!</v>
      </c>
      <c r="N196" s="4" t="e">
        <f>IF(Inventory[[#This Row],[Stock]]&lt;=L196,M196*I196,0)</f>
        <v>#VALUE!</v>
      </c>
      <c r="Q196" t="e">
        <f>I196*Inventory[[#This Row],[Stock]]</f>
        <v>#VALUE!</v>
      </c>
    </row>
    <row r="197" spans="1:17" ht="15" customHeight="1" thickBot="1" x14ac:dyDescent="0.4">
      <c r="A197" t="e">
        <f>Item[[#This Row],[Item No.]]</f>
        <v>#VALUE!</v>
      </c>
      <c r="B197" t="e">
        <f>VLOOKUP(Inventory[[#This Row],[Item No.]],Item[],2,FALSE)</f>
        <v>#VALUE!</v>
      </c>
      <c r="C197">
        <f>SUMIF(Ordered[Name], Inventory[[#This Row],[Name]], Ordered[Quantity])</f>
        <v>0</v>
      </c>
      <c r="D197">
        <f>SUMIF(Sold[Name], Inventory[[#This Row],[Name]], Sold[Quantity])</f>
        <v>0</v>
      </c>
      <c r="E197">
        <f>Inventory[[#This Row],[Ordered Qty]]-Inventory[[#This Row],[Sold Qty]]+F197</f>
        <v>0</v>
      </c>
      <c r="F197" s="12">
        <v>0</v>
      </c>
      <c r="G197" s="12" t="e">
        <f>Item[[#This Row],[Price (yuan)]]</f>
        <v>#VALUE!</v>
      </c>
      <c r="H197" s="12" t="e">
        <f>Item[[#This Row],[Weight (kg)]]</f>
        <v>#VALUE!</v>
      </c>
      <c r="I197" s="2" t="e">
        <f>Item[[#This Row],[Cost (CAD)]]</f>
        <v>#VALUE!</v>
      </c>
      <c r="J197">
        <v>0</v>
      </c>
      <c r="K197">
        <f>'WH LT Total'!E197+'Parcel LT'!$F$2</f>
        <v>18.666666666666668</v>
      </c>
      <c r="L197" s="10">
        <f>ROUNDUP((((J197+Inventory[[#This Row],[Sold Qty]])/2)/30 * K197),0)</f>
        <v>0</v>
      </c>
      <c r="M197" s="10" t="e">
        <f>ROUNDUP(SQRT((((J197+Inventory[[#This Row],[Sold Qty]])/2)*2*(42*H197))/(0.1*G197)),0)</f>
        <v>#VALUE!</v>
      </c>
      <c r="N197" s="4" t="e">
        <f>IF(Inventory[[#This Row],[Stock]]&lt;=L197,M197*I197,0)</f>
        <v>#VALUE!</v>
      </c>
      <c r="Q197" t="e">
        <f>I197*Inventory[[#This Row],[Stock]]</f>
        <v>#VALUE!</v>
      </c>
    </row>
    <row r="198" spans="1:17" ht="15" customHeight="1" thickBot="1" x14ac:dyDescent="0.4">
      <c r="A198" t="e">
        <f>Item[[#This Row],[Item No.]]</f>
        <v>#VALUE!</v>
      </c>
      <c r="B198" t="e">
        <f>VLOOKUP(Inventory[[#This Row],[Item No.]],Item[],2,FALSE)</f>
        <v>#VALUE!</v>
      </c>
      <c r="C198">
        <f>SUMIF(Ordered[Name], Inventory[[#This Row],[Name]], Ordered[Quantity])</f>
        <v>0</v>
      </c>
      <c r="D198">
        <f>SUMIF(Sold[Name], Inventory[[#This Row],[Name]], Sold[Quantity])</f>
        <v>0</v>
      </c>
      <c r="E198">
        <f>Inventory[[#This Row],[Ordered Qty]]-Inventory[[#This Row],[Sold Qty]]+F198</f>
        <v>0</v>
      </c>
      <c r="F198" s="12">
        <v>0</v>
      </c>
      <c r="G198" s="12" t="e">
        <f>Item[[#This Row],[Price (yuan)]]</f>
        <v>#VALUE!</v>
      </c>
      <c r="H198" s="12" t="e">
        <f>Item[[#This Row],[Weight (kg)]]</f>
        <v>#VALUE!</v>
      </c>
      <c r="I198" s="2" t="e">
        <f>Item[[#This Row],[Cost (CAD)]]</f>
        <v>#VALUE!</v>
      </c>
      <c r="J198">
        <v>0</v>
      </c>
      <c r="K198">
        <f>'WH LT Total'!E198+'Parcel LT'!$F$2</f>
        <v>18.666666666666668</v>
      </c>
      <c r="L198" s="10">
        <f>ROUNDUP((((J198+Inventory[[#This Row],[Sold Qty]])/2)/30 * K198),0)</f>
        <v>0</v>
      </c>
      <c r="M198" s="10" t="e">
        <f>ROUNDUP(SQRT((((J198+Inventory[[#This Row],[Sold Qty]])/2)*2*(42*H198))/(0.1*G198)),0)</f>
        <v>#VALUE!</v>
      </c>
      <c r="N198" s="4" t="e">
        <f>IF(Inventory[[#This Row],[Stock]]&lt;=L198,M198*I198,0)</f>
        <v>#VALUE!</v>
      </c>
      <c r="Q198" t="e">
        <f>I198*Inventory[[#This Row],[Stock]]</f>
        <v>#VALUE!</v>
      </c>
    </row>
    <row r="199" spans="1:17" ht="15" customHeight="1" thickBot="1" x14ac:dyDescent="0.4">
      <c r="A199" t="e">
        <f>Item[[#This Row],[Item No.]]</f>
        <v>#VALUE!</v>
      </c>
      <c r="B199" t="e">
        <f>VLOOKUP(Inventory[[#This Row],[Item No.]],Item[],2,FALSE)</f>
        <v>#VALUE!</v>
      </c>
      <c r="C199">
        <f>SUMIF(Ordered[Name], Inventory[[#This Row],[Name]], Ordered[Quantity])</f>
        <v>0</v>
      </c>
      <c r="D199">
        <f>SUMIF(Sold[Name], Inventory[[#This Row],[Name]], Sold[Quantity])</f>
        <v>0</v>
      </c>
      <c r="E199">
        <f>Inventory[[#This Row],[Ordered Qty]]-Inventory[[#This Row],[Sold Qty]]+F199</f>
        <v>0</v>
      </c>
      <c r="F199" s="12">
        <v>0</v>
      </c>
      <c r="G199" s="12" t="e">
        <f>Item[[#This Row],[Price (yuan)]]</f>
        <v>#VALUE!</v>
      </c>
      <c r="H199" s="12" t="e">
        <f>Item[[#This Row],[Weight (kg)]]</f>
        <v>#VALUE!</v>
      </c>
      <c r="I199" s="2" t="e">
        <f>Item[[#This Row],[Cost (CAD)]]</f>
        <v>#VALUE!</v>
      </c>
      <c r="J199">
        <v>0</v>
      </c>
      <c r="K199">
        <f>'WH LT Total'!E199+'Parcel LT'!$F$2</f>
        <v>18.666666666666668</v>
      </c>
      <c r="L199" s="10">
        <f>ROUNDUP((((J199+Inventory[[#This Row],[Sold Qty]])/2)/30 * K199),0)</f>
        <v>0</v>
      </c>
      <c r="M199" s="10" t="e">
        <f>ROUNDUP(SQRT((((J199+Inventory[[#This Row],[Sold Qty]])/2)*2*(42*H199))/(0.1*G199)),0)</f>
        <v>#VALUE!</v>
      </c>
      <c r="N199" s="4" t="e">
        <f>IF(Inventory[[#This Row],[Stock]]&lt;=L199,M199*I199,0)</f>
        <v>#VALUE!</v>
      </c>
      <c r="Q199" t="e">
        <f>I199*Inventory[[#This Row],[Stock]]</f>
        <v>#VALUE!</v>
      </c>
    </row>
    <row r="200" spans="1:17" ht="15" customHeight="1" thickBot="1" x14ac:dyDescent="0.4">
      <c r="A200" t="e">
        <f>Item[[#This Row],[Item No.]]</f>
        <v>#VALUE!</v>
      </c>
      <c r="B200" t="e">
        <f>VLOOKUP(Inventory[[#This Row],[Item No.]],Item[],2,FALSE)</f>
        <v>#VALUE!</v>
      </c>
      <c r="C200">
        <f>SUMIF(Ordered[Name], Inventory[[#This Row],[Name]], Ordered[Quantity])</f>
        <v>0</v>
      </c>
      <c r="D200">
        <f>SUMIF(Sold[Name], Inventory[[#This Row],[Name]], Sold[Quantity])</f>
        <v>0</v>
      </c>
      <c r="E200">
        <f>Inventory[[#This Row],[Ordered Qty]]-Inventory[[#This Row],[Sold Qty]]+F200</f>
        <v>0</v>
      </c>
      <c r="F200" s="12">
        <v>0</v>
      </c>
      <c r="G200" s="12" t="e">
        <f>Item[[#This Row],[Price (yuan)]]</f>
        <v>#VALUE!</v>
      </c>
      <c r="H200" s="12" t="e">
        <f>Item[[#This Row],[Weight (kg)]]</f>
        <v>#VALUE!</v>
      </c>
      <c r="I200" s="2" t="e">
        <f>Item[[#This Row],[Cost (CAD)]]</f>
        <v>#VALUE!</v>
      </c>
      <c r="J200">
        <v>0</v>
      </c>
      <c r="K200">
        <f>'WH LT Total'!E200+'Parcel LT'!$F$2</f>
        <v>18.666666666666668</v>
      </c>
      <c r="L200" s="10">
        <f>ROUNDUP((((J200+Inventory[[#This Row],[Sold Qty]])/2)/30 * K200),0)</f>
        <v>0</v>
      </c>
      <c r="M200" s="10" t="e">
        <f>ROUNDUP(SQRT((((J200+Inventory[[#This Row],[Sold Qty]])/2)*2*(42*H200))/(0.1*G200)),0)</f>
        <v>#VALUE!</v>
      </c>
      <c r="N200" s="4" t="e">
        <f>IF(Inventory[[#This Row],[Stock]]&lt;=L200,M200*I200,0)</f>
        <v>#VALUE!</v>
      </c>
      <c r="Q200" t="e">
        <f>I200*Inventory[[#This Row],[Stock]]</f>
        <v>#VALUE!</v>
      </c>
    </row>
    <row r="201" spans="1:17" ht="15" customHeight="1" thickBot="1" x14ac:dyDescent="0.4">
      <c r="A201" t="e">
        <f>Item[[#This Row],[Item No.]]</f>
        <v>#VALUE!</v>
      </c>
      <c r="B201" t="e">
        <f>VLOOKUP(Inventory[[#This Row],[Item No.]],Item[],2,FALSE)</f>
        <v>#VALUE!</v>
      </c>
      <c r="C201">
        <f>SUMIF(Ordered[Name], Inventory[[#This Row],[Name]], Ordered[Quantity])</f>
        <v>0</v>
      </c>
      <c r="D201">
        <f>SUMIF(Sold[Name], Inventory[[#This Row],[Name]], Sold[Quantity])</f>
        <v>0</v>
      </c>
      <c r="E201">
        <f>Inventory[[#This Row],[Ordered Qty]]-Inventory[[#This Row],[Sold Qty]]+F201</f>
        <v>0</v>
      </c>
      <c r="F201" s="12">
        <v>0</v>
      </c>
      <c r="G201" s="12" t="e">
        <f>Item[[#This Row],[Price (yuan)]]</f>
        <v>#VALUE!</v>
      </c>
      <c r="H201" s="12" t="e">
        <f>Item[[#This Row],[Weight (kg)]]</f>
        <v>#VALUE!</v>
      </c>
      <c r="I201" s="2" t="e">
        <f>Item[[#This Row],[Cost (CAD)]]</f>
        <v>#VALUE!</v>
      </c>
      <c r="J201">
        <v>0</v>
      </c>
      <c r="K201">
        <f>'WH LT Total'!E201+'Parcel LT'!$F$2</f>
        <v>18.666666666666668</v>
      </c>
      <c r="L201" s="10">
        <f>ROUNDUP((((J201+Inventory[[#This Row],[Sold Qty]])/2)/30 * K201),0)</f>
        <v>0</v>
      </c>
      <c r="M201" s="10" t="e">
        <f>ROUNDUP(SQRT((((J201+Inventory[[#This Row],[Sold Qty]])/2)*2*(42*H201))/(0.1*G201)),0)</f>
        <v>#VALUE!</v>
      </c>
      <c r="N201" s="4" t="e">
        <f>IF(Inventory[[#This Row],[Stock]]&lt;=L201,M201*I201,0)</f>
        <v>#VALUE!</v>
      </c>
      <c r="Q201" t="e">
        <f>I201*Inventory[[#This Row],[Stock]]</f>
        <v>#VALUE!</v>
      </c>
    </row>
    <row r="202" spans="1:17" ht="15" customHeight="1" thickBot="1" x14ac:dyDescent="0.4">
      <c r="A202" t="e">
        <f>Item[[#This Row],[Item No.]]</f>
        <v>#VALUE!</v>
      </c>
      <c r="B202" t="e">
        <f>VLOOKUP(Inventory[[#This Row],[Item No.]],Item[],2,FALSE)</f>
        <v>#VALUE!</v>
      </c>
      <c r="C202">
        <f>SUMIF(Ordered[Name], Inventory[[#This Row],[Name]], Ordered[Quantity])</f>
        <v>0</v>
      </c>
      <c r="D202">
        <f>SUMIF(Sold[Name], Inventory[[#This Row],[Name]], Sold[Quantity])</f>
        <v>0</v>
      </c>
      <c r="E202">
        <f>Inventory[[#This Row],[Ordered Qty]]-Inventory[[#This Row],[Sold Qty]]+F202</f>
        <v>0</v>
      </c>
      <c r="F202" s="12">
        <v>0</v>
      </c>
      <c r="G202" s="12" t="e">
        <f>Item[[#This Row],[Price (yuan)]]</f>
        <v>#VALUE!</v>
      </c>
      <c r="H202" s="12" t="e">
        <f>Item[[#This Row],[Weight (kg)]]</f>
        <v>#VALUE!</v>
      </c>
      <c r="I202" s="2" t="e">
        <f>Item[[#This Row],[Cost (CAD)]]</f>
        <v>#VALUE!</v>
      </c>
      <c r="J202">
        <v>0</v>
      </c>
      <c r="K202">
        <f>'WH LT Total'!E202+'Parcel LT'!$F$2</f>
        <v>18.666666666666668</v>
      </c>
      <c r="L202" s="10">
        <f>ROUNDUP((((J202+Inventory[[#This Row],[Sold Qty]])/2)/30 * K202),0)</f>
        <v>0</v>
      </c>
      <c r="M202" s="10" t="e">
        <f>ROUNDUP(SQRT((((J202+Inventory[[#This Row],[Sold Qty]])/2)*2*(42*H202))/(0.1*G202)),0)</f>
        <v>#VALUE!</v>
      </c>
      <c r="N202" s="4" t="e">
        <f>IF(Inventory[[#This Row],[Stock]]&lt;=L202,M202*I202,0)</f>
        <v>#VALUE!</v>
      </c>
      <c r="Q202" t="e">
        <f>I202*Inventory[[#This Row],[Stock]]</f>
        <v>#VALUE!</v>
      </c>
    </row>
    <row r="203" spans="1:17" ht="15" customHeight="1" thickBot="1" x14ac:dyDescent="0.4"/>
    <row r="204" spans="1:17" ht="15" customHeight="1" thickBot="1" x14ac:dyDescent="0.4">
      <c r="G204" s="1"/>
      <c r="H204" s="1"/>
      <c r="I204" s="1"/>
      <c r="J204" s="1"/>
    </row>
    <row r="205" spans="1:17" ht="15" customHeight="1" thickBot="1" x14ac:dyDescent="0.4">
      <c r="G205" s="1"/>
      <c r="H205" s="1"/>
      <c r="I205" s="1"/>
      <c r="J205" s="1"/>
    </row>
    <row r="206" spans="1:17" ht="15" customHeight="1" thickBot="1" x14ac:dyDescent="0.4">
      <c r="G206" s="1"/>
      <c r="H206" s="1"/>
      <c r="I206" s="1"/>
      <c r="J206" s="1"/>
    </row>
    <row r="207" spans="1:17" ht="15" customHeight="1" thickBot="1" x14ac:dyDescent="0.4">
      <c r="G207" s="1"/>
      <c r="H207" s="1"/>
      <c r="I207" s="1"/>
      <c r="J207" s="1"/>
    </row>
    <row r="208" spans="1:17" ht="15" customHeight="1" thickBot="1" x14ac:dyDescent="0.4">
      <c r="G208" s="1"/>
      <c r="H208" s="1"/>
      <c r="I208" s="1"/>
      <c r="J208" s="1"/>
    </row>
    <row r="209" spans="7:10" ht="15" customHeight="1" thickBot="1" x14ac:dyDescent="0.4">
      <c r="G209" s="1"/>
      <c r="H209" s="1"/>
      <c r="I209" s="1"/>
      <c r="J209" s="1"/>
    </row>
    <row r="210" spans="7:10" ht="15" customHeight="1" thickBot="1" x14ac:dyDescent="0.4">
      <c r="G210" s="1"/>
      <c r="H210" s="1"/>
      <c r="I210" s="1"/>
      <c r="J210" s="1"/>
    </row>
    <row r="211" spans="7:10" ht="15" customHeight="1" thickBot="1" x14ac:dyDescent="0.4">
      <c r="G211" s="1"/>
      <c r="H211" s="1"/>
      <c r="I211" s="1"/>
      <c r="J211" s="1"/>
    </row>
    <row r="212" spans="7:10" ht="15" customHeight="1" thickBot="1" x14ac:dyDescent="0.4">
      <c r="G212" s="1"/>
      <c r="H212" s="1"/>
      <c r="I212" s="1"/>
      <c r="J212" s="1"/>
    </row>
    <row r="213" spans="7:10" ht="15" customHeight="1" thickBot="1" x14ac:dyDescent="0.4">
      <c r="G213" s="1"/>
      <c r="H213" s="1"/>
      <c r="I213" s="1"/>
      <c r="J213" s="1"/>
    </row>
    <row r="214" spans="7:10" ht="15" customHeight="1" thickBot="1" x14ac:dyDescent="0.4">
      <c r="G214" s="1"/>
      <c r="H214" s="1"/>
      <c r="I214" s="1"/>
      <c r="J214" s="1"/>
    </row>
    <row r="215" spans="7:10" ht="15" customHeight="1" thickBot="1" x14ac:dyDescent="0.4">
      <c r="G215" s="1"/>
      <c r="H215" s="1"/>
      <c r="I215" s="1"/>
      <c r="J215" s="1"/>
    </row>
    <row r="216" spans="7:10" ht="15" customHeight="1" thickBot="1" x14ac:dyDescent="0.4">
      <c r="G216" s="1"/>
      <c r="H216" s="1"/>
      <c r="I216" s="1"/>
      <c r="J216" s="1"/>
    </row>
    <row r="217" spans="7:10" ht="15" customHeight="1" thickBot="1" x14ac:dyDescent="0.4">
      <c r="G217" s="1"/>
      <c r="H217" s="1"/>
      <c r="I217" s="1"/>
      <c r="J217" s="1"/>
    </row>
    <row r="218" spans="7:10" ht="15" customHeight="1" thickBot="1" x14ac:dyDescent="0.4">
      <c r="G218" s="1"/>
      <c r="H218" s="1"/>
      <c r="I218" s="1"/>
      <c r="J218" s="1"/>
    </row>
    <row r="219" spans="7:10" ht="15" customHeight="1" thickBot="1" x14ac:dyDescent="0.4">
      <c r="G219" s="1"/>
      <c r="H219" s="1"/>
      <c r="I219" s="1"/>
      <c r="J219" s="1"/>
    </row>
    <row r="220" spans="7:10" ht="15" customHeight="1" thickBot="1" x14ac:dyDescent="0.4">
      <c r="G220" s="1"/>
      <c r="H220" s="1"/>
      <c r="I220" s="1"/>
      <c r="J220" s="1"/>
    </row>
    <row r="221" spans="7:10" ht="15" customHeight="1" thickBot="1" x14ac:dyDescent="0.4">
      <c r="G221" s="1"/>
      <c r="H221" s="1"/>
      <c r="I221" s="1"/>
      <c r="J221" s="1"/>
    </row>
    <row r="222" spans="7:10" ht="15" customHeight="1" thickBot="1" x14ac:dyDescent="0.4">
      <c r="G222" s="1"/>
      <c r="H222" s="1"/>
      <c r="I222" s="1"/>
      <c r="J222" s="1"/>
    </row>
    <row r="223" spans="7:10" ht="15" customHeight="1" thickBot="1" x14ac:dyDescent="0.4">
      <c r="G223" s="1"/>
      <c r="H223" s="1"/>
      <c r="I223" s="1"/>
      <c r="J223" s="1"/>
    </row>
    <row r="224" spans="7:10" ht="15" customHeight="1" thickBot="1" x14ac:dyDescent="0.4">
      <c r="G224" s="1"/>
      <c r="H224" s="1"/>
      <c r="I224" s="1"/>
      <c r="J224" s="1"/>
    </row>
    <row r="225" spans="7:10" ht="15" customHeight="1" thickBot="1" x14ac:dyDescent="0.4">
      <c r="G225" s="1"/>
      <c r="H225" s="1"/>
      <c r="I225" s="1"/>
      <c r="J225" s="1"/>
    </row>
    <row r="226" spans="7:10" ht="15" customHeight="1" thickBot="1" x14ac:dyDescent="0.4">
      <c r="G226" s="1"/>
      <c r="H226" s="1"/>
      <c r="I226" s="1"/>
      <c r="J226" s="1"/>
    </row>
    <row r="227" spans="7:10" ht="15" customHeight="1" thickBot="1" x14ac:dyDescent="0.4">
      <c r="G227" s="1"/>
      <c r="H227" s="1"/>
      <c r="I227" s="1"/>
      <c r="J227" s="1"/>
    </row>
    <row r="228" spans="7:10" ht="15" customHeight="1" thickBot="1" x14ac:dyDescent="0.4">
      <c r="G228" s="1"/>
      <c r="H228" s="1"/>
      <c r="I228" s="1"/>
      <c r="J228" s="1"/>
    </row>
    <row r="229" spans="7:10" ht="15" customHeight="1" thickBot="1" x14ac:dyDescent="0.4">
      <c r="G229" s="1"/>
      <c r="H229" s="1"/>
      <c r="I229" s="1"/>
      <c r="J229" s="1"/>
    </row>
    <row r="230" spans="7:10" ht="15" customHeight="1" thickBot="1" x14ac:dyDescent="0.4">
      <c r="G230" s="1"/>
      <c r="H230" s="1"/>
      <c r="I230" s="1"/>
      <c r="J230" s="1"/>
    </row>
    <row r="231" spans="7:10" ht="15" customHeight="1" thickBot="1" x14ac:dyDescent="0.4">
      <c r="G231" s="1"/>
      <c r="H231" s="1"/>
      <c r="I231" s="1"/>
      <c r="J231" s="1"/>
    </row>
    <row r="232" spans="7:10" ht="15" customHeight="1" thickBot="1" x14ac:dyDescent="0.4">
      <c r="G232" s="1"/>
      <c r="H232" s="1"/>
      <c r="I232" s="1"/>
      <c r="J232" s="1"/>
    </row>
    <row r="233" spans="7:10" ht="15" customHeight="1" thickBot="1" x14ac:dyDescent="0.4">
      <c r="G233" s="1"/>
      <c r="H233" s="1"/>
      <c r="I233" s="1"/>
      <c r="J233" s="1"/>
    </row>
    <row r="234" spans="7:10" ht="15" customHeight="1" thickBot="1" x14ac:dyDescent="0.4">
      <c r="G234" s="1"/>
      <c r="H234" s="1"/>
      <c r="I234" s="1"/>
      <c r="J234" s="1"/>
    </row>
    <row r="235" spans="7:10" ht="15" customHeight="1" thickBot="1" x14ac:dyDescent="0.4">
      <c r="G235" s="1"/>
      <c r="H235" s="1"/>
      <c r="I235" s="1"/>
      <c r="J235" s="1"/>
    </row>
    <row r="236" spans="7:10" ht="15" customHeight="1" thickBot="1" x14ac:dyDescent="0.4">
      <c r="G236" s="1"/>
      <c r="H236" s="1"/>
      <c r="I236" s="1"/>
      <c r="J236" s="1"/>
    </row>
    <row r="237" spans="7:10" ht="15" customHeight="1" thickBot="1" x14ac:dyDescent="0.4">
      <c r="G237" s="1"/>
      <c r="H237" s="1"/>
      <c r="I237" s="1"/>
      <c r="J237" s="1"/>
    </row>
    <row r="238" spans="7:10" ht="15" customHeight="1" thickBot="1" x14ac:dyDescent="0.4">
      <c r="G238" s="1"/>
      <c r="H238" s="1"/>
      <c r="I238" s="1"/>
      <c r="J238" s="1"/>
    </row>
    <row r="239" spans="7:10" ht="15" customHeight="1" thickBot="1" x14ac:dyDescent="0.4">
      <c r="G239" s="1"/>
      <c r="H239" s="1"/>
      <c r="I239" s="1"/>
      <c r="J239" s="1"/>
    </row>
    <row r="240" spans="7:10" ht="15" customHeight="1" thickBot="1" x14ac:dyDescent="0.4">
      <c r="G240" s="1"/>
      <c r="H240" s="1"/>
      <c r="I240" s="1"/>
      <c r="J240" s="1"/>
    </row>
    <row r="241" spans="7:10" ht="15" customHeight="1" thickBot="1" x14ac:dyDescent="0.4">
      <c r="G241" s="1"/>
      <c r="H241" s="1"/>
      <c r="I241" s="1"/>
      <c r="J241" s="1"/>
    </row>
    <row r="242" spans="7:10" ht="15" customHeight="1" thickBot="1" x14ac:dyDescent="0.4">
      <c r="G242" s="1"/>
      <c r="H242" s="1"/>
      <c r="I242" s="1"/>
      <c r="J242" s="1"/>
    </row>
    <row r="243" spans="7:10" ht="15" customHeight="1" thickBot="1" x14ac:dyDescent="0.4">
      <c r="G243" s="1"/>
      <c r="H243" s="1"/>
      <c r="I243" s="1"/>
      <c r="J243" s="1"/>
    </row>
    <row r="244" spans="7:10" ht="15" customHeight="1" thickBot="1" x14ac:dyDescent="0.4">
      <c r="G244" s="1"/>
      <c r="H244" s="1"/>
      <c r="I244" s="1"/>
      <c r="J244" s="1"/>
    </row>
    <row r="245" spans="7:10" ht="15" customHeight="1" thickBot="1" x14ac:dyDescent="0.4">
      <c r="G245" s="1"/>
      <c r="H245" s="1"/>
      <c r="I245" s="1"/>
      <c r="J245" s="1"/>
    </row>
    <row r="246" spans="7:10" ht="15" customHeight="1" thickBot="1" x14ac:dyDescent="0.4">
      <c r="G246" s="1"/>
      <c r="H246" s="1"/>
      <c r="I246" s="1"/>
      <c r="J246" s="1"/>
    </row>
    <row r="247" spans="7:10" ht="15" customHeight="1" thickBot="1" x14ac:dyDescent="0.4">
      <c r="G247" s="1"/>
      <c r="H247" s="1"/>
      <c r="I247" s="1"/>
      <c r="J247" s="1"/>
    </row>
    <row r="248" spans="7:10" ht="15" customHeight="1" thickBot="1" x14ac:dyDescent="0.4">
      <c r="G248" s="1"/>
      <c r="H248" s="1"/>
      <c r="I248" s="1"/>
      <c r="J248" s="1"/>
    </row>
    <row r="249" spans="7:10" ht="15" customHeight="1" thickBot="1" x14ac:dyDescent="0.4">
      <c r="G249" s="1"/>
      <c r="H249" s="1"/>
      <c r="I249" s="1"/>
      <c r="J249" s="1"/>
    </row>
    <row r="250" spans="7:10" ht="15" customHeight="1" thickBot="1" x14ac:dyDescent="0.4">
      <c r="G250" s="1"/>
      <c r="H250" s="1"/>
      <c r="I250" s="1"/>
      <c r="J250" s="1"/>
    </row>
    <row r="251" spans="7:10" ht="15" customHeight="1" thickBot="1" x14ac:dyDescent="0.4">
      <c r="G251" s="1"/>
      <c r="H251" s="1"/>
      <c r="I251" s="1"/>
      <c r="J251" s="1"/>
    </row>
    <row r="252" spans="7:10" ht="15" customHeight="1" thickBot="1" x14ac:dyDescent="0.4">
      <c r="G252" s="1"/>
      <c r="H252" s="1"/>
      <c r="I252" s="1"/>
      <c r="J252" s="1"/>
    </row>
    <row r="253" spans="7:10" ht="15" customHeight="1" thickBot="1" x14ac:dyDescent="0.4">
      <c r="G253" s="1"/>
      <c r="H253" s="1"/>
      <c r="I253" s="1"/>
      <c r="J253" s="1"/>
    </row>
    <row r="254" spans="7:10" ht="15" customHeight="1" thickBot="1" x14ac:dyDescent="0.4">
      <c r="G254" s="1"/>
      <c r="H254" s="1"/>
      <c r="I254" s="1"/>
      <c r="J254" s="1"/>
    </row>
    <row r="255" spans="7:10" ht="15" customHeight="1" thickBot="1" x14ac:dyDescent="0.4">
      <c r="G255" s="1"/>
      <c r="H255" s="1"/>
      <c r="I255" s="1"/>
      <c r="J255" s="1"/>
    </row>
    <row r="256" spans="7:10" ht="15" customHeight="1" thickBot="1" x14ac:dyDescent="0.4">
      <c r="G256" s="1"/>
      <c r="H256" s="1"/>
      <c r="I256" s="1"/>
      <c r="J256" s="1"/>
    </row>
    <row r="257" spans="7:10" ht="15" customHeight="1" thickBot="1" x14ac:dyDescent="0.4">
      <c r="G257" s="1"/>
      <c r="H257" s="1"/>
      <c r="I257" s="1"/>
      <c r="J257" s="1"/>
    </row>
    <row r="258" spans="7:10" ht="15" customHeight="1" thickBot="1" x14ac:dyDescent="0.4">
      <c r="G258" s="1"/>
      <c r="H258" s="1"/>
      <c r="I258" s="1"/>
      <c r="J258" s="1"/>
    </row>
    <row r="259" spans="7:10" ht="15" customHeight="1" thickBot="1" x14ac:dyDescent="0.4">
      <c r="G259" s="1"/>
      <c r="H259" s="1"/>
      <c r="I259" s="1"/>
      <c r="J259" s="1"/>
    </row>
    <row r="260" spans="7:10" ht="15" customHeight="1" thickBot="1" x14ac:dyDescent="0.4">
      <c r="G260" s="1"/>
      <c r="H260" s="1"/>
      <c r="I260" s="1"/>
      <c r="J260" s="1"/>
    </row>
    <row r="261" spans="7:10" ht="15" customHeight="1" thickBot="1" x14ac:dyDescent="0.4">
      <c r="G261" s="1"/>
      <c r="H261" s="1"/>
      <c r="I261" s="1"/>
      <c r="J261" s="1"/>
    </row>
    <row r="262" spans="7:10" ht="15" customHeight="1" thickBot="1" x14ac:dyDescent="0.4">
      <c r="G262" s="1"/>
      <c r="H262" s="1"/>
      <c r="I262" s="1"/>
      <c r="J262" s="1"/>
    </row>
    <row r="263" spans="7:10" ht="15" customHeight="1" thickBot="1" x14ac:dyDescent="0.4">
      <c r="G263" s="1"/>
      <c r="H263" s="1"/>
      <c r="I263" s="1"/>
      <c r="J263" s="1"/>
    </row>
    <row r="264" spans="7:10" ht="15" customHeight="1" thickBot="1" x14ac:dyDescent="0.4">
      <c r="G264" s="1"/>
      <c r="H264" s="1"/>
      <c r="I264" s="1"/>
      <c r="J264" s="1"/>
    </row>
    <row r="265" spans="7:10" ht="15" customHeight="1" thickBot="1" x14ac:dyDescent="0.4">
      <c r="G265" s="1"/>
      <c r="H265" s="1"/>
      <c r="I265" s="1"/>
      <c r="J265" s="1"/>
    </row>
    <row r="266" spans="7:10" ht="15" customHeight="1" thickBot="1" x14ac:dyDescent="0.4">
      <c r="G266" s="1"/>
      <c r="H266" s="1"/>
      <c r="I266" s="1"/>
      <c r="J266" s="1"/>
    </row>
    <row r="267" spans="7:10" ht="15" customHeight="1" thickBot="1" x14ac:dyDescent="0.4">
      <c r="G267" s="1"/>
      <c r="H267" s="1"/>
      <c r="I267" s="1"/>
      <c r="J267" s="1"/>
    </row>
    <row r="268" spans="7:10" ht="15" customHeight="1" thickBot="1" x14ac:dyDescent="0.4">
      <c r="G268" s="1"/>
      <c r="H268" s="1"/>
      <c r="I268" s="1"/>
      <c r="J268" s="1"/>
    </row>
    <row r="269" spans="7:10" ht="15" customHeight="1" thickBot="1" x14ac:dyDescent="0.4">
      <c r="G269" s="1"/>
      <c r="H269" s="1"/>
      <c r="I269" s="1"/>
      <c r="J269" s="1"/>
    </row>
    <row r="270" spans="7:10" ht="15" customHeight="1" thickBot="1" x14ac:dyDescent="0.4">
      <c r="G270" s="1"/>
      <c r="H270" s="1"/>
      <c r="I270" s="1"/>
      <c r="J270" s="1"/>
    </row>
    <row r="271" spans="7:10" ht="15" customHeight="1" thickBot="1" x14ac:dyDescent="0.4">
      <c r="G271" s="1"/>
      <c r="H271" s="1"/>
      <c r="I271" s="1"/>
      <c r="J271" s="1"/>
    </row>
    <row r="272" spans="7:10" ht="15" customHeight="1" thickBot="1" x14ac:dyDescent="0.4">
      <c r="G272" s="1"/>
      <c r="H272" s="1"/>
      <c r="I272" s="1"/>
      <c r="J272" s="1"/>
    </row>
    <row r="273" spans="7:10" ht="15" customHeight="1" thickBot="1" x14ac:dyDescent="0.4">
      <c r="G273" s="1"/>
      <c r="H273" s="1"/>
      <c r="I273" s="1"/>
      <c r="J273" s="1"/>
    </row>
    <row r="274" spans="7:10" ht="15" customHeight="1" thickBot="1" x14ac:dyDescent="0.4">
      <c r="G274" s="1"/>
      <c r="H274" s="1"/>
      <c r="I274" s="1"/>
      <c r="J274" s="1"/>
    </row>
    <row r="275" spans="7:10" ht="15" customHeight="1" thickBot="1" x14ac:dyDescent="0.4">
      <c r="G275" s="1"/>
      <c r="H275" s="1"/>
      <c r="I275" s="1"/>
      <c r="J275" s="1"/>
    </row>
    <row r="276" spans="7:10" ht="15" customHeight="1" thickBot="1" x14ac:dyDescent="0.4">
      <c r="G276" s="1"/>
      <c r="H276" s="1"/>
      <c r="I276" s="1"/>
      <c r="J276" s="1"/>
    </row>
    <row r="277" spans="7:10" ht="15" customHeight="1" thickBot="1" x14ac:dyDescent="0.4">
      <c r="G277" s="1"/>
      <c r="H277" s="1"/>
      <c r="I277" s="1"/>
      <c r="J277" s="1"/>
    </row>
    <row r="278" spans="7:10" ht="15" customHeight="1" thickBot="1" x14ac:dyDescent="0.4">
      <c r="G278" s="1"/>
      <c r="H278" s="1"/>
      <c r="I278" s="1"/>
      <c r="J278" s="1"/>
    </row>
    <row r="279" spans="7:10" ht="15" customHeight="1" thickBot="1" x14ac:dyDescent="0.4">
      <c r="G279" s="1"/>
      <c r="H279" s="1"/>
      <c r="I279" s="1"/>
      <c r="J279" s="1"/>
    </row>
    <row r="280" spans="7:10" ht="15" customHeight="1" thickBot="1" x14ac:dyDescent="0.4">
      <c r="G280" s="1"/>
      <c r="H280" s="1"/>
      <c r="I280" s="1"/>
      <c r="J280" s="1"/>
    </row>
    <row r="281" spans="7:10" ht="15" customHeight="1" thickBot="1" x14ac:dyDescent="0.4">
      <c r="G281" s="1"/>
      <c r="H281" s="1"/>
      <c r="I281" s="1"/>
      <c r="J281" s="1"/>
    </row>
    <row r="282" spans="7:10" ht="15" customHeight="1" thickBot="1" x14ac:dyDescent="0.4">
      <c r="G282" s="1"/>
      <c r="H282" s="1"/>
      <c r="I282" s="1"/>
      <c r="J282" s="1"/>
    </row>
    <row r="283" spans="7:10" ht="15" customHeight="1" thickBot="1" x14ac:dyDescent="0.4">
      <c r="G283" s="1"/>
      <c r="H283" s="1"/>
      <c r="I283" s="1"/>
      <c r="J283" s="1"/>
    </row>
    <row r="284" spans="7:10" ht="15" customHeight="1" thickBot="1" x14ac:dyDescent="0.4">
      <c r="G284" s="1"/>
      <c r="H284" s="1"/>
      <c r="I284" s="1"/>
      <c r="J284" s="1"/>
    </row>
    <row r="285" spans="7:10" ht="15" customHeight="1" thickBot="1" x14ac:dyDescent="0.4">
      <c r="G285" s="1"/>
      <c r="H285" s="1"/>
      <c r="I285" s="1"/>
      <c r="J285" s="1"/>
    </row>
    <row r="286" spans="7:10" ht="15" customHeight="1" thickBot="1" x14ac:dyDescent="0.4">
      <c r="G286" s="1"/>
      <c r="H286" s="1"/>
      <c r="I286" s="1"/>
      <c r="J286" s="1"/>
    </row>
    <row r="287" spans="7:10" ht="15" customHeight="1" thickBot="1" x14ac:dyDescent="0.4">
      <c r="G287" s="1"/>
      <c r="H287" s="1"/>
      <c r="I287" s="1"/>
      <c r="J287" s="1"/>
    </row>
    <row r="288" spans="7:10" ht="15" customHeight="1" thickBot="1" x14ac:dyDescent="0.4">
      <c r="G288" s="1"/>
      <c r="H288" s="1"/>
      <c r="I288" s="1"/>
      <c r="J288" s="1"/>
    </row>
    <row r="289" spans="7:10" ht="15" customHeight="1" thickBot="1" x14ac:dyDescent="0.4">
      <c r="G289" s="1"/>
      <c r="H289" s="1"/>
      <c r="I289" s="1"/>
      <c r="J289" s="1"/>
    </row>
    <row r="290" spans="7:10" ht="15" customHeight="1" thickBot="1" x14ac:dyDescent="0.4">
      <c r="G290" s="1"/>
      <c r="H290" s="1"/>
      <c r="I290" s="1"/>
      <c r="J290" s="1"/>
    </row>
    <row r="291" spans="7:10" ht="15" customHeight="1" thickBot="1" x14ac:dyDescent="0.4">
      <c r="G291" s="1"/>
      <c r="H291" s="1"/>
      <c r="I291" s="1"/>
      <c r="J291" s="1"/>
    </row>
    <row r="292" spans="7:10" ht="15" customHeight="1" thickBot="1" x14ac:dyDescent="0.4">
      <c r="G292" s="1"/>
      <c r="H292" s="1"/>
      <c r="I292" s="1"/>
      <c r="J292" s="1"/>
    </row>
    <row r="293" spans="7:10" ht="15" customHeight="1" thickBot="1" x14ac:dyDescent="0.4">
      <c r="G293" s="1"/>
      <c r="H293" s="1"/>
      <c r="I293" s="1"/>
      <c r="J293" s="1"/>
    </row>
    <row r="294" spans="7:10" ht="15" customHeight="1" thickBot="1" x14ac:dyDescent="0.4">
      <c r="G294" s="1"/>
      <c r="H294" s="1"/>
      <c r="I294" s="1"/>
      <c r="J294" s="1"/>
    </row>
    <row r="295" spans="7:10" ht="15" customHeight="1" thickBot="1" x14ac:dyDescent="0.4">
      <c r="G295" s="1"/>
      <c r="H295" s="1"/>
      <c r="I295" s="1"/>
      <c r="J295" s="1"/>
    </row>
    <row r="296" spans="7:10" ht="15" customHeight="1" thickBot="1" x14ac:dyDescent="0.4">
      <c r="G296" s="1"/>
      <c r="H296" s="1"/>
      <c r="I296" s="1"/>
      <c r="J296" s="1"/>
    </row>
    <row r="297" spans="7:10" ht="15" customHeight="1" thickBot="1" x14ac:dyDescent="0.4">
      <c r="G297" s="1"/>
      <c r="H297" s="1"/>
      <c r="I297" s="1"/>
      <c r="J297" s="1"/>
    </row>
    <row r="298" spans="7:10" ht="15" customHeight="1" thickBot="1" x14ac:dyDescent="0.4">
      <c r="G298" s="1"/>
      <c r="H298" s="1"/>
      <c r="I298" s="1"/>
      <c r="J298" s="1"/>
    </row>
    <row r="299" spans="7:10" ht="15" customHeight="1" thickBot="1" x14ac:dyDescent="0.4">
      <c r="G299" s="1"/>
      <c r="H299" s="1"/>
      <c r="I299" s="1"/>
      <c r="J299" s="1"/>
    </row>
    <row r="300" spans="7:10" ht="15" customHeight="1" thickBot="1" x14ac:dyDescent="0.4">
      <c r="G300" s="1"/>
      <c r="H300" s="1"/>
      <c r="I300" s="1"/>
      <c r="J300" s="1"/>
    </row>
    <row r="301" spans="7:10" ht="15" customHeight="1" thickBot="1" x14ac:dyDescent="0.4">
      <c r="G301" s="1"/>
      <c r="H301" s="1"/>
      <c r="I301" s="1"/>
      <c r="J301" s="1"/>
    </row>
    <row r="302" spans="7:10" ht="15" customHeight="1" thickBot="1" x14ac:dyDescent="0.4">
      <c r="G302" s="1"/>
      <c r="H302" s="1"/>
      <c r="I302" s="1"/>
      <c r="J302" s="1"/>
    </row>
    <row r="303" spans="7:10" ht="15" customHeight="1" thickBot="1" x14ac:dyDescent="0.4">
      <c r="G303" s="1"/>
      <c r="H303" s="1"/>
      <c r="I303" s="1"/>
      <c r="J303" s="1"/>
    </row>
    <row r="304" spans="7:10" ht="15" customHeight="1" thickBot="1" x14ac:dyDescent="0.4">
      <c r="G304" s="1"/>
      <c r="H304" s="1"/>
      <c r="I304" s="1"/>
      <c r="J304" s="1"/>
    </row>
    <row r="305" spans="7:10" ht="15" customHeight="1" thickBot="1" x14ac:dyDescent="0.4">
      <c r="G305" s="1"/>
      <c r="H305" s="1"/>
      <c r="I305" s="1"/>
      <c r="J305" s="1"/>
    </row>
    <row r="306" spans="7:10" ht="15" customHeight="1" thickBot="1" x14ac:dyDescent="0.4">
      <c r="G306" s="1"/>
      <c r="H306" s="1"/>
      <c r="I306" s="1"/>
      <c r="J306" s="1"/>
    </row>
    <row r="307" spans="7:10" ht="15" customHeight="1" thickBot="1" x14ac:dyDescent="0.4">
      <c r="G307" s="1"/>
      <c r="H307" s="1"/>
      <c r="I307" s="1"/>
      <c r="J307" s="1"/>
    </row>
    <row r="308" spans="7:10" ht="15" customHeight="1" thickBot="1" x14ac:dyDescent="0.4">
      <c r="G308" s="1"/>
      <c r="H308" s="1"/>
      <c r="I308" s="1"/>
      <c r="J308" s="1"/>
    </row>
    <row r="309" spans="7:10" ht="15" customHeight="1" thickBot="1" x14ac:dyDescent="0.4">
      <c r="G309" s="1"/>
      <c r="H309" s="1"/>
      <c r="I309" s="1"/>
      <c r="J309" s="1"/>
    </row>
    <row r="310" spans="7:10" ht="15" customHeight="1" thickBot="1" x14ac:dyDescent="0.4">
      <c r="G310" s="1"/>
      <c r="H310" s="1"/>
      <c r="I310" s="1"/>
      <c r="J310" s="1"/>
    </row>
    <row r="311" spans="7:10" ht="15" customHeight="1" thickBot="1" x14ac:dyDescent="0.4">
      <c r="G311" s="1"/>
      <c r="H311" s="1"/>
      <c r="I311" s="1"/>
      <c r="J311" s="1"/>
    </row>
    <row r="312" spans="7:10" ht="15" customHeight="1" thickBot="1" x14ac:dyDescent="0.4">
      <c r="G312" s="1"/>
      <c r="H312" s="1"/>
      <c r="I312" s="1"/>
      <c r="J312" s="1"/>
    </row>
    <row r="313" spans="7:10" ht="15" customHeight="1" thickBot="1" x14ac:dyDescent="0.4">
      <c r="G313" s="1"/>
      <c r="H313" s="1"/>
      <c r="I313" s="1"/>
      <c r="J313" s="1"/>
    </row>
    <row r="314" spans="7:10" ht="15" customHeight="1" thickBot="1" x14ac:dyDescent="0.4">
      <c r="G314" s="1"/>
      <c r="H314" s="1"/>
      <c r="I314" s="1"/>
      <c r="J314" s="1"/>
    </row>
    <row r="315" spans="7:10" ht="15" customHeight="1" thickBot="1" x14ac:dyDescent="0.4">
      <c r="G315" s="1"/>
      <c r="H315" s="1"/>
      <c r="I315" s="1"/>
      <c r="J315" s="1"/>
    </row>
    <row r="316" spans="7:10" ht="15" customHeight="1" thickBot="1" x14ac:dyDescent="0.4">
      <c r="G316" s="1"/>
      <c r="H316" s="1"/>
      <c r="I316" s="1"/>
      <c r="J316" s="1"/>
    </row>
    <row r="317" spans="7:10" ht="15" customHeight="1" thickBot="1" x14ac:dyDescent="0.4">
      <c r="G317" s="1"/>
      <c r="H317" s="1"/>
      <c r="I317" s="1"/>
      <c r="J317" s="1"/>
    </row>
    <row r="318" spans="7:10" ht="15" customHeight="1" thickBot="1" x14ac:dyDescent="0.4">
      <c r="G318" s="1"/>
      <c r="H318" s="1"/>
      <c r="I318" s="1"/>
      <c r="J318" s="1"/>
    </row>
    <row r="319" spans="7:10" ht="15" customHeight="1" thickBot="1" x14ac:dyDescent="0.4">
      <c r="G319" s="1"/>
      <c r="H319" s="1"/>
      <c r="I319" s="1"/>
      <c r="J319" s="1"/>
    </row>
    <row r="320" spans="7:10" ht="15" customHeight="1" thickBot="1" x14ac:dyDescent="0.4">
      <c r="G320" s="1"/>
      <c r="H320" s="1"/>
      <c r="I320" s="1"/>
      <c r="J320" s="1"/>
    </row>
    <row r="321" spans="7:10" ht="15" customHeight="1" thickBot="1" x14ac:dyDescent="0.4">
      <c r="G321" s="1"/>
      <c r="H321" s="1"/>
      <c r="I321" s="1"/>
      <c r="J321" s="1"/>
    </row>
    <row r="322" spans="7:10" ht="15" customHeight="1" thickBot="1" x14ac:dyDescent="0.4">
      <c r="G322" s="1"/>
      <c r="H322" s="1"/>
      <c r="I322" s="1"/>
      <c r="J322" s="1"/>
    </row>
    <row r="323" spans="7:10" ht="15" customHeight="1" thickBot="1" x14ac:dyDescent="0.4">
      <c r="G323" s="1"/>
      <c r="H323" s="1"/>
      <c r="I323" s="1"/>
      <c r="J323" s="1"/>
    </row>
    <row r="324" spans="7:10" ht="15" customHeight="1" thickBot="1" x14ac:dyDescent="0.4">
      <c r="G324" s="1"/>
      <c r="H324" s="1"/>
      <c r="I324" s="1"/>
      <c r="J324" s="1"/>
    </row>
    <row r="325" spans="7:10" ht="15" customHeight="1" thickBot="1" x14ac:dyDescent="0.4">
      <c r="G325" s="1"/>
      <c r="H325" s="1"/>
      <c r="I325" s="1"/>
      <c r="J325" s="1"/>
    </row>
    <row r="326" spans="7:10" ht="15" customHeight="1" thickBot="1" x14ac:dyDescent="0.4">
      <c r="G326" s="1"/>
      <c r="H326" s="1"/>
      <c r="I326" s="1"/>
      <c r="J326" s="1"/>
    </row>
    <row r="327" spans="7:10" ht="15" customHeight="1" thickBot="1" x14ac:dyDescent="0.4">
      <c r="G327" s="1"/>
      <c r="H327" s="1"/>
      <c r="I327" s="1"/>
      <c r="J327" s="1"/>
    </row>
    <row r="328" spans="7:10" ht="15" customHeight="1" thickBot="1" x14ac:dyDescent="0.4">
      <c r="G328" s="1"/>
      <c r="H328" s="1"/>
      <c r="I328" s="1"/>
      <c r="J328" s="1"/>
    </row>
    <row r="329" spans="7:10" ht="15" customHeight="1" thickBot="1" x14ac:dyDescent="0.4">
      <c r="G329" s="1"/>
      <c r="H329" s="1"/>
      <c r="I329" s="1"/>
      <c r="J329" s="1"/>
    </row>
    <row r="330" spans="7:10" ht="15" customHeight="1" thickBot="1" x14ac:dyDescent="0.4">
      <c r="G330" s="1"/>
      <c r="H330" s="1"/>
      <c r="I330" s="1"/>
      <c r="J330" s="1"/>
    </row>
    <row r="331" spans="7:10" ht="15" customHeight="1" thickBot="1" x14ac:dyDescent="0.4">
      <c r="G331" s="1"/>
      <c r="H331" s="1"/>
      <c r="I331" s="1"/>
      <c r="J331" s="1"/>
    </row>
    <row r="332" spans="7:10" ht="15" customHeight="1" thickBot="1" x14ac:dyDescent="0.4">
      <c r="G332" s="1"/>
      <c r="H332" s="1"/>
      <c r="I332" s="1"/>
      <c r="J332" s="1"/>
    </row>
    <row r="333" spans="7:10" ht="15" customHeight="1" thickBot="1" x14ac:dyDescent="0.4">
      <c r="G333" s="1"/>
      <c r="H333" s="1"/>
      <c r="I333" s="1"/>
      <c r="J333" s="1"/>
    </row>
    <row r="334" spans="7:10" ht="15" customHeight="1" thickBot="1" x14ac:dyDescent="0.4">
      <c r="G334" s="1"/>
      <c r="H334" s="1"/>
      <c r="I334" s="1"/>
      <c r="J334" s="1"/>
    </row>
    <row r="335" spans="7:10" ht="15" customHeight="1" thickBot="1" x14ac:dyDescent="0.4">
      <c r="G335" s="1"/>
      <c r="H335" s="1"/>
      <c r="I335" s="1"/>
      <c r="J335" s="1"/>
    </row>
    <row r="336" spans="7:10" ht="15" customHeight="1" thickBot="1" x14ac:dyDescent="0.4">
      <c r="G336" s="1"/>
      <c r="H336" s="1"/>
      <c r="I336" s="1"/>
      <c r="J336" s="1"/>
    </row>
    <row r="337" spans="7:10" ht="15" customHeight="1" thickBot="1" x14ac:dyDescent="0.4">
      <c r="G337" s="1"/>
      <c r="H337" s="1"/>
      <c r="I337" s="1"/>
      <c r="J337" s="1"/>
    </row>
    <row r="338" spans="7:10" ht="15" customHeight="1" thickBot="1" x14ac:dyDescent="0.4">
      <c r="G338" s="1"/>
      <c r="H338" s="1"/>
      <c r="I338" s="1"/>
      <c r="J338" s="1"/>
    </row>
    <row r="339" spans="7:10" ht="15" customHeight="1" thickBot="1" x14ac:dyDescent="0.4">
      <c r="G339" s="1"/>
      <c r="H339" s="1"/>
      <c r="I339" s="1"/>
      <c r="J339" s="1"/>
    </row>
    <row r="340" spans="7:10" ht="15" customHeight="1" thickBot="1" x14ac:dyDescent="0.4">
      <c r="G340" s="1"/>
      <c r="H340" s="1"/>
      <c r="I340" s="1"/>
      <c r="J340" s="1"/>
    </row>
    <row r="341" spans="7:10" ht="15" customHeight="1" thickBot="1" x14ac:dyDescent="0.4">
      <c r="G341" s="1"/>
      <c r="H341" s="1"/>
      <c r="I341" s="1"/>
      <c r="J341" s="1"/>
    </row>
    <row r="342" spans="7:10" ht="15" customHeight="1" thickBot="1" x14ac:dyDescent="0.4">
      <c r="G342" s="1"/>
      <c r="H342" s="1"/>
      <c r="I342" s="1"/>
      <c r="J342" s="1"/>
    </row>
    <row r="343" spans="7:10" ht="15" customHeight="1" thickBot="1" x14ac:dyDescent="0.4">
      <c r="G343" s="1"/>
      <c r="H343" s="1"/>
      <c r="I343" s="1"/>
      <c r="J343" s="1"/>
    </row>
    <row r="344" spans="7:10" ht="15" customHeight="1" thickBot="1" x14ac:dyDescent="0.4">
      <c r="G344" s="1"/>
      <c r="H344" s="1"/>
      <c r="I344" s="1"/>
      <c r="J344" s="1"/>
    </row>
    <row r="345" spans="7:10" ht="15" customHeight="1" thickBot="1" x14ac:dyDescent="0.4">
      <c r="G345" s="1"/>
      <c r="H345" s="1"/>
      <c r="I345" s="1"/>
      <c r="J345" s="1"/>
    </row>
    <row r="346" spans="7:10" ht="15" customHeight="1" thickBot="1" x14ac:dyDescent="0.4">
      <c r="G346" s="1"/>
      <c r="H346" s="1"/>
      <c r="I346" s="1"/>
      <c r="J346" s="1"/>
    </row>
    <row r="347" spans="7:10" ht="15" customHeight="1" thickBot="1" x14ac:dyDescent="0.4">
      <c r="G347" s="1"/>
      <c r="H347" s="1"/>
      <c r="I347" s="1"/>
      <c r="J347" s="1"/>
    </row>
    <row r="348" spans="7:10" ht="15" customHeight="1" thickBot="1" x14ac:dyDescent="0.4">
      <c r="G348" s="1"/>
      <c r="H348" s="1"/>
      <c r="I348" s="1"/>
      <c r="J348" s="1"/>
    </row>
    <row r="349" spans="7:10" ht="15" customHeight="1" thickBot="1" x14ac:dyDescent="0.4">
      <c r="G349" s="1"/>
      <c r="H349" s="1"/>
      <c r="I349" s="1"/>
      <c r="J349" s="1"/>
    </row>
    <row r="350" spans="7:10" ht="15" customHeight="1" thickBot="1" x14ac:dyDescent="0.4">
      <c r="G350" s="1"/>
      <c r="H350" s="1"/>
      <c r="I350" s="1"/>
      <c r="J350" s="1"/>
    </row>
    <row r="351" spans="7:10" ht="15" customHeight="1" thickBot="1" x14ac:dyDescent="0.4">
      <c r="G351" s="1"/>
      <c r="H351" s="1"/>
      <c r="I351" s="1"/>
      <c r="J351" s="1"/>
    </row>
    <row r="352" spans="7:10" ht="15" customHeight="1" thickBot="1" x14ac:dyDescent="0.4">
      <c r="G352" s="1"/>
      <c r="H352" s="1"/>
      <c r="I352" s="1"/>
      <c r="J352" s="1"/>
    </row>
    <row r="353" spans="7:10" ht="15" customHeight="1" thickBot="1" x14ac:dyDescent="0.4">
      <c r="G353" s="1"/>
      <c r="H353" s="1"/>
      <c r="I353" s="1"/>
      <c r="J353" s="1"/>
    </row>
    <row r="354" spans="7:10" ht="15" customHeight="1" thickBot="1" x14ac:dyDescent="0.4">
      <c r="G354" s="1"/>
      <c r="H354" s="1"/>
      <c r="I354" s="1"/>
      <c r="J354" s="1"/>
    </row>
    <row r="355" spans="7:10" ht="15" customHeight="1" thickBot="1" x14ac:dyDescent="0.4">
      <c r="G355" s="1"/>
      <c r="H355" s="1"/>
      <c r="I355" s="1"/>
      <c r="J355" s="1"/>
    </row>
    <row r="356" spans="7:10" ht="15" customHeight="1" thickBot="1" x14ac:dyDescent="0.4">
      <c r="G356" s="1"/>
      <c r="H356" s="1"/>
      <c r="I356" s="1"/>
      <c r="J356" s="1"/>
    </row>
    <row r="357" spans="7:10" ht="15" customHeight="1" thickBot="1" x14ac:dyDescent="0.4">
      <c r="G357" s="1"/>
      <c r="H357" s="1"/>
      <c r="I357" s="1"/>
      <c r="J357" s="1"/>
    </row>
    <row r="358" spans="7:10" ht="15" customHeight="1" thickBot="1" x14ac:dyDescent="0.4">
      <c r="G358" s="1"/>
      <c r="H358" s="1"/>
      <c r="I358" s="1"/>
      <c r="J358" s="1"/>
    </row>
    <row r="359" spans="7:10" ht="15" customHeight="1" thickBot="1" x14ac:dyDescent="0.4">
      <c r="G359" s="1"/>
      <c r="H359" s="1"/>
      <c r="I359" s="1"/>
      <c r="J359" s="1"/>
    </row>
    <row r="360" spans="7:10" ht="15" customHeight="1" thickBot="1" x14ac:dyDescent="0.4">
      <c r="G360" s="1"/>
      <c r="H360" s="1"/>
      <c r="I360" s="1"/>
      <c r="J360" s="1"/>
    </row>
    <row r="361" spans="7:10" ht="15" customHeight="1" thickBot="1" x14ac:dyDescent="0.4">
      <c r="G361" s="1"/>
      <c r="H361" s="1"/>
      <c r="I361" s="1"/>
      <c r="J361" s="1"/>
    </row>
    <row r="362" spans="7:10" ht="15" customHeight="1" thickBot="1" x14ac:dyDescent="0.4">
      <c r="G362" s="1"/>
      <c r="H362" s="1"/>
      <c r="I362" s="1"/>
      <c r="J362" s="1"/>
    </row>
    <row r="363" spans="7:10" ht="15" customHeight="1" thickBot="1" x14ac:dyDescent="0.4">
      <c r="G363" s="1"/>
      <c r="H363" s="1"/>
      <c r="I363" s="1"/>
      <c r="J363" s="1"/>
    </row>
    <row r="364" spans="7:10" ht="15" customHeight="1" thickBot="1" x14ac:dyDescent="0.4">
      <c r="G364" s="1"/>
      <c r="H364" s="1"/>
      <c r="I364" s="1"/>
      <c r="J364" s="1"/>
    </row>
    <row r="365" spans="7:10" ht="15" customHeight="1" thickBot="1" x14ac:dyDescent="0.4">
      <c r="G365" s="1"/>
      <c r="H365" s="1"/>
      <c r="I365" s="1"/>
      <c r="J365" s="1"/>
    </row>
    <row r="366" spans="7:10" ht="15" customHeight="1" thickBot="1" x14ac:dyDescent="0.4">
      <c r="G366" s="1"/>
      <c r="H366" s="1"/>
      <c r="I366" s="1"/>
      <c r="J366" s="1"/>
    </row>
    <row r="367" spans="7:10" ht="15" customHeight="1" thickBot="1" x14ac:dyDescent="0.4">
      <c r="G367" s="1"/>
      <c r="H367" s="1"/>
      <c r="I367" s="1"/>
      <c r="J367" s="1"/>
    </row>
    <row r="368" spans="7:10" ht="15" customHeight="1" thickBot="1" x14ac:dyDescent="0.4">
      <c r="G368" s="1"/>
      <c r="H368" s="1"/>
      <c r="I368" s="1"/>
      <c r="J368" s="1"/>
    </row>
    <row r="369" spans="7:10" ht="15" customHeight="1" thickBot="1" x14ac:dyDescent="0.4">
      <c r="G369" s="1"/>
      <c r="H369" s="1"/>
      <c r="I369" s="1"/>
      <c r="J369" s="1"/>
    </row>
    <row r="370" spans="7:10" ht="15" customHeight="1" thickBot="1" x14ac:dyDescent="0.4">
      <c r="G370" s="1"/>
      <c r="H370" s="1"/>
      <c r="I370" s="1"/>
      <c r="J370" s="1"/>
    </row>
    <row r="371" spans="7:10" ht="15" customHeight="1" thickBot="1" x14ac:dyDescent="0.4">
      <c r="G371" s="1"/>
      <c r="H371" s="1"/>
      <c r="I371" s="1"/>
      <c r="J371" s="1"/>
    </row>
    <row r="372" spans="7:10" ht="15" customHeight="1" thickBot="1" x14ac:dyDescent="0.4">
      <c r="G372" s="1"/>
      <c r="H372" s="1"/>
      <c r="I372" s="1"/>
      <c r="J372" s="1"/>
    </row>
    <row r="373" spans="7:10" ht="15" customHeight="1" thickBot="1" x14ac:dyDescent="0.4">
      <c r="G373" s="1"/>
      <c r="H373" s="1"/>
      <c r="I373" s="1"/>
      <c r="J373" s="1"/>
    </row>
    <row r="374" spans="7:10" ht="15" customHeight="1" thickBot="1" x14ac:dyDescent="0.4">
      <c r="G374" s="1"/>
      <c r="H374" s="1"/>
      <c r="I374" s="1"/>
      <c r="J374" s="1"/>
    </row>
    <row r="375" spans="7:10" ht="15" customHeight="1" thickBot="1" x14ac:dyDescent="0.4">
      <c r="G375" s="1"/>
      <c r="H375" s="1"/>
      <c r="I375" s="1"/>
      <c r="J375" s="1"/>
    </row>
    <row r="376" spans="7:10" ht="15" customHeight="1" thickBot="1" x14ac:dyDescent="0.4">
      <c r="G376" s="1"/>
      <c r="H376" s="1"/>
      <c r="I376" s="1"/>
      <c r="J376" s="1"/>
    </row>
    <row r="377" spans="7:10" ht="15" customHeight="1" thickBot="1" x14ac:dyDescent="0.4">
      <c r="G377" s="1"/>
      <c r="H377" s="1"/>
      <c r="I377" s="1"/>
      <c r="J377" s="1"/>
    </row>
    <row r="378" spans="7:10" ht="15" customHeight="1" thickBot="1" x14ac:dyDescent="0.4">
      <c r="G378" s="1"/>
      <c r="H378" s="1"/>
      <c r="I378" s="1"/>
      <c r="J378" s="1"/>
    </row>
    <row r="379" spans="7:10" ht="15" customHeight="1" thickBot="1" x14ac:dyDescent="0.4">
      <c r="G379" s="1"/>
      <c r="H379" s="1"/>
      <c r="I379" s="1"/>
      <c r="J379" s="1"/>
    </row>
    <row r="380" spans="7:10" ht="15" customHeight="1" thickBot="1" x14ac:dyDescent="0.4">
      <c r="G380" s="1"/>
      <c r="H380" s="1"/>
      <c r="I380" s="1"/>
      <c r="J380" s="1"/>
    </row>
    <row r="381" spans="7:10" ht="15" customHeight="1" thickBot="1" x14ac:dyDescent="0.4">
      <c r="G381" s="1"/>
      <c r="H381" s="1"/>
      <c r="I381" s="1"/>
      <c r="J381" s="1"/>
    </row>
    <row r="382" spans="7:10" ht="15" customHeight="1" thickBot="1" x14ac:dyDescent="0.4">
      <c r="G382" s="1"/>
      <c r="H382" s="1"/>
      <c r="I382" s="1"/>
      <c r="J382" s="1"/>
    </row>
    <row r="383" spans="7:10" ht="15" customHeight="1" thickBot="1" x14ac:dyDescent="0.4">
      <c r="G383" s="1"/>
      <c r="H383" s="1"/>
      <c r="I383" s="1"/>
      <c r="J383" s="1"/>
    </row>
    <row r="384" spans="7:10" ht="15" customHeight="1" thickBot="1" x14ac:dyDescent="0.4">
      <c r="G384" s="1"/>
      <c r="H384" s="1"/>
      <c r="I384" s="1"/>
      <c r="J384" s="1"/>
    </row>
    <row r="385" spans="7:10" ht="15" customHeight="1" thickBot="1" x14ac:dyDescent="0.4">
      <c r="G385" s="1"/>
      <c r="H385" s="1"/>
      <c r="I385" s="1"/>
      <c r="J385" s="1"/>
    </row>
    <row r="386" spans="7:10" ht="15" customHeight="1" thickBot="1" x14ac:dyDescent="0.4">
      <c r="G386" s="1"/>
      <c r="H386" s="1"/>
      <c r="I386" s="1"/>
      <c r="J386" s="1"/>
    </row>
    <row r="387" spans="7:10" ht="15" customHeight="1" thickBot="1" x14ac:dyDescent="0.4">
      <c r="G387" s="1"/>
      <c r="H387" s="1"/>
      <c r="I387" s="1"/>
      <c r="J387" s="1"/>
    </row>
    <row r="388" spans="7:10" ht="15" customHeight="1" thickBot="1" x14ac:dyDescent="0.4">
      <c r="G388" s="1"/>
      <c r="H388" s="1"/>
      <c r="I388" s="1"/>
      <c r="J388" s="1"/>
    </row>
    <row r="389" spans="7:10" ht="15" customHeight="1" thickBot="1" x14ac:dyDescent="0.4">
      <c r="G389" s="1"/>
      <c r="H389" s="1"/>
      <c r="I389" s="1"/>
      <c r="J389" s="1"/>
    </row>
    <row r="390" spans="7:10" ht="15" customHeight="1" thickBot="1" x14ac:dyDescent="0.4">
      <c r="G390" s="1"/>
      <c r="H390" s="1"/>
      <c r="I390" s="1"/>
      <c r="J390" s="1"/>
    </row>
    <row r="391" spans="7:10" ht="15" customHeight="1" thickBot="1" x14ac:dyDescent="0.4">
      <c r="G391" s="1"/>
      <c r="H391" s="1"/>
      <c r="I391" s="1"/>
      <c r="J391" s="1"/>
    </row>
    <row r="392" spans="7:10" ht="15" customHeight="1" thickBot="1" x14ac:dyDescent="0.4">
      <c r="G392" s="1"/>
      <c r="H392" s="1"/>
      <c r="I392" s="1"/>
      <c r="J392" s="1"/>
    </row>
    <row r="393" spans="7:10" ht="15" customHeight="1" thickBot="1" x14ac:dyDescent="0.4">
      <c r="G393" s="1"/>
      <c r="H393" s="1"/>
      <c r="I393" s="1"/>
      <c r="J393" s="1"/>
    </row>
    <row r="394" spans="7:10" ht="15" customHeight="1" thickBot="1" x14ac:dyDescent="0.4">
      <c r="G394" s="1"/>
      <c r="H394" s="1"/>
      <c r="I394" s="1"/>
      <c r="J394" s="1"/>
    </row>
    <row r="395" spans="7:10" ht="15" customHeight="1" thickBot="1" x14ac:dyDescent="0.4">
      <c r="G395" s="1"/>
      <c r="H395" s="1"/>
      <c r="I395" s="1"/>
      <c r="J395" s="1"/>
    </row>
    <row r="396" spans="7:10" ht="15" customHeight="1" thickBot="1" x14ac:dyDescent="0.4">
      <c r="G396" s="1"/>
      <c r="H396" s="1"/>
      <c r="I396" s="1"/>
      <c r="J396" s="1"/>
    </row>
    <row r="397" spans="7:10" ht="15" customHeight="1" thickBot="1" x14ac:dyDescent="0.4">
      <c r="G397" s="1"/>
      <c r="H397" s="1"/>
      <c r="I397" s="1"/>
      <c r="J397" s="1"/>
    </row>
    <row r="398" spans="7:10" ht="15" customHeight="1" thickBot="1" x14ac:dyDescent="0.4">
      <c r="G398" s="1"/>
      <c r="H398" s="1"/>
      <c r="I398" s="1"/>
      <c r="J398" s="1"/>
    </row>
    <row r="399" spans="7:10" ht="15" customHeight="1" thickBot="1" x14ac:dyDescent="0.4">
      <c r="G399" s="1"/>
      <c r="H399" s="1"/>
      <c r="I399" s="1"/>
      <c r="J399" s="1"/>
    </row>
    <row r="400" spans="7:10" ht="15" customHeight="1" thickBot="1" x14ac:dyDescent="0.4">
      <c r="G400" s="1"/>
      <c r="H400" s="1"/>
      <c r="I400" s="1"/>
      <c r="J400" s="1"/>
    </row>
    <row r="401" spans="7:10" ht="15" customHeight="1" thickBot="1" x14ac:dyDescent="0.4">
      <c r="G401" s="1"/>
      <c r="H401" s="1"/>
      <c r="I401" s="1"/>
      <c r="J401" s="1"/>
    </row>
    <row r="402" spans="7:10" ht="15" customHeight="1" thickBot="1" x14ac:dyDescent="0.4">
      <c r="G402" s="1"/>
      <c r="H402" s="1"/>
      <c r="I402" s="1"/>
      <c r="J402" s="1"/>
    </row>
    <row r="403" spans="7:10" ht="15" customHeight="1" thickBot="1" x14ac:dyDescent="0.4">
      <c r="G403" s="1"/>
      <c r="H403" s="1"/>
      <c r="I403" s="1"/>
      <c r="J403" s="1"/>
    </row>
    <row r="404" spans="7:10" ht="15" customHeight="1" thickBot="1" x14ac:dyDescent="0.4">
      <c r="G404" s="1"/>
      <c r="H404" s="1"/>
      <c r="I404" s="1"/>
      <c r="J404" s="1"/>
    </row>
    <row r="405" spans="7:10" ht="15" customHeight="1" thickBot="1" x14ac:dyDescent="0.4">
      <c r="G405" s="1"/>
      <c r="H405" s="1"/>
      <c r="I405" s="1"/>
      <c r="J405" s="1"/>
    </row>
    <row r="406" spans="7:10" ht="15" customHeight="1" thickBot="1" x14ac:dyDescent="0.4">
      <c r="G406" s="1"/>
      <c r="H406" s="1"/>
      <c r="I406" s="1"/>
      <c r="J406" s="1"/>
    </row>
    <row r="407" spans="7:10" ht="15" customHeight="1" thickBot="1" x14ac:dyDescent="0.4">
      <c r="G407" s="1"/>
      <c r="H407" s="1"/>
      <c r="I407" s="1"/>
      <c r="J407" s="1"/>
    </row>
    <row r="408" spans="7:10" ht="15" customHeight="1" thickBot="1" x14ac:dyDescent="0.4">
      <c r="G408" s="1"/>
      <c r="H408" s="1"/>
      <c r="I408" s="1"/>
      <c r="J408" s="1"/>
    </row>
    <row r="409" spans="7:10" ht="15" customHeight="1" thickBot="1" x14ac:dyDescent="0.4">
      <c r="G409" s="1"/>
      <c r="H409" s="1"/>
      <c r="I409" s="1"/>
      <c r="J409" s="1"/>
    </row>
    <row r="410" spans="7:10" ht="15" customHeight="1" thickBot="1" x14ac:dyDescent="0.4">
      <c r="G410" s="1"/>
      <c r="H410" s="1"/>
      <c r="I410" s="1"/>
      <c r="J410" s="1"/>
    </row>
    <row r="411" spans="7:10" ht="15" customHeight="1" thickBot="1" x14ac:dyDescent="0.4">
      <c r="G411" s="1"/>
      <c r="H411" s="1"/>
      <c r="I411" s="1"/>
      <c r="J411" s="1"/>
    </row>
    <row r="412" spans="7:10" ht="15" customHeight="1" thickBot="1" x14ac:dyDescent="0.4">
      <c r="G412" s="1"/>
      <c r="H412" s="1"/>
      <c r="I412" s="1"/>
      <c r="J412" s="1"/>
    </row>
    <row r="413" spans="7:10" ht="15" customHeight="1" thickBot="1" x14ac:dyDescent="0.4">
      <c r="G413" s="1"/>
      <c r="H413" s="1"/>
      <c r="I413" s="1"/>
      <c r="J413" s="1"/>
    </row>
    <row r="414" spans="7:10" ht="15" customHeight="1" thickBot="1" x14ac:dyDescent="0.4">
      <c r="G414" s="1"/>
      <c r="H414" s="1"/>
      <c r="I414" s="1"/>
      <c r="J414" s="1"/>
    </row>
    <row r="415" spans="7:10" ht="15" customHeight="1" thickBot="1" x14ac:dyDescent="0.4">
      <c r="G415" s="1"/>
      <c r="H415" s="1"/>
      <c r="I415" s="1"/>
      <c r="J415" s="1"/>
    </row>
    <row r="416" spans="7:10" ht="15" customHeight="1" thickBot="1" x14ac:dyDescent="0.4">
      <c r="G416" s="1"/>
      <c r="H416" s="1"/>
      <c r="I416" s="1"/>
      <c r="J416" s="1"/>
    </row>
    <row r="417" spans="7:10" ht="15" customHeight="1" thickBot="1" x14ac:dyDescent="0.4">
      <c r="G417" s="1"/>
      <c r="H417" s="1"/>
      <c r="I417" s="1"/>
      <c r="J417" s="1"/>
    </row>
    <row r="418" spans="7:10" ht="15" customHeight="1" thickBot="1" x14ac:dyDescent="0.4">
      <c r="G418" s="1"/>
      <c r="H418" s="1"/>
      <c r="I418" s="1"/>
      <c r="J418" s="1"/>
    </row>
    <row r="419" spans="7:10" ht="15" customHeight="1" thickBot="1" x14ac:dyDescent="0.4">
      <c r="G419" s="1"/>
      <c r="H419" s="1"/>
      <c r="I419" s="1"/>
      <c r="J419" s="1"/>
    </row>
    <row r="420" spans="7:10" ht="15" customHeight="1" thickBot="1" x14ac:dyDescent="0.4">
      <c r="G420" s="1"/>
      <c r="H420" s="1"/>
      <c r="I420" s="1"/>
      <c r="J420" s="1"/>
    </row>
    <row r="421" spans="7:10" ht="15" customHeight="1" thickBot="1" x14ac:dyDescent="0.4">
      <c r="G421" s="1"/>
      <c r="H421" s="1"/>
      <c r="I421" s="1"/>
      <c r="J421" s="1"/>
    </row>
    <row r="422" spans="7:10" ht="15" customHeight="1" thickBot="1" x14ac:dyDescent="0.4">
      <c r="G422" s="1"/>
      <c r="H422" s="1"/>
      <c r="I422" s="1"/>
      <c r="J422" s="1"/>
    </row>
    <row r="423" spans="7:10" ht="15" customHeight="1" thickBot="1" x14ac:dyDescent="0.4">
      <c r="G423" s="1"/>
      <c r="H423" s="1"/>
      <c r="I423" s="1"/>
      <c r="J423" s="1"/>
    </row>
    <row r="424" spans="7:10" ht="15" customHeight="1" thickBot="1" x14ac:dyDescent="0.4">
      <c r="G424" s="1"/>
      <c r="H424" s="1"/>
      <c r="I424" s="1"/>
      <c r="J424" s="1"/>
    </row>
    <row r="425" spans="7:10" ht="15" customHeight="1" thickBot="1" x14ac:dyDescent="0.4">
      <c r="G425" s="1"/>
      <c r="H425" s="1"/>
      <c r="I425" s="1"/>
      <c r="J425" s="1"/>
    </row>
    <row r="426" spans="7:10" ht="15" customHeight="1" thickBot="1" x14ac:dyDescent="0.4">
      <c r="G426" s="1"/>
      <c r="H426" s="1"/>
      <c r="I426" s="1"/>
      <c r="J426" s="1"/>
    </row>
    <row r="427" spans="7:10" ht="15" customHeight="1" thickBot="1" x14ac:dyDescent="0.4">
      <c r="G427" s="1"/>
      <c r="H427" s="1"/>
      <c r="I427" s="1"/>
      <c r="J427" s="1"/>
    </row>
    <row r="428" spans="7:10" ht="15" customHeight="1" thickBot="1" x14ac:dyDescent="0.4">
      <c r="G428" s="1"/>
      <c r="H428" s="1"/>
      <c r="I428" s="1"/>
      <c r="J428" s="1"/>
    </row>
    <row r="429" spans="7:10" ht="15" customHeight="1" thickBot="1" x14ac:dyDescent="0.4">
      <c r="G429" s="1"/>
      <c r="H429" s="1"/>
      <c r="I429" s="1"/>
      <c r="J429" s="1"/>
    </row>
    <row r="430" spans="7:10" ht="15" customHeight="1" thickBot="1" x14ac:dyDescent="0.4">
      <c r="G430" s="1"/>
      <c r="H430" s="1"/>
      <c r="I430" s="1"/>
      <c r="J430" s="1"/>
    </row>
    <row r="431" spans="7:10" ht="15" customHeight="1" thickBot="1" x14ac:dyDescent="0.4">
      <c r="G431" s="1"/>
      <c r="H431" s="1"/>
      <c r="I431" s="1"/>
      <c r="J431" s="1"/>
    </row>
    <row r="432" spans="7:10" ht="15" customHeight="1" thickBot="1" x14ac:dyDescent="0.4">
      <c r="G432" s="1"/>
      <c r="H432" s="1"/>
      <c r="I432" s="1"/>
      <c r="J432" s="1"/>
    </row>
    <row r="433" spans="7:10" ht="15" customHeight="1" thickBot="1" x14ac:dyDescent="0.4">
      <c r="G433" s="1"/>
      <c r="H433" s="1"/>
      <c r="I433" s="1"/>
      <c r="J433" s="1"/>
    </row>
    <row r="434" spans="7:10" ht="15" customHeight="1" thickBot="1" x14ac:dyDescent="0.4">
      <c r="G434" s="1"/>
      <c r="H434" s="1"/>
      <c r="I434" s="1"/>
      <c r="J434" s="1"/>
    </row>
    <row r="435" spans="7:10" ht="15" customHeight="1" thickBot="1" x14ac:dyDescent="0.4">
      <c r="G435" s="1"/>
      <c r="H435" s="1"/>
      <c r="I435" s="1"/>
      <c r="J435" s="1"/>
    </row>
    <row r="436" spans="7:10" ht="15" customHeight="1" thickBot="1" x14ac:dyDescent="0.4">
      <c r="G436" s="1"/>
      <c r="H436" s="1"/>
      <c r="I436" s="1"/>
      <c r="J436" s="1"/>
    </row>
    <row r="437" spans="7:10" ht="15" customHeight="1" thickBot="1" x14ac:dyDescent="0.4">
      <c r="G437" s="1"/>
      <c r="H437" s="1"/>
      <c r="I437" s="1"/>
      <c r="J437" s="1"/>
    </row>
    <row r="438" spans="7:10" ht="15" customHeight="1" thickBot="1" x14ac:dyDescent="0.4">
      <c r="G438" s="1"/>
      <c r="H438" s="1"/>
      <c r="I438" s="1"/>
      <c r="J438" s="1"/>
    </row>
    <row r="439" spans="7:10" ht="15" customHeight="1" thickBot="1" x14ac:dyDescent="0.4">
      <c r="G439" s="1"/>
      <c r="H439" s="1"/>
      <c r="I439" s="1"/>
      <c r="J439" s="1"/>
    </row>
    <row r="440" spans="7:10" ht="15" customHeight="1" thickBot="1" x14ac:dyDescent="0.4">
      <c r="G440" s="1"/>
      <c r="H440" s="1"/>
      <c r="I440" s="1"/>
      <c r="J440" s="1"/>
    </row>
    <row r="441" spans="7:10" ht="15" customHeight="1" thickBot="1" x14ac:dyDescent="0.4">
      <c r="G441" s="1"/>
      <c r="H441" s="1"/>
      <c r="I441" s="1"/>
      <c r="J441" s="1"/>
    </row>
    <row r="442" spans="7:10" ht="15" customHeight="1" thickBot="1" x14ac:dyDescent="0.4">
      <c r="G442" s="1"/>
      <c r="H442" s="1"/>
      <c r="I442" s="1"/>
      <c r="J442" s="1"/>
    </row>
    <row r="443" spans="7:10" ht="15" customHeight="1" thickBot="1" x14ac:dyDescent="0.4">
      <c r="G443" s="1"/>
      <c r="H443" s="1"/>
      <c r="I443" s="1"/>
      <c r="J443" s="1"/>
    </row>
    <row r="444" spans="7:10" ht="15" customHeight="1" thickBot="1" x14ac:dyDescent="0.4">
      <c r="G444" s="1"/>
      <c r="H444" s="1"/>
      <c r="I444" s="1"/>
      <c r="J444" s="1"/>
    </row>
    <row r="445" spans="7:10" ht="15" customHeight="1" thickBot="1" x14ac:dyDescent="0.4">
      <c r="G445" s="1"/>
      <c r="H445" s="1"/>
      <c r="I445" s="1"/>
      <c r="J445" s="1"/>
    </row>
    <row r="446" spans="7:10" ht="15" customHeight="1" thickBot="1" x14ac:dyDescent="0.4">
      <c r="G446" s="1"/>
      <c r="H446" s="1"/>
      <c r="I446" s="1"/>
      <c r="J446" s="1"/>
    </row>
    <row r="447" spans="7:10" ht="15" customHeight="1" thickBot="1" x14ac:dyDescent="0.4">
      <c r="G447" s="1"/>
      <c r="H447" s="1"/>
      <c r="I447" s="1"/>
      <c r="J447" s="1"/>
    </row>
    <row r="448" spans="7:10" ht="15" customHeight="1" thickBot="1" x14ac:dyDescent="0.4">
      <c r="G448" s="1"/>
      <c r="H448" s="1"/>
      <c r="I448" s="1"/>
      <c r="J448" s="1"/>
    </row>
    <row r="449" spans="7:10" ht="15" customHeight="1" thickBot="1" x14ac:dyDescent="0.4">
      <c r="G449" s="1"/>
      <c r="H449" s="1"/>
      <c r="I449" s="1"/>
      <c r="J449" s="1"/>
    </row>
    <row r="450" spans="7:10" ht="15" customHeight="1" thickBot="1" x14ac:dyDescent="0.4">
      <c r="G450" s="1"/>
      <c r="H450" s="1"/>
      <c r="I450" s="1"/>
      <c r="J450" s="1"/>
    </row>
    <row r="451" spans="7:10" ht="15" customHeight="1" thickBot="1" x14ac:dyDescent="0.4">
      <c r="G451" s="1"/>
      <c r="H451" s="1"/>
      <c r="I451" s="1"/>
      <c r="J451" s="1"/>
    </row>
    <row r="452" spans="7:10" ht="15" customHeight="1" thickBot="1" x14ac:dyDescent="0.4">
      <c r="G452" s="1"/>
      <c r="H452" s="1"/>
      <c r="I452" s="1"/>
      <c r="J452" s="1"/>
    </row>
    <row r="453" spans="7:10" ht="15" customHeight="1" thickBot="1" x14ac:dyDescent="0.4">
      <c r="G453" s="1"/>
      <c r="H453" s="1"/>
      <c r="I453" s="1"/>
      <c r="J453" s="1"/>
    </row>
    <row r="454" spans="7:10" ht="15" customHeight="1" thickBot="1" x14ac:dyDescent="0.4">
      <c r="G454" s="1"/>
      <c r="H454" s="1"/>
      <c r="I454" s="1"/>
      <c r="J454" s="1"/>
    </row>
    <row r="455" spans="7:10" ht="15" customHeight="1" thickBot="1" x14ac:dyDescent="0.4">
      <c r="G455" s="1"/>
      <c r="H455" s="1"/>
      <c r="I455" s="1"/>
      <c r="J455" s="1"/>
    </row>
    <row r="456" spans="7:10" ht="15" customHeight="1" thickBot="1" x14ac:dyDescent="0.4">
      <c r="G456" s="1"/>
      <c r="H456" s="1"/>
      <c r="I456" s="1"/>
      <c r="J456" s="1"/>
    </row>
    <row r="457" spans="7:10" ht="15" customHeight="1" thickBot="1" x14ac:dyDescent="0.4">
      <c r="G457" s="1"/>
      <c r="H457" s="1"/>
      <c r="I457" s="1"/>
      <c r="J457" s="1"/>
    </row>
    <row r="458" spans="7:10" ht="15" customHeight="1" thickBot="1" x14ac:dyDescent="0.4">
      <c r="G458" s="1"/>
      <c r="H458" s="1"/>
      <c r="I458" s="1"/>
      <c r="J458" s="1"/>
    </row>
    <row r="459" spans="7:10" ht="15" customHeight="1" thickBot="1" x14ac:dyDescent="0.4">
      <c r="G459" s="1"/>
      <c r="H459" s="1"/>
      <c r="I459" s="1"/>
      <c r="J459" s="1"/>
    </row>
    <row r="460" spans="7:10" ht="15" customHeight="1" thickBot="1" x14ac:dyDescent="0.4">
      <c r="G460" s="1"/>
      <c r="H460" s="1"/>
      <c r="I460" s="1"/>
      <c r="J460" s="1"/>
    </row>
    <row r="461" spans="7:10" ht="15" customHeight="1" thickBot="1" x14ac:dyDescent="0.4">
      <c r="G461" s="1"/>
      <c r="H461" s="1"/>
      <c r="I461" s="1"/>
      <c r="J461" s="1"/>
    </row>
    <row r="462" spans="7:10" ht="15" customHeight="1" thickBot="1" x14ac:dyDescent="0.4">
      <c r="G462" s="1"/>
      <c r="H462" s="1"/>
      <c r="I462" s="1"/>
      <c r="J462" s="1"/>
    </row>
    <row r="463" spans="7:10" ht="15" customHeight="1" thickBot="1" x14ac:dyDescent="0.4">
      <c r="G463" s="1"/>
      <c r="H463" s="1"/>
      <c r="I463" s="1"/>
      <c r="J463" s="1"/>
    </row>
    <row r="464" spans="7:10" ht="15" customHeight="1" thickBot="1" x14ac:dyDescent="0.4">
      <c r="G464" s="1"/>
      <c r="H464" s="1"/>
      <c r="I464" s="1"/>
      <c r="J464" s="1"/>
    </row>
    <row r="465" spans="7:10" ht="15" customHeight="1" thickBot="1" x14ac:dyDescent="0.4">
      <c r="G465" s="1"/>
      <c r="H465" s="1"/>
      <c r="I465" s="1"/>
      <c r="J465" s="1"/>
    </row>
    <row r="466" spans="7:10" ht="15" customHeight="1" thickBot="1" x14ac:dyDescent="0.4">
      <c r="G466" s="1"/>
      <c r="H466" s="1"/>
      <c r="I466" s="1"/>
      <c r="J466" s="1"/>
    </row>
    <row r="467" spans="7:10" ht="15" customHeight="1" thickBot="1" x14ac:dyDescent="0.4">
      <c r="G467" s="1"/>
      <c r="H467" s="1"/>
      <c r="I467" s="1"/>
      <c r="J467" s="1"/>
    </row>
    <row r="468" spans="7:10" ht="15" customHeight="1" thickBot="1" x14ac:dyDescent="0.4">
      <c r="G468" s="1"/>
      <c r="H468" s="1"/>
      <c r="I468" s="1"/>
      <c r="J468" s="1"/>
    </row>
    <row r="469" spans="7:10" ht="15" customHeight="1" thickBot="1" x14ac:dyDescent="0.4">
      <c r="G469" s="1"/>
      <c r="H469" s="1"/>
      <c r="I469" s="1"/>
      <c r="J469" s="1"/>
    </row>
    <row r="470" spans="7:10" ht="15" customHeight="1" thickBot="1" x14ac:dyDescent="0.4">
      <c r="G470" s="1"/>
      <c r="H470" s="1"/>
      <c r="I470" s="1"/>
      <c r="J470" s="1"/>
    </row>
    <row r="471" spans="7:10" ht="15" customHeight="1" thickBot="1" x14ac:dyDescent="0.4">
      <c r="G471" s="1"/>
      <c r="H471" s="1"/>
      <c r="I471" s="1"/>
      <c r="J471" s="1"/>
    </row>
    <row r="472" spans="7:10" ht="15" customHeight="1" thickBot="1" x14ac:dyDescent="0.4">
      <c r="G472" s="1"/>
      <c r="H472" s="1"/>
      <c r="I472" s="1"/>
      <c r="J472" s="1"/>
    </row>
    <row r="473" spans="7:10" ht="15" customHeight="1" thickBot="1" x14ac:dyDescent="0.4">
      <c r="G473" s="1"/>
      <c r="H473" s="1"/>
      <c r="I473" s="1"/>
      <c r="J473" s="1"/>
    </row>
    <row r="474" spans="7:10" ht="15" customHeight="1" thickBot="1" x14ac:dyDescent="0.4">
      <c r="G474" s="1"/>
      <c r="H474" s="1"/>
      <c r="I474" s="1"/>
      <c r="J474" s="1"/>
    </row>
    <row r="475" spans="7:10" ht="15" customHeight="1" thickBot="1" x14ac:dyDescent="0.4">
      <c r="G475" s="1"/>
      <c r="H475" s="1"/>
      <c r="I475" s="1"/>
      <c r="J475" s="1"/>
    </row>
    <row r="476" spans="7:10" ht="15" customHeight="1" thickBot="1" x14ac:dyDescent="0.4">
      <c r="G476" s="1"/>
      <c r="H476" s="1"/>
      <c r="I476" s="1"/>
      <c r="J476" s="1"/>
    </row>
    <row r="477" spans="7:10" ht="15" customHeight="1" thickBot="1" x14ac:dyDescent="0.4">
      <c r="G477" s="1"/>
      <c r="H477" s="1"/>
      <c r="I477" s="1"/>
      <c r="J477" s="1"/>
    </row>
    <row r="478" spans="7:10" ht="15" customHeight="1" thickBot="1" x14ac:dyDescent="0.4">
      <c r="G478" s="1"/>
      <c r="H478" s="1"/>
      <c r="I478" s="1"/>
      <c r="J478" s="1"/>
    </row>
    <row r="479" spans="7:10" ht="15" customHeight="1" thickBot="1" x14ac:dyDescent="0.4">
      <c r="G479" s="1"/>
      <c r="H479" s="1"/>
      <c r="I479" s="1"/>
      <c r="J479" s="1"/>
    </row>
    <row r="480" spans="7:10" ht="15" customHeight="1" thickBot="1" x14ac:dyDescent="0.4">
      <c r="G480" s="1"/>
      <c r="H480" s="1"/>
      <c r="I480" s="1"/>
      <c r="J480" s="1"/>
    </row>
    <row r="481" spans="7:10" ht="15" customHeight="1" thickBot="1" x14ac:dyDescent="0.4">
      <c r="G481" s="1"/>
      <c r="H481" s="1"/>
      <c r="I481" s="1"/>
      <c r="J481" s="1"/>
    </row>
    <row r="482" spans="7:10" ht="15" customHeight="1" thickBot="1" x14ac:dyDescent="0.4">
      <c r="G482" s="1"/>
      <c r="H482" s="1"/>
      <c r="I482" s="1"/>
      <c r="J482" s="1"/>
    </row>
    <row r="483" spans="7:10" ht="15" customHeight="1" thickBot="1" x14ac:dyDescent="0.4">
      <c r="G483" s="1"/>
      <c r="H483" s="1"/>
      <c r="I483" s="1"/>
      <c r="J483" s="1"/>
    </row>
    <row r="484" spans="7:10" ht="15" customHeight="1" thickBot="1" x14ac:dyDescent="0.4">
      <c r="G484" s="1"/>
      <c r="H484" s="1"/>
      <c r="I484" s="1"/>
      <c r="J484" s="1"/>
    </row>
    <row r="485" spans="7:10" ht="15" customHeight="1" thickBot="1" x14ac:dyDescent="0.4">
      <c r="G485" s="1"/>
      <c r="H485" s="1"/>
      <c r="I485" s="1"/>
      <c r="J485" s="1"/>
    </row>
    <row r="486" spans="7:10" ht="15" customHeight="1" thickBot="1" x14ac:dyDescent="0.4">
      <c r="G486" s="1"/>
      <c r="H486" s="1"/>
      <c r="I486" s="1"/>
      <c r="J486" s="1"/>
    </row>
    <row r="487" spans="7:10" ht="15" customHeight="1" thickBot="1" x14ac:dyDescent="0.4">
      <c r="G487" s="1"/>
      <c r="H487" s="1"/>
      <c r="I487" s="1"/>
      <c r="J487" s="1"/>
    </row>
    <row r="488" spans="7:10" ht="15" customHeight="1" thickBot="1" x14ac:dyDescent="0.4">
      <c r="G488" s="1"/>
      <c r="H488" s="1"/>
      <c r="I488" s="1"/>
      <c r="J488" s="1"/>
    </row>
    <row r="489" spans="7:10" ht="15" customHeight="1" thickBot="1" x14ac:dyDescent="0.4">
      <c r="G489" s="1"/>
      <c r="H489" s="1"/>
      <c r="I489" s="1"/>
      <c r="J489" s="1"/>
    </row>
    <row r="490" spans="7:10" ht="15" customHeight="1" thickBot="1" x14ac:dyDescent="0.4">
      <c r="G490" s="1"/>
      <c r="H490" s="1"/>
      <c r="I490" s="1"/>
      <c r="J490" s="1"/>
    </row>
    <row r="491" spans="7:10" ht="15" customHeight="1" thickBot="1" x14ac:dyDescent="0.4">
      <c r="G491" s="1"/>
      <c r="H491" s="1"/>
      <c r="I491" s="1"/>
      <c r="J491" s="1"/>
    </row>
    <row r="492" spans="7:10" ht="15" customHeight="1" thickBot="1" x14ac:dyDescent="0.4">
      <c r="G492" s="1"/>
      <c r="H492" s="1"/>
      <c r="I492" s="1"/>
      <c r="J492" s="1"/>
    </row>
    <row r="493" spans="7:10" ht="15" customHeight="1" thickBot="1" x14ac:dyDescent="0.4">
      <c r="G493" s="1"/>
      <c r="H493" s="1"/>
      <c r="I493" s="1"/>
      <c r="J493" s="1"/>
    </row>
    <row r="494" spans="7:10" ht="15" customHeight="1" thickBot="1" x14ac:dyDescent="0.4">
      <c r="G494" s="1"/>
      <c r="H494" s="1"/>
      <c r="I494" s="1"/>
      <c r="J494" s="1"/>
    </row>
    <row r="495" spans="7:10" ht="15" customHeight="1" thickBot="1" x14ac:dyDescent="0.4">
      <c r="G495" s="1"/>
      <c r="H495" s="1"/>
      <c r="I495" s="1"/>
      <c r="J495" s="1"/>
    </row>
    <row r="496" spans="7:10" ht="15" customHeight="1" thickBot="1" x14ac:dyDescent="0.4">
      <c r="G496" s="1"/>
      <c r="H496" s="1"/>
      <c r="I496" s="1"/>
      <c r="J496" s="1"/>
    </row>
    <row r="497" spans="7:10" ht="15" customHeight="1" thickBot="1" x14ac:dyDescent="0.4">
      <c r="G497" s="1"/>
      <c r="H497" s="1"/>
      <c r="I497" s="1"/>
      <c r="J497" s="1"/>
    </row>
    <row r="498" spans="7:10" ht="15" customHeight="1" thickBot="1" x14ac:dyDescent="0.4">
      <c r="G498" s="1"/>
      <c r="H498" s="1"/>
      <c r="I498" s="1"/>
      <c r="J498" s="1"/>
    </row>
    <row r="499" spans="7:10" ht="15" customHeight="1" thickBot="1" x14ac:dyDescent="0.4">
      <c r="G499" s="1"/>
      <c r="H499" s="1"/>
      <c r="I499" s="1"/>
      <c r="J499" s="1"/>
    </row>
    <row r="500" spans="7:10" ht="15" customHeight="1" thickBot="1" x14ac:dyDescent="0.4">
      <c r="G500" s="1"/>
      <c r="H500" s="1"/>
      <c r="I500" s="1"/>
      <c r="J500" s="1"/>
    </row>
    <row r="501" spans="7:10" ht="15" customHeight="1" thickBot="1" x14ac:dyDescent="0.4">
      <c r="G501" s="1"/>
      <c r="H501" s="1"/>
      <c r="I501" s="1"/>
      <c r="J501" s="1"/>
    </row>
    <row r="502" spans="7:10" ht="15" customHeight="1" thickBot="1" x14ac:dyDescent="0.4">
      <c r="G502" s="1"/>
      <c r="H502" s="1"/>
      <c r="I502" s="1"/>
      <c r="J502" s="1"/>
    </row>
    <row r="503" spans="7:10" ht="15" customHeight="1" thickBot="1" x14ac:dyDescent="0.4">
      <c r="G503" s="1"/>
      <c r="H503" s="1"/>
      <c r="I503" s="1"/>
      <c r="J503" s="1"/>
    </row>
    <row r="504" spans="7:10" ht="15" customHeight="1" thickBot="1" x14ac:dyDescent="0.4">
      <c r="G504" s="1"/>
      <c r="H504" s="1"/>
      <c r="I504" s="1"/>
      <c r="J504" s="1"/>
    </row>
    <row r="505" spans="7:10" ht="15" customHeight="1" thickBot="1" x14ac:dyDescent="0.4">
      <c r="G505" s="1"/>
      <c r="H505" s="1"/>
      <c r="I505" s="1"/>
      <c r="J505" s="1"/>
    </row>
    <row r="506" spans="7:10" ht="15" customHeight="1" thickBot="1" x14ac:dyDescent="0.4">
      <c r="G506" s="1"/>
      <c r="H506" s="1"/>
      <c r="I506" s="1"/>
      <c r="J506" s="1"/>
    </row>
    <row r="507" spans="7:10" ht="15" customHeight="1" thickBot="1" x14ac:dyDescent="0.4">
      <c r="G507" s="1"/>
      <c r="H507" s="1"/>
      <c r="I507" s="1"/>
      <c r="J507" s="1"/>
    </row>
    <row r="508" spans="7:10" ht="15" customHeight="1" thickBot="1" x14ac:dyDescent="0.4">
      <c r="G508" s="1"/>
      <c r="H508" s="1"/>
      <c r="I508" s="1"/>
      <c r="J508" s="1"/>
    </row>
    <row r="509" spans="7:10" ht="15" customHeight="1" thickBot="1" x14ac:dyDescent="0.4">
      <c r="G509" s="1"/>
      <c r="H509" s="1"/>
      <c r="I509" s="1"/>
      <c r="J509" s="1"/>
    </row>
    <row r="510" spans="7:10" ht="15" customHeight="1" thickBot="1" x14ac:dyDescent="0.4">
      <c r="G510" s="1"/>
      <c r="H510" s="1"/>
      <c r="I510" s="1"/>
      <c r="J510" s="1"/>
    </row>
    <row r="511" spans="7:10" ht="15" customHeight="1" thickBot="1" x14ac:dyDescent="0.4">
      <c r="G511" s="1"/>
      <c r="H511" s="1"/>
      <c r="I511" s="1"/>
      <c r="J511" s="1"/>
    </row>
    <row r="512" spans="7:10" ht="15" customHeight="1" thickBot="1" x14ac:dyDescent="0.4">
      <c r="G512" s="1"/>
      <c r="H512" s="1"/>
      <c r="I512" s="1"/>
      <c r="J512" s="1"/>
    </row>
    <row r="513" spans="7:10" ht="15" customHeight="1" thickBot="1" x14ac:dyDescent="0.4">
      <c r="G513" s="1"/>
      <c r="H513" s="1"/>
      <c r="I513" s="1"/>
      <c r="J513" s="1"/>
    </row>
    <row r="514" spans="7:10" ht="15" customHeight="1" thickBot="1" x14ac:dyDescent="0.4">
      <c r="G514" s="1"/>
      <c r="H514" s="1"/>
      <c r="I514" s="1"/>
      <c r="J514" s="1"/>
    </row>
    <row r="515" spans="7:10" ht="15" customHeight="1" thickBot="1" x14ac:dyDescent="0.4">
      <c r="G515" s="1"/>
      <c r="H515" s="1"/>
      <c r="I515" s="1"/>
      <c r="J515" s="1"/>
    </row>
    <row r="516" spans="7:10" ht="15" customHeight="1" thickBot="1" x14ac:dyDescent="0.4">
      <c r="G516" s="1"/>
      <c r="H516" s="1"/>
      <c r="I516" s="1"/>
      <c r="J516" s="1"/>
    </row>
    <row r="517" spans="7:10" ht="15" customHeight="1" thickBot="1" x14ac:dyDescent="0.4">
      <c r="G517" s="1"/>
      <c r="H517" s="1"/>
      <c r="I517" s="1"/>
      <c r="J517" s="1"/>
    </row>
    <row r="518" spans="7:10" ht="15" customHeight="1" thickBot="1" x14ac:dyDescent="0.4">
      <c r="G518" s="1"/>
      <c r="H518" s="1"/>
      <c r="I518" s="1"/>
      <c r="J518" s="1"/>
    </row>
    <row r="519" spans="7:10" ht="15" customHeight="1" thickBot="1" x14ac:dyDescent="0.4">
      <c r="G519" s="1"/>
      <c r="H519" s="1"/>
      <c r="I519" s="1"/>
      <c r="J519" s="1"/>
    </row>
    <row r="520" spans="7:10" ht="15" customHeight="1" thickBot="1" x14ac:dyDescent="0.4">
      <c r="G520" s="1"/>
      <c r="H520" s="1"/>
      <c r="I520" s="1"/>
      <c r="J520" s="1"/>
    </row>
    <row r="521" spans="7:10" ht="15" customHeight="1" thickBot="1" x14ac:dyDescent="0.4">
      <c r="G521" s="1"/>
      <c r="H521" s="1"/>
      <c r="I521" s="1"/>
      <c r="J521" s="1"/>
    </row>
    <row r="522" spans="7:10" ht="15" customHeight="1" thickBot="1" x14ac:dyDescent="0.4">
      <c r="G522" s="1"/>
      <c r="H522" s="1"/>
      <c r="I522" s="1"/>
      <c r="J522" s="1"/>
    </row>
    <row r="523" spans="7:10" ht="15" customHeight="1" thickBot="1" x14ac:dyDescent="0.4">
      <c r="G523" s="1"/>
      <c r="H523" s="1"/>
      <c r="I523" s="1"/>
      <c r="J523" s="1"/>
    </row>
    <row r="524" spans="7:10" ht="15" customHeight="1" thickBot="1" x14ac:dyDescent="0.4">
      <c r="G524" s="1"/>
      <c r="H524" s="1"/>
      <c r="I524" s="1"/>
      <c r="J524" s="1"/>
    </row>
    <row r="525" spans="7:10" ht="15" customHeight="1" thickBot="1" x14ac:dyDescent="0.4">
      <c r="G525" s="1"/>
      <c r="H525" s="1"/>
      <c r="I525" s="1"/>
      <c r="J525" s="1"/>
    </row>
    <row r="526" spans="7:10" ht="15" customHeight="1" thickBot="1" x14ac:dyDescent="0.4">
      <c r="G526" s="1"/>
      <c r="H526" s="1"/>
      <c r="I526" s="1"/>
      <c r="J526" s="1"/>
    </row>
    <row r="527" spans="7:10" ht="15" customHeight="1" thickBot="1" x14ac:dyDescent="0.4">
      <c r="G527" s="1"/>
      <c r="H527" s="1"/>
      <c r="I527" s="1"/>
      <c r="J527" s="1"/>
    </row>
    <row r="528" spans="7:10" ht="15" customHeight="1" thickBot="1" x14ac:dyDescent="0.4">
      <c r="G528" s="1"/>
      <c r="H528" s="1"/>
      <c r="I528" s="1"/>
      <c r="J528" s="1"/>
    </row>
    <row r="529" spans="7:10" ht="15" customHeight="1" thickBot="1" x14ac:dyDescent="0.4">
      <c r="G529" s="1"/>
      <c r="H529" s="1"/>
      <c r="I529" s="1"/>
      <c r="J529" s="1"/>
    </row>
    <row r="530" spans="7:10" ht="15" customHeight="1" thickBot="1" x14ac:dyDescent="0.4">
      <c r="G530" s="1"/>
      <c r="H530" s="1"/>
      <c r="I530" s="1"/>
      <c r="J530" s="1"/>
    </row>
    <row r="531" spans="7:10" ht="15" customHeight="1" thickBot="1" x14ac:dyDescent="0.4">
      <c r="G531" s="1"/>
      <c r="H531" s="1"/>
      <c r="I531" s="1"/>
      <c r="J531" s="1"/>
    </row>
    <row r="532" spans="7:10" ht="15" customHeight="1" thickBot="1" x14ac:dyDescent="0.4">
      <c r="G532" s="1"/>
      <c r="H532" s="1"/>
      <c r="I532" s="1"/>
      <c r="J532" s="1"/>
    </row>
    <row r="533" spans="7:10" ht="15" customHeight="1" thickBot="1" x14ac:dyDescent="0.4">
      <c r="G533" s="1"/>
      <c r="H533" s="1"/>
      <c r="I533" s="1"/>
      <c r="J533" s="1"/>
    </row>
    <row r="534" spans="7:10" ht="15" customHeight="1" thickBot="1" x14ac:dyDescent="0.4">
      <c r="G534" s="1"/>
      <c r="H534" s="1"/>
      <c r="I534" s="1"/>
      <c r="J534" s="1"/>
    </row>
    <row r="535" spans="7:10" ht="15" customHeight="1" thickBot="1" x14ac:dyDescent="0.4">
      <c r="G535" s="1"/>
      <c r="H535" s="1"/>
      <c r="I535" s="1"/>
      <c r="J535" s="1"/>
    </row>
    <row r="536" spans="7:10" ht="15" customHeight="1" thickBot="1" x14ac:dyDescent="0.4">
      <c r="G536" s="1"/>
      <c r="H536" s="1"/>
      <c r="I536" s="1"/>
      <c r="J536" s="1"/>
    </row>
    <row r="537" spans="7:10" ht="15" customHeight="1" thickBot="1" x14ac:dyDescent="0.4">
      <c r="G537" s="1"/>
      <c r="H537" s="1"/>
      <c r="I537" s="1"/>
      <c r="J537" s="1"/>
    </row>
    <row r="538" spans="7:10" ht="15" customHeight="1" thickBot="1" x14ac:dyDescent="0.4">
      <c r="G538" s="1"/>
      <c r="H538" s="1"/>
      <c r="I538" s="1"/>
      <c r="J538" s="1"/>
    </row>
    <row r="539" spans="7:10" ht="15" customHeight="1" thickBot="1" x14ac:dyDescent="0.4">
      <c r="G539" s="1"/>
      <c r="H539" s="1"/>
      <c r="I539" s="1"/>
      <c r="J539" s="1"/>
    </row>
    <row r="540" spans="7:10" ht="15" customHeight="1" thickBot="1" x14ac:dyDescent="0.4">
      <c r="G540" s="1"/>
      <c r="H540" s="1"/>
      <c r="I540" s="1"/>
      <c r="J540" s="1"/>
    </row>
    <row r="541" spans="7:10" ht="15" customHeight="1" thickBot="1" x14ac:dyDescent="0.4">
      <c r="G541" s="1"/>
      <c r="H541" s="1"/>
      <c r="I541" s="1"/>
      <c r="J541" s="1"/>
    </row>
    <row r="542" spans="7:10" ht="15" customHeight="1" thickBot="1" x14ac:dyDescent="0.4">
      <c r="G542" s="1"/>
      <c r="H542" s="1"/>
      <c r="I542" s="1"/>
      <c r="J542" s="1"/>
    </row>
    <row r="543" spans="7:10" ht="15" customHeight="1" thickBot="1" x14ac:dyDescent="0.4">
      <c r="G543" s="1"/>
      <c r="H543" s="1"/>
      <c r="I543" s="1"/>
      <c r="J543" s="1"/>
    </row>
    <row r="544" spans="7:10" ht="15" customHeight="1" thickBot="1" x14ac:dyDescent="0.4">
      <c r="G544" s="1"/>
      <c r="H544" s="1"/>
      <c r="I544" s="1"/>
      <c r="J544" s="1"/>
    </row>
    <row r="545" spans="7:10" ht="15" customHeight="1" thickBot="1" x14ac:dyDescent="0.4">
      <c r="G545" s="1"/>
      <c r="H545" s="1"/>
      <c r="I545" s="1"/>
      <c r="J545" s="1"/>
    </row>
    <row r="546" spans="7:10" ht="15" customHeight="1" thickBot="1" x14ac:dyDescent="0.4">
      <c r="G546" s="1"/>
      <c r="H546" s="1"/>
      <c r="I546" s="1"/>
      <c r="J546" s="1"/>
    </row>
    <row r="547" spans="7:10" ht="15" customHeight="1" thickBot="1" x14ac:dyDescent="0.4">
      <c r="G547" s="1"/>
      <c r="H547" s="1"/>
      <c r="I547" s="1"/>
      <c r="J547" s="1"/>
    </row>
    <row r="548" spans="7:10" ht="15" customHeight="1" thickBot="1" x14ac:dyDescent="0.4">
      <c r="G548" s="1"/>
      <c r="H548" s="1"/>
      <c r="I548" s="1"/>
      <c r="J548" s="1"/>
    </row>
    <row r="549" spans="7:10" ht="15" customHeight="1" thickBot="1" x14ac:dyDescent="0.4">
      <c r="G549" s="1"/>
      <c r="H549" s="1"/>
      <c r="I549" s="1"/>
      <c r="J549" s="1"/>
    </row>
    <row r="550" spans="7:10" ht="15" customHeight="1" thickBot="1" x14ac:dyDescent="0.4">
      <c r="G550" s="1"/>
      <c r="H550" s="1"/>
      <c r="I550" s="1"/>
      <c r="J550" s="1"/>
    </row>
    <row r="551" spans="7:10" ht="15" customHeight="1" thickBot="1" x14ac:dyDescent="0.4">
      <c r="G551" s="1"/>
      <c r="H551" s="1"/>
      <c r="I551" s="1"/>
      <c r="J551" s="1"/>
    </row>
    <row r="552" spans="7:10" ht="15" customHeight="1" thickBot="1" x14ac:dyDescent="0.4">
      <c r="G552" s="1"/>
      <c r="H552" s="1"/>
      <c r="I552" s="1"/>
      <c r="J552" s="1"/>
    </row>
    <row r="553" spans="7:10" ht="15" customHeight="1" thickBot="1" x14ac:dyDescent="0.4">
      <c r="G553" s="1"/>
      <c r="H553" s="1"/>
      <c r="I553" s="1"/>
      <c r="J553" s="1"/>
    </row>
    <row r="554" spans="7:10" ht="15" customHeight="1" thickBot="1" x14ac:dyDescent="0.4">
      <c r="G554" s="1"/>
      <c r="H554" s="1"/>
      <c r="I554" s="1"/>
      <c r="J554" s="1"/>
    </row>
    <row r="555" spans="7:10" ht="15" customHeight="1" thickBot="1" x14ac:dyDescent="0.4">
      <c r="G555" s="1"/>
      <c r="H555" s="1"/>
      <c r="I555" s="1"/>
      <c r="J555" s="1"/>
    </row>
    <row r="556" spans="7:10" ht="15" customHeight="1" thickBot="1" x14ac:dyDescent="0.4">
      <c r="G556" s="1"/>
      <c r="H556" s="1"/>
      <c r="I556" s="1"/>
      <c r="J556" s="1"/>
    </row>
    <row r="557" spans="7:10" ht="15" customHeight="1" thickBot="1" x14ac:dyDescent="0.4">
      <c r="G557" s="1"/>
      <c r="H557" s="1"/>
      <c r="I557" s="1"/>
      <c r="J557" s="1"/>
    </row>
    <row r="558" spans="7:10" ht="15" customHeight="1" thickBot="1" x14ac:dyDescent="0.4">
      <c r="G558" s="1"/>
      <c r="H558" s="1"/>
      <c r="I558" s="1"/>
      <c r="J558" s="1"/>
    </row>
    <row r="559" spans="7:10" ht="15" customHeight="1" thickBot="1" x14ac:dyDescent="0.4">
      <c r="G559" s="1"/>
      <c r="H559" s="1"/>
      <c r="I559" s="1"/>
      <c r="J559" s="1"/>
    </row>
    <row r="560" spans="7:10" ht="15" customHeight="1" thickBot="1" x14ac:dyDescent="0.4">
      <c r="G560" s="1"/>
      <c r="H560" s="1"/>
      <c r="I560" s="1"/>
      <c r="J560" s="1"/>
    </row>
    <row r="561" spans="7:10" ht="15" customHeight="1" thickBot="1" x14ac:dyDescent="0.4">
      <c r="G561" s="1"/>
      <c r="H561" s="1"/>
      <c r="I561" s="1"/>
      <c r="J561" s="1"/>
    </row>
    <row r="562" spans="7:10" ht="15" customHeight="1" thickBot="1" x14ac:dyDescent="0.4">
      <c r="G562" s="1"/>
      <c r="H562" s="1"/>
      <c r="I562" s="1"/>
      <c r="J562" s="1"/>
    </row>
    <row r="563" spans="7:10" ht="15" customHeight="1" thickBot="1" x14ac:dyDescent="0.4">
      <c r="G563" s="1"/>
      <c r="H563" s="1"/>
      <c r="I563" s="1"/>
      <c r="J563" s="1"/>
    </row>
    <row r="564" spans="7:10" ht="15" customHeight="1" thickBot="1" x14ac:dyDescent="0.4">
      <c r="G564" s="1"/>
      <c r="H564" s="1"/>
      <c r="I564" s="1"/>
      <c r="J564" s="1"/>
    </row>
    <row r="565" spans="7:10" ht="15" customHeight="1" thickBot="1" x14ac:dyDescent="0.4">
      <c r="G565" s="1"/>
      <c r="H565" s="1"/>
      <c r="I565" s="1"/>
      <c r="J565" s="1"/>
    </row>
    <row r="566" spans="7:10" ht="15" customHeight="1" thickBot="1" x14ac:dyDescent="0.4">
      <c r="G566" s="1"/>
      <c r="H566" s="1"/>
      <c r="I566" s="1"/>
      <c r="J566" s="1"/>
    </row>
    <row r="567" spans="7:10" ht="15" customHeight="1" thickBot="1" x14ac:dyDescent="0.4">
      <c r="G567" s="1"/>
      <c r="H567" s="1"/>
      <c r="I567" s="1"/>
      <c r="J567" s="1"/>
    </row>
    <row r="568" spans="7:10" ht="15" customHeight="1" thickBot="1" x14ac:dyDescent="0.4">
      <c r="G568" s="1"/>
      <c r="H568" s="1"/>
      <c r="I568" s="1"/>
      <c r="J568" s="1"/>
    </row>
    <row r="569" spans="7:10" ht="15" customHeight="1" thickBot="1" x14ac:dyDescent="0.4">
      <c r="G569" s="1"/>
      <c r="H569" s="1"/>
      <c r="I569" s="1"/>
      <c r="J569" s="1"/>
    </row>
    <row r="570" spans="7:10" ht="15" customHeight="1" thickBot="1" x14ac:dyDescent="0.4">
      <c r="G570" s="1"/>
      <c r="H570" s="1"/>
      <c r="I570" s="1"/>
      <c r="J570" s="1"/>
    </row>
    <row r="571" spans="7:10" ht="15" customHeight="1" thickBot="1" x14ac:dyDescent="0.4">
      <c r="G571" s="1"/>
      <c r="H571" s="1"/>
      <c r="I571" s="1"/>
      <c r="J571" s="1"/>
    </row>
    <row r="572" spans="7:10" ht="15" customHeight="1" thickBot="1" x14ac:dyDescent="0.4">
      <c r="G572" s="1"/>
      <c r="H572" s="1"/>
      <c r="I572" s="1"/>
      <c r="J572" s="1"/>
    </row>
    <row r="573" spans="7:10" ht="15" customHeight="1" thickBot="1" x14ac:dyDescent="0.4">
      <c r="G573" s="1"/>
      <c r="H573" s="1"/>
      <c r="I573" s="1"/>
      <c r="J573" s="1"/>
    </row>
    <row r="574" spans="7:10" ht="15" customHeight="1" thickBot="1" x14ac:dyDescent="0.4">
      <c r="G574" s="1"/>
      <c r="H574" s="1"/>
      <c r="I574" s="1"/>
      <c r="J574" s="1"/>
    </row>
    <row r="575" spans="7:10" ht="15" customHeight="1" thickBot="1" x14ac:dyDescent="0.4">
      <c r="G575" s="1"/>
      <c r="H575" s="1"/>
      <c r="I575" s="1"/>
      <c r="J575" s="1"/>
    </row>
    <row r="576" spans="7:10" ht="15" customHeight="1" thickBot="1" x14ac:dyDescent="0.4">
      <c r="G576" s="1"/>
      <c r="H576" s="1"/>
      <c r="I576" s="1"/>
      <c r="J576" s="1"/>
    </row>
    <row r="577" spans="7:10" ht="15" customHeight="1" thickBot="1" x14ac:dyDescent="0.4">
      <c r="G577" s="1"/>
      <c r="H577" s="1"/>
      <c r="I577" s="1"/>
      <c r="J577" s="1"/>
    </row>
    <row r="578" spans="7:10" ht="15" customHeight="1" thickBot="1" x14ac:dyDescent="0.4">
      <c r="G578" s="1"/>
      <c r="H578" s="1"/>
      <c r="I578" s="1"/>
      <c r="J578" s="1"/>
    </row>
    <row r="579" spans="7:10" ht="15" customHeight="1" thickBot="1" x14ac:dyDescent="0.4">
      <c r="G579" s="1"/>
      <c r="H579" s="1"/>
      <c r="I579" s="1"/>
      <c r="J579" s="1"/>
    </row>
    <row r="580" spans="7:10" ht="15" customHeight="1" thickBot="1" x14ac:dyDescent="0.4">
      <c r="G580" s="1"/>
      <c r="H580" s="1"/>
      <c r="I580" s="1"/>
      <c r="J580" s="1"/>
    </row>
    <row r="581" spans="7:10" ht="15" customHeight="1" thickBot="1" x14ac:dyDescent="0.4">
      <c r="G581" s="1"/>
      <c r="H581" s="1"/>
      <c r="I581" s="1"/>
      <c r="J581" s="1"/>
    </row>
    <row r="582" spans="7:10" ht="15" customHeight="1" thickBot="1" x14ac:dyDescent="0.4">
      <c r="G582" s="1"/>
      <c r="H582" s="1"/>
      <c r="I582" s="1"/>
      <c r="J582" s="1"/>
    </row>
    <row r="583" spans="7:10" ht="15" customHeight="1" thickBot="1" x14ac:dyDescent="0.4">
      <c r="G583" s="1"/>
      <c r="H583" s="1"/>
      <c r="I583" s="1"/>
      <c r="J583" s="1"/>
    </row>
    <row r="584" spans="7:10" ht="15" customHeight="1" thickBot="1" x14ac:dyDescent="0.4">
      <c r="G584" s="1"/>
      <c r="H584" s="1"/>
      <c r="I584" s="1"/>
      <c r="J584" s="1"/>
    </row>
    <row r="585" spans="7:10" ht="15" customHeight="1" thickBot="1" x14ac:dyDescent="0.4">
      <c r="G585" s="1"/>
      <c r="H585" s="1"/>
      <c r="I585" s="1"/>
      <c r="J585" s="1"/>
    </row>
    <row r="586" spans="7:10" ht="15" customHeight="1" thickBot="1" x14ac:dyDescent="0.4">
      <c r="G586" s="1"/>
      <c r="H586" s="1"/>
      <c r="I586" s="1"/>
      <c r="J586" s="1"/>
    </row>
    <row r="587" spans="7:10" ht="15" customHeight="1" thickBot="1" x14ac:dyDescent="0.4">
      <c r="G587" s="1"/>
      <c r="H587" s="1"/>
      <c r="I587" s="1"/>
      <c r="J587" s="1"/>
    </row>
    <row r="588" spans="7:10" ht="15" customHeight="1" thickBot="1" x14ac:dyDescent="0.4">
      <c r="G588" s="1"/>
      <c r="H588" s="1"/>
      <c r="I588" s="1"/>
      <c r="J588" s="1"/>
    </row>
    <row r="589" spans="7:10" ht="15" customHeight="1" thickBot="1" x14ac:dyDescent="0.4">
      <c r="G589" s="1"/>
      <c r="H589" s="1"/>
      <c r="I589" s="1"/>
      <c r="J589" s="1"/>
    </row>
    <row r="590" spans="7:10" ht="15" customHeight="1" thickBot="1" x14ac:dyDescent="0.4">
      <c r="G590" s="1"/>
      <c r="H590" s="1"/>
      <c r="I590" s="1"/>
      <c r="J590" s="1"/>
    </row>
    <row r="591" spans="7:10" ht="15" customHeight="1" thickBot="1" x14ac:dyDescent="0.4">
      <c r="G591" s="1"/>
      <c r="H591" s="1"/>
      <c r="I591" s="1"/>
      <c r="J591" s="1"/>
    </row>
    <row r="592" spans="7:10" ht="15" customHeight="1" thickBot="1" x14ac:dyDescent="0.4">
      <c r="G592" s="1"/>
      <c r="H592" s="1"/>
      <c r="I592" s="1"/>
      <c r="J592" s="1"/>
    </row>
    <row r="593" spans="7:10" ht="15" customHeight="1" thickBot="1" x14ac:dyDescent="0.4">
      <c r="G593" s="1"/>
      <c r="H593" s="1"/>
      <c r="I593" s="1"/>
      <c r="J593" s="1"/>
    </row>
    <row r="594" spans="7:10" ht="15" customHeight="1" thickBot="1" x14ac:dyDescent="0.4">
      <c r="G594" s="1"/>
      <c r="H594" s="1"/>
      <c r="I594" s="1"/>
      <c r="J594" s="1"/>
    </row>
    <row r="595" spans="7:10" ht="15" customHeight="1" thickBot="1" x14ac:dyDescent="0.4">
      <c r="G595" s="1"/>
      <c r="H595" s="1"/>
      <c r="I595" s="1"/>
      <c r="J595" s="1"/>
    </row>
    <row r="596" spans="7:10" ht="15" customHeight="1" thickBot="1" x14ac:dyDescent="0.4">
      <c r="G596" s="1"/>
      <c r="H596" s="1"/>
      <c r="I596" s="1"/>
      <c r="J596" s="1"/>
    </row>
    <row r="597" spans="7:10" ht="15" customHeight="1" thickBot="1" x14ac:dyDescent="0.4">
      <c r="G597" s="1"/>
      <c r="H597" s="1"/>
      <c r="I597" s="1"/>
      <c r="J597" s="1"/>
    </row>
    <row r="598" spans="7:10" ht="15" customHeight="1" thickBot="1" x14ac:dyDescent="0.4">
      <c r="G598" s="1"/>
      <c r="H598" s="1"/>
      <c r="I598" s="1"/>
      <c r="J598" s="1"/>
    </row>
    <row r="599" spans="7:10" ht="15" customHeight="1" thickBot="1" x14ac:dyDescent="0.4">
      <c r="G599" s="1"/>
      <c r="H599" s="1"/>
      <c r="I599" s="1"/>
      <c r="J599" s="1"/>
    </row>
    <row r="600" spans="7:10" ht="15" customHeight="1" thickBot="1" x14ac:dyDescent="0.4">
      <c r="G600" s="1"/>
      <c r="H600" s="1"/>
      <c r="I600" s="1"/>
      <c r="J600" s="1"/>
    </row>
    <row r="601" spans="7:10" ht="15" customHeight="1" thickBot="1" x14ac:dyDescent="0.4">
      <c r="G601" s="1"/>
      <c r="H601" s="1"/>
      <c r="I601" s="1"/>
      <c r="J601" s="1"/>
    </row>
    <row r="602" spans="7:10" ht="15" customHeight="1" thickBot="1" x14ac:dyDescent="0.4">
      <c r="G602" s="1"/>
      <c r="H602" s="1"/>
      <c r="I602" s="1"/>
      <c r="J602" s="1"/>
    </row>
    <row r="603" spans="7:10" ht="15" customHeight="1" thickBot="1" x14ac:dyDescent="0.4">
      <c r="G603" s="1"/>
      <c r="H603" s="1"/>
      <c r="I603" s="1"/>
      <c r="J603" s="1"/>
    </row>
    <row r="604" spans="7:10" ht="15" customHeight="1" thickBot="1" x14ac:dyDescent="0.4">
      <c r="G604" s="1"/>
      <c r="H604" s="1"/>
      <c r="I604" s="1"/>
      <c r="J604" s="1"/>
    </row>
    <row r="605" spans="7:10" ht="15" customHeight="1" thickBot="1" x14ac:dyDescent="0.4">
      <c r="G605" s="1"/>
      <c r="H605" s="1"/>
      <c r="I605" s="1"/>
      <c r="J605" s="1"/>
    </row>
    <row r="606" spans="7:10" ht="15" customHeight="1" thickBot="1" x14ac:dyDescent="0.4">
      <c r="G606" s="1"/>
      <c r="H606" s="1"/>
      <c r="I606" s="1"/>
      <c r="J606" s="1"/>
    </row>
    <row r="607" spans="7:10" ht="15" customHeight="1" thickBot="1" x14ac:dyDescent="0.4">
      <c r="G607" s="1"/>
      <c r="H607" s="1"/>
      <c r="I607" s="1"/>
      <c r="J607" s="1"/>
    </row>
    <row r="608" spans="7:10" ht="15" customHeight="1" thickBot="1" x14ac:dyDescent="0.4">
      <c r="G608" s="1"/>
      <c r="H608" s="1"/>
      <c r="I608" s="1"/>
      <c r="J608" s="1"/>
    </row>
    <row r="609" spans="7:10" ht="15" customHeight="1" thickBot="1" x14ac:dyDescent="0.4">
      <c r="G609" s="1"/>
      <c r="H609" s="1"/>
      <c r="I609" s="1"/>
      <c r="J609" s="1"/>
    </row>
    <row r="610" spans="7:10" ht="15" customHeight="1" thickBot="1" x14ac:dyDescent="0.4">
      <c r="G610" s="1"/>
      <c r="H610" s="1"/>
      <c r="I610" s="1"/>
      <c r="J610" s="1"/>
    </row>
    <row r="611" spans="7:10" ht="15" customHeight="1" thickBot="1" x14ac:dyDescent="0.4">
      <c r="G611" s="1"/>
      <c r="H611" s="1"/>
      <c r="I611" s="1"/>
      <c r="J611" s="1"/>
    </row>
    <row r="612" spans="7:10" ht="15" customHeight="1" thickBot="1" x14ac:dyDescent="0.4">
      <c r="G612" s="1"/>
      <c r="H612" s="1"/>
      <c r="I612" s="1"/>
      <c r="J612" s="1"/>
    </row>
    <row r="613" spans="7:10" ht="15" customHeight="1" thickBot="1" x14ac:dyDescent="0.4">
      <c r="G613" s="1"/>
      <c r="H613" s="1"/>
      <c r="I613" s="1"/>
      <c r="J613" s="1"/>
    </row>
    <row r="614" spans="7:10" ht="15" customHeight="1" thickBot="1" x14ac:dyDescent="0.4">
      <c r="G614" s="1"/>
      <c r="H614" s="1"/>
      <c r="I614" s="1"/>
      <c r="J614" s="1"/>
    </row>
    <row r="615" spans="7:10" ht="15" customHeight="1" thickBot="1" x14ac:dyDescent="0.4">
      <c r="G615" s="1"/>
      <c r="H615" s="1"/>
      <c r="I615" s="1"/>
      <c r="J615" s="1"/>
    </row>
    <row r="616" spans="7:10" ht="15" customHeight="1" thickBot="1" x14ac:dyDescent="0.4">
      <c r="G616" s="1"/>
      <c r="H616" s="1"/>
      <c r="I616" s="1"/>
      <c r="J616" s="1"/>
    </row>
    <row r="617" spans="7:10" ht="15" customHeight="1" thickBot="1" x14ac:dyDescent="0.4">
      <c r="G617" s="1"/>
      <c r="H617" s="1"/>
      <c r="I617" s="1"/>
      <c r="J617" s="1"/>
    </row>
    <row r="618" spans="7:10" ht="15" customHeight="1" thickBot="1" x14ac:dyDescent="0.4">
      <c r="G618" s="1"/>
      <c r="H618" s="1"/>
      <c r="I618" s="1"/>
      <c r="J618" s="1"/>
    </row>
    <row r="619" spans="7:10" ht="15" customHeight="1" thickBot="1" x14ac:dyDescent="0.4">
      <c r="G619" s="1"/>
      <c r="H619" s="1"/>
      <c r="I619" s="1"/>
      <c r="J619" s="1"/>
    </row>
    <row r="620" spans="7:10" ht="15" customHeight="1" thickBot="1" x14ac:dyDescent="0.4">
      <c r="G620" s="1"/>
      <c r="H620" s="1"/>
      <c r="I620" s="1"/>
      <c r="J620" s="1"/>
    </row>
    <row r="621" spans="7:10" ht="15" customHeight="1" thickBot="1" x14ac:dyDescent="0.4">
      <c r="G621" s="1"/>
      <c r="H621" s="1"/>
      <c r="I621" s="1"/>
      <c r="J621" s="1"/>
    </row>
    <row r="622" spans="7:10" ht="15" customHeight="1" thickBot="1" x14ac:dyDescent="0.4">
      <c r="G622" s="1"/>
      <c r="H622" s="1"/>
      <c r="I622" s="1"/>
      <c r="J622" s="1"/>
    </row>
    <row r="623" spans="7:10" ht="15" customHeight="1" thickBot="1" x14ac:dyDescent="0.4">
      <c r="G623" s="1"/>
      <c r="H623" s="1"/>
      <c r="I623" s="1"/>
      <c r="J623" s="1"/>
    </row>
    <row r="624" spans="7:10" ht="15" customHeight="1" thickBot="1" x14ac:dyDescent="0.4">
      <c r="G624" s="1"/>
      <c r="H624" s="1"/>
      <c r="I624" s="1"/>
      <c r="J624" s="1"/>
    </row>
    <row r="625" spans="7:10" ht="15" customHeight="1" thickBot="1" x14ac:dyDescent="0.4">
      <c r="G625" s="1"/>
      <c r="H625" s="1"/>
      <c r="I625" s="1"/>
      <c r="J625" s="1"/>
    </row>
    <row r="626" spans="7:10" ht="15" customHeight="1" thickBot="1" x14ac:dyDescent="0.4">
      <c r="G626" s="1"/>
      <c r="H626" s="1"/>
      <c r="I626" s="1"/>
      <c r="J626" s="1"/>
    </row>
    <row r="627" spans="7:10" ht="15" customHeight="1" thickBot="1" x14ac:dyDescent="0.4">
      <c r="G627" s="1"/>
      <c r="H627" s="1"/>
      <c r="I627" s="1"/>
      <c r="J627" s="1"/>
    </row>
    <row r="628" spans="7:10" ht="15" customHeight="1" thickBot="1" x14ac:dyDescent="0.4">
      <c r="G628" s="1"/>
      <c r="H628" s="1"/>
      <c r="I628" s="1"/>
      <c r="J628" s="1"/>
    </row>
    <row r="629" spans="7:10" ht="15" customHeight="1" thickBot="1" x14ac:dyDescent="0.4">
      <c r="G629" s="1"/>
      <c r="H629" s="1"/>
      <c r="I629" s="1"/>
      <c r="J629" s="1"/>
    </row>
    <row r="630" spans="7:10" ht="15" customHeight="1" thickBot="1" x14ac:dyDescent="0.4">
      <c r="G630" s="1"/>
      <c r="H630" s="1"/>
      <c r="I630" s="1"/>
      <c r="J630" s="1"/>
    </row>
    <row r="631" spans="7:10" ht="15" customHeight="1" thickBot="1" x14ac:dyDescent="0.4">
      <c r="G631" s="1"/>
      <c r="H631" s="1"/>
      <c r="I631" s="1"/>
      <c r="J631" s="1"/>
    </row>
    <row r="632" spans="7:10" ht="15" customHeight="1" thickBot="1" x14ac:dyDescent="0.4">
      <c r="G632" s="1"/>
      <c r="H632" s="1"/>
      <c r="I632" s="1"/>
      <c r="J632" s="1"/>
    </row>
    <row r="633" spans="7:10" ht="15" customHeight="1" thickBot="1" x14ac:dyDescent="0.4">
      <c r="G633" s="1"/>
      <c r="H633" s="1"/>
      <c r="I633" s="1"/>
      <c r="J633" s="1"/>
    </row>
    <row r="634" spans="7:10" ht="15" customHeight="1" thickBot="1" x14ac:dyDescent="0.4">
      <c r="G634" s="1"/>
      <c r="H634" s="1"/>
      <c r="I634" s="1"/>
      <c r="J634" s="1"/>
    </row>
    <row r="635" spans="7:10" ht="15" customHeight="1" thickBot="1" x14ac:dyDescent="0.4">
      <c r="G635" s="1"/>
      <c r="H635" s="1"/>
      <c r="I635" s="1"/>
      <c r="J635" s="1"/>
    </row>
    <row r="636" spans="7:10" ht="15" customHeight="1" thickBot="1" x14ac:dyDescent="0.4">
      <c r="G636" s="1"/>
      <c r="H636" s="1"/>
      <c r="I636" s="1"/>
      <c r="J636" s="1"/>
    </row>
    <row r="637" spans="7:10" ht="15" customHeight="1" thickBot="1" x14ac:dyDescent="0.4">
      <c r="G637" s="1"/>
      <c r="H637" s="1"/>
      <c r="I637" s="1"/>
      <c r="J637" s="1"/>
    </row>
    <row r="638" spans="7:10" ht="15" customHeight="1" thickBot="1" x14ac:dyDescent="0.4">
      <c r="G638" s="1"/>
      <c r="H638" s="1"/>
      <c r="I638" s="1"/>
      <c r="J638" s="1"/>
    </row>
    <row r="639" spans="7:10" ht="15" customHeight="1" thickBot="1" x14ac:dyDescent="0.4">
      <c r="G639" s="1"/>
      <c r="H639" s="1"/>
      <c r="I639" s="1"/>
      <c r="J639" s="1"/>
    </row>
    <row r="640" spans="7:10" ht="15" customHeight="1" thickBot="1" x14ac:dyDescent="0.4">
      <c r="G640" s="1"/>
      <c r="H640" s="1"/>
      <c r="I640" s="1"/>
      <c r="J640" s="1"/>
    </row>
    <row r="641" spans="7:10" ht="15" customHeight="1" thickBot="1" x14ac:dyDescent="0.4">
      <c r="G641" s="1"/>
      <c r="H641" s="1"/>
      <c r="I641" s="1"/>
      <c r="J641" s="1"/>
    </row>
    <row r="642" spans="7:10" ht="15" customHeight="1" thickBot="1" x14ac:dyDescent="0.4">
      <c r="G642" s="1"/>
      <c r="H642" s="1"/>
      <c r="I642" s="1"/>
      <c r="J642" s="1"/>
    </row>
    <row r="643" spans="7:10" ht="15" customHeight="1" thickBot="1" x14ac:dyDescent="0.4">
      <c r="G643" s="1"/>
      <c r="H643" s="1"/>
      <c r="I643" s="1"/>
      <c r="J643" s="1"/>
    </row>
    <row r="644" spans="7:10" ht="15" customHeight="1" thickBot="1" x14ac:dyDescent="0.4">
      <c r="G644" s="1"/>
      <c r="H644" s="1"/>
      <c r="I644" s="1"/>
      <c r="J644" s="1"/>
    </row>
    <row r="645" spans="7:10" ht="15" customHeight="1" thickBot="1" x14ac:dyDescent="0.4">
      <c r="G645" s="1"/>
      <c r="H645" s="1"/>
      <c r="I645" s="1"/>
      <c r="J645" s="1"/>
    </row>
    <row r="646" spans="7:10" ht="15" customHeight="1" thickBot="1" x14ac:dyDescent="0.4">
      <c r="G646" s="1"/>
      <c r="H646" s="1"/>
      <c r="I646" s="1"/>
      <c r="J646" s="1"/>
    </row>
    <row r="647" spans="7:10" ht="15" customHeight="1" thickBot="1" x14ac:dyDescent="0.4">
      <c r="G647" s="1"/>
      <c r="H647" s="1"/>
      <c r="I647" s="1"/>
      <c r="J647" s="1"/>
    </row>
    <row r="648" spans="7:10" ht="15" customHeight="1" thickBot="1" x14ac:dyDescent="0.4">
      <c r="G648" s="1"/>
      <c r="H648" s="1"/>
      <c r="I648" s="1"/>
      <c r="J648" s="1"/>
    </row>
    <row r="649" spans="7:10" ht="15" customHeight="1" thickBot="1" x14ac:dyDescent="0.4">
      <c r="G649" s="1"/>
      <c r="H649" s="1"/>
      <c r="I649" s="1"/>
      <c r="J649" s="1"/>
    </row>
    <row r="650" spans="7:10" ht="15" customHeight="1" thickBot="1" x14ac:dyDescent="0.4">
      <c r="G650" s="1"/>
      <c r="H650" s="1"/>
      <c r="I650" s="1"/>
      <c r="J650" s="1"/>
    </row>
    <row r="651" spans="7:10" ht="15" customHeight="1" thickBot="1" x14ac:dyDescent="0.4">
      <c r="G651" s="1"/>
      <c r="H651" s="1"/>
      <c r="I651" s="1"/>
      <c r="J651" s="1"/>
    </row>
    <row r="652" spans="7:10" ht="15" customHeight="1" thickBot="1" x14ac:dyDescent="0.4">
      <c r="G652" s="1"/>
      <c r="H652" s="1"/>
      <c r="I652" s="1"/>
      <c r="J652" s="1"/>
    </row>
    <row r="653" spans="7:10" ht="15" customHeight="1" thickBot="1" x14ac:dyDescent="0.4">
      <c r="G653" s="1"/>
      <c r="H653" s="1"/>
      <c r="I653" s="1"/>
      <c r="J653" s="1"/>
    </row>
    <row r="654" spans="7:10" ht="15" customHeight="1" thickBot="1" x14ac:dyDescent="0.4">
      <c r="G654" s="1"/>
      <c r="H654" s="1"/>
      <c r="I654" s="1"/>
      <c r="J654" s="1"/>
    </row>
    <row r="655" spans="7:10" ht="15" customHeight="1" thickBot="1" x14ac:dyDescent="0.4">
      <c r="G655" s="1"/>
      <c r="H655" s="1"/>
      <c r="I655" s="1"/>
      <c r="J655" s="1"/>
    </row>
    <row r="656" spans="7:10" ht="15" customHeight="1" thickBot="1" x14ac:dyDescent="0.4">
      <c r="G656" s="1"/>
      <c r="H656" s="1"/>
      <c r="I656" s="1"/>
      <c r="J656" s="1"/>
    </row>
    <row r="657" spans="7:10" ht="15" customHeight="1" thickBot="1" x14ac:dyDescent="0.4">
      <c r="G657" s="1"/>
      <c r="H657" s="1"/>
      <c r="I657" s="1"/>
      <c r="J657" s="1"/>
    </row>
    <row r="658" spans="7:10" ht="15" customHeight="1" thickBot="1" x14ac:dyDescent="0.4">
      <c r="G658" s="1"/>
      <c r="H658" s="1"/>
      <c r="I658" s="1"/>
      <c r="J658" s="1"/>
    </row>
    <row r="659" spans="7:10" ht="15" customHeight="1" thickBot="1" x14ac:dyDescent="0.4">
      <c r="G659" s="1"/>
      <c r="H659" s="1"/>
      <c r="I659" s="1"/>
      <c r="J659" s="1"/>
    </row>
    <row r="660" spans="7:10" ht="15" customHeight="1" thickBot="1" x14ac:dyDescent="0.4">
      <c r="G660" s="1"/>
      <c r="H660" s="1"/>
      <c r="I660" s="1"/>
      <c r="J660" s="1"/>
    </row>
    <row r="661" spans="7:10" ht="15" customHeight="1" thickBot="1" x14ac:dyDescent="0.4">
      <c r="G661" s="1"/>
      <c r="H661" s="1"/>
      <c r="I661" s="1"/>
      <c r="J661" s="1"/>
    </row>
    <row r="662" spans="7:10" ht="15" customHeight="1" thickBot="1" x14ac:dyDescent="0.4">
      <c r="G662" s="1"/>
      <c r="H662" s="1"/>
      <c r="I662" s="1"/>
      <c r="J662" s="1"/>
    </row>
    <row r="663" spans="7:10" ht="15" customHeight="1" thickBot="1" x14ac:dyDescent="0.4">
      <c r="G663" s="1"/>
      <c r="H663" s="1"/>
      <c r="I663" s="1"/>
      <c r="J663" s="1"/>
    </row>
    <row r="664" spans="7:10" ht="15" customHeight="1" thickBot="1" x14ac:dyDescent="0.4">
      <c r="G664" s="1"/>
      <c r="H664" s="1"/>
      <c r="I664" s="1"/>
      <c r="J664" s="1"/>
    </row>
    <row r="665" spans="7:10" ht="15" customHeight="1" thickBot="1" x14ac:dyDescent="0.4">
      <c r="G665" s="1"/>
      <c r="H665" s="1"/>
      <c r="I665" s="1"/>
      <c r="J665" s="1"/>
    </row>
    <row r="666" spans="7:10" ht="15" customHeight="1" thickBot="1" x14ac:dyDescent="0.4">
      <c r="G666" s="1"/>
      <c r="H666" s="1"/>
      <c r="I666" s="1"/>
      <c r="J666" s="1"/>
    </row>
    <row r="667" spans="7:10" ht="15" customHeight="1" thickBot="1" x14ac:dyDescent="0.4">
      <c r="G667" s="1"/>
      <c r="H667" s="1"/>
      <c r="I667" s="1"/>
      <c r="J667" s="1"/>
    </row>
    <row r="668" spans="7:10" ht="15" customHeight="1" thickBot="1" x14ac:dyDescent="0.4">
      <c r="G668" s="1"/>
      <c r="H668" s="1"/>
      <c r="I668" s="1"/>
      <c r="J668" s="1"/>
    </row>
    <row r="669" spans="7:10" ht="15" customHeight="1" thickBot="1" x14ac:dyDescent="0.4">
      <c r="G669" s="1"/>
      <c r="H669" s="1"/>
      <c r="I669" s="1"/>
      <c r="J669" s="1"/>
    </row>
    <row r="670" spans="7:10" ht="15" customHeight="1" thickBot="1" x14ac:dyDescent="0.4">
      <c r="G670" s="1"/>
      <c r="H670" s="1"/>
      <c r="I670" s="1"/>
      <c r="J670" s="1"/>
    </row>
    <row r="671" spans="7:10" ht="15" customHeight="1" thickBot="1" x14ac:dyDescent="0.4">
      <c r="G671" s="1"/>
      <c r="H671" s="1"/>
      <c r="I671" s="1"/>
      <c r="J671" s="1"/>
    </row>
    <row r="672" spans="7:10" ht="15" customHeight="1" thickBot="1" x14ac:dyDescent="0.4">
      <c r="G672" s="1"/>
      <c r="H672" s="1"/>
      <c r="I672" s="1"/>
      <c r="J672" s="1"/>
    </row>
    <row r="673" spans="7:10" ht="15" customHeight="1" thickBot="1" x14ac:dyDescent="0.4">
      <c r="G673" s="1"/>
      <c r="H673" s="1"/>
      <c r="I673" s="1"/>
      <c r="J673" s="1"/>
    </row>
    <row r="674" spans="7:10" ht="15" customHeight="1" thickBot="1" x14ac:dyDescent="0.4">
      <c r="G674" s="1"/>
      <c r="H674" s="1"/>
      <c r="I674" s="1"/>
      <c r="J674" s="1"/>
    </row>
    <row r="675" spans="7:10" ht="15" customHeight="1" thickBot="1" x14ac:dyDescent="0.4">
      <c r="G675" s="1"/>
      <c r="H675" s="1"/>
      <c r="I675" s="1"/>
      <c r="J675" s="1"/>
    </row>
    <row r="676" spans="7:10" ht="15" customHeight="1" thickBot="1" x14ac:dyDescent="0.4">
      <c r="G676" s="1"/>
      <c r="H676" s="1"/>
      <c r="I676" s="1"/>
      <c r="J676" s="1"/>
    </row>
    <row r="677" spans="7:10" ht="15" customHeight="1" thickBot="1" x14ac:dyDescent="0.4">
      <c r="G677" s="1"/>
      <c r="H677" s="1"/>
      <c r="I677" s="1"/>
      <c r="J677" s="1"/>
    </row>
    <row r="678" spans="7:10" ht="15" customHeight="1" thickBot="1" x14ac:dyDescent="0.4">
      <c r="G678" s="1"/>
      <c r="H678" s="1"/>
      <c r="I678" s="1"/>
      <c r="J678" s="1"/>
    </row>
    <row r="679" spans="7:10" ht="15" customHeight="1" thickBot="1" x14ac:dyDescent="0.4">
      <c r="G679" s="1"/>
      <c r="H679" s="1"/>
      <c r="I679" s="1"/>
      <c r="J679" s="1"/>
    </row>
    <row r="680" spans="7:10" ht="15" customHeight="1" thickBot="1" x14ac:dyDescent="0.4">
      <c r="G680" s="1"/>
      <c r="H680" s="1"/>
      <c r="I680" s="1"/>
      <c r="J680" s="1"/>
    </row>
    <row r="681" spans="7:10" ht="15" customHeight="1" thickBot="1" x14ac:dyDescent="0.4">
      <c r="G681" s="1"/>
      <c r="H681" s="1"/>
      <c r="I681" s="1"/>
      <c r="J681" s="1"/>
    </row>
    <row r="682" spans="7:10" ht="15" customHeight="1" thickBot="1" x14ac:dyDescent="0.4">
      <c r="G682" s="1"/>
      <c r="H682" s="1"/>
      <c r="I682" s="1"/>
      <c r="J682" s="1"/>
    </row>
    <row r="683" spans="7:10" ht="15" customHeight="1" thickBot="1" x14ac:dyDescent="0.4">
      <c r="G683" s="1"/>
      <c r="H683" s="1"/>
      <c r="I683" s="1"/>
      <c r="J683" s="1"/>
    </row>
    <row r="684" spans="7:10" ht="15" customHeight="1" thickBot="1" x14ac:dyDescent="0.4">
      <c r="G684" s="1"/>
      <c r="H684" s="1"/>
      <c r="I684" s="1"/>
      <c r="J684" s="1"/>
    </row>
    <row r="685" spans="7:10" ht="15" customHeight="1" thickBot="1" x14ac:dyDescent="0.4">
      <c r="G685" s="1"/>
      <c r="H685" s="1"/>
      <c r="I685" s="1"/>
      <c r="J685" s="1"/>
    </row>
    <row r="686" spans="7:10" ht="15" customHeight="1" thickBot="1" x14ac:dyDescent="0.4">
      <c r="G686" s="1"/>
      <c r="H686" s="1"/>
      <c r="I686" s="1"/>
      <c r="J686" s="1"/>
    </row>
    <row r="687" spans="7:10" ht="15" customHeight="1" thickBot="1" x14ac:dyDescent="0.4">
      <c r="G687" s="1"/>
      <c r="H687" s="1"/>
      <c r="I687" s="1"/>
      <c r="J687" s="1"/>
    </row>
    <row r="688" spans="7:10" ht="15" customHeight="1" thickBot="1" x14ac:dyDescent="0.4">
      <c r="G688" s="1"/>
      <c r="H688" s="1"/>
      <c r="I688" s="1"/>
      <c r="J688" s="1"/>
    </row>
    <row r="689" spans="7:10" ht="15" customHeight="1" thickBot="1" x14ac:dyDescent="0.4">
      <c r="G689" s="1"/>
      <c r="H689" s="1"/>
      <c r="I689" s="1"/>
      <c r="J689" s="1"/>
    </row>
    <row r="690" spans="7:10" ht="15" customHeight="1" thickBot="1" x14ac:dyDescent="0.4">
      <c r="G690" s="1"/>
      <c r="H690" s="1"/>
      <c r="I690" s="1"/>
      <c r="J690" s="1"/>
    </row>
    <row r="691" spans="7:10" ht="15" customHeight="1" thickBot="1" x14ac:dyDescent="0.4">
      <c r="G691" s="1"/>
      <c r="H691" s="1"/>
      <c r="I691" s="1"/>
      <c r="J691" s="1"/>
    </row>
    <row r="692" spans="7:10" ht="15" customHeight="1" thickBot="1" x14ac:dyDescent="0.4">
      <c r="G692" s="1"/>
      <c r="H692" s="1"/>
      <c r="I692" s="1"/>
      <c r="J692" s="1"/>
    </row>
    <row r="693" spans="7:10" ht="15" customHeight="1" thickBot="1" x14ac:dyDescent="0.4">
      <c r="G693" s="1"/>
      <c r="H693" s="1"/>
      <c r="I693" s="1"/>
      <c r="J693" s="1"/>
    </row>
    <row r="694" spans="7:10" ht="15" customHeight="1" thickBot="1" x14ac:dyDescent="0.4">
      <c r="G694" s="1"/>
      <c r="H694" s="1"/>
      <c r="I694" s="1"/>
      <c r="J694" s="1"/>
    </row>
    <row r="695" spans="7:10" ht="15" customHeight="1" thickBot="1" x14ac:dyDescent="0.4">
      <c r="G695" s="1"/>
      <c r="H695" s="1"/>
      <c r="I695" s="1"/>
      <c r="J695" s="1"/>
    </row>
    <row r="696" spans="7:10" ht="15" customHeight="1" thickBot="1" x14ac:dyDescent="0.4">
      <c r="G696" s="1"/>
      <c r="H696" s="1"/>
      <c r="I696" s="1"/>
      <c r="J696" s="1"/>
    </row>
    <row r="697" spans="7:10" ht="15" customHeight="1" thickBot="1" x14ac:dyDescent="0.4">
      <c r="G697" s="1"/>
      <c r="H697" s="1"/>
      <c r="I697" s="1"/>
      <c r="J697" s="1"/>
    </row>
    <row r="698" spans="7:10" ht="15" customHeight="1" thickBot="1" x14ac:dyDescent="0.4">
      <c r="G698" s="1"/>
      <c r="H698" s="1"/>
      <c r="I698" s="1"/>
      <c r="J698" s="1"/>
    </row>
    <row r="699" spans="7:10" ht="15" customHeight="1" thickBot="1" x14ac:dyDescent="0.4">
      <c r="G699" s="1"/>
      <c r="H699" s="1"/>
      <c r="I699" s="1"/>
      <c r="J699" s="1"/>
    </row>
    <row r="700" spans="7:10" ht="15" customHeight="1" thickBot="1" x14ac:dyDescent="0.4">
      <c r="G700" s="1"/>
      <c r="H700" s="1"/>
      <c r="I700" s="1"/>
      <c r="J700" s="1"/>
    </row>
    <row r="701" spans="7:10" ht="15" customHeight="1" thickBot="1" x14ac:dyDescent="0.4">
      <c r="G701" s="1"/>
      <c r="H701" s="1"/>
      <c r="I701" s="1"/>
      <c r="J701" s="1"/>
    </row>
    <row r="702" spans="7:10" ht="15" customHeight="1" thickBot="1" x14ac:dyDescent="0.4">
      <c r="G702" s="1"/>
      <c r="H702" s="1"/>
      <c r="I702" s="1"/>
      <c r="J702" s="1"/>
    </row>
    <row r="703" spans="7:10" ht="15" customHeight="1" thickBot="1" x14ac:dyDescent="0.4">
      <c r="G703" s="1"/>
      <c r="H703" s="1"/>
      <c r="I703" s="1"/>
      <c r="J703" s="1"/>
    </row>
    <row r="704" spans="7:10" ht="15" customHeight="1" thickBot="1" x14ac:dyDescent="0.4">
      <c r="G704" s="1"/>
      <c r="H704" s="1"/>
      <c r="I704" s="1"/>
      <c r="J704" s="1"/>
    </row>
    <row r="705" spans="7:10" ht="15" customHeight="1" thickBot="1" x14ac:dyDescent="0.4">
      <c r="G705" s="1"/>
      <c r="H705" s="1"/>
      <c r="I705" s="1"/>
      <c r="J705" s="1"/>
    </row>
    <row r="706" spans="7:10" ht="15" customHeight="1" thickBot="1" x14ac:dyDescent="0.4">
      <c r="G706" s="1"/>
      <c r="H706" s="1"/>
      <c r="I706" s="1"/>
      <c r="J706" s="1"/>
    </row>
    <row r="707" spans="7:10" ht="15" customHeight="1" thickBot="1" x14ac:dyDescent="0.4">
      <c r="G707" s="1"/>
      <c r="H707" s="1"/>
      <c r="I707" s="1"/>
      <c r="J707" s="1"/>
    </row>
    <row r="708" spans="7:10" ht="15" customHeight="1" thickBot="1" x14ac:dyDescent="0.4">
      <c r="G708" s="1"/>
      <c r="H708" s="1"/>
      <c r="I708" s="1"/>
      <c r="J708" s="1"/>
    </row>
    <row r="709" spans="7:10" ht="15" customHeight="1" thickBot="1" x14ac:dyDescent="0.4">
      <c r="G709" s="1"/>
      <c r="H709" s="1"/>
      <c r="I709" s="1"/>
      <c r="J709" s="1"/>
    </row>
    <row r="710" spans="7:10" ht="15" customHeight="1" thickBot="1" x14ac:dyDescent="0.4">
      <c r="G710" s="1"/>
      <c r="H710" s="1"/>
      <c r="I710" s="1"/>
      <c r="J710" s="1"/>
    </row>
    <row r="711" spans="7:10" ht="15" customHeight="1" thickBot="1" x14ac:dyDescent="0.4">
      <c r="G711" s="1"/>
      <c r="H711" s="1"/>
      <c r="I711" s="1"/>
      <c r="J711" s="1"/>
    </row>
    <row r="712" spans="7:10" ht="15" customHeight="1" thickBot="1" x14ac:dyDescent="0.4">
      <c r="G712" s="1"/>
      <c r="H712" s="1"/>
      <c r="I712" s="1"/>
      <c r="J712" s="1"/>
    </row>
    <row r="713" spans="7:10" ht="15" customHeight="1" thickBot="1" x14ac:dyDescent="0.4">
      <c r="G713" s="1"/>
      <c r="H713" s="1"/>
      <c r="I713" s="1"/>
      <c r="J713" s="1"/>
    </row>
    <row r="714" spans="7:10" ht="15" customHeight="1" thickBot="1" x14ac:dyDescent="0.4">
      <c r="G714" s="1"/>
      <c r="H714" s="1"/>
      <c r="I714" s="1"/>
      <c r="J714" s="1"/>
    </row>
    <row r="715" spans="7:10" ht="15" customHeight="1" thickBot="1" x14ac:dyDescent="0.4">
      <c r="G715" s="1"/>
      <c r="H715" s="1"/>
      <c r="I715" s="1"/>
      <c r="J715" s="1"/>
    </row>
    <row r="716" spans="7:10" ht="15" customHeight="1" thickBot="1" x14ac:dyDescent="0.4">
      <c r="G716" s="1"/>
      <c r="H716" s="1"/>
      <c r="I716" s="1"/>
      <c r="J716" s="1"/>
    </row>
    <row r="717" spans="7:10" ht="15" customHeight="1" thickBot="1" x14ac:dyDescent="0.4">
      <c r="G717" s="1"/>
      <c r="H717" s="1"/>
      <c r="I717" s="1"/>
      <c r="J717" s="1"/>
    </row>
    <row r="718" spans="7:10" ht="15" customHeight="1" thickBot="1" x14ac:dyDescent="0.4">
      <c r="G718" s="1"/>
      <c r="H718" s="1"/>
      <c r="I718" s="1"/>
      <c r="J718" s="1"/>
    </row>
    <row r="719" spans="7:10" ht="15" customHeight="1" thickBot="1" x14ac:dyDescent="0.4">
      <c r="G719" s="1"/>
      <c r="H719" s="1"/>
      <c r="I719" s="1"/>
      <c r="J719" s="1"/>
    </row>
    <row r="720" spans="7:10" ht="15" customHeight="1" thickBot="1" x14ac:dyDescent="0.4">
      <c r="G720" s="1"/>
      <c r="H720" s="1"/>
      <c r="I720" s="1"/>
      <c r="J720" s="1"/>
    </row>
    <row r="721" spans="7:10" ht="15" customHeight="1" thickBot="1" x14ac:dyDescent="0.4">
      <c r="G721" s="1"/>
      <c r="H721" s="1"/>
      <c r="I721" s="1"/>
      <c r="J721" s="1"/>
    </row>
    <row r="722" spans="7:10" ht="15" customHeight="1" thickBot="1" x14ac:dyDescent="0.4">
      <c r="G722" s="1"/>
      <c r="H722" s="1"/>
      <c r="I722" s="1"/>
      <c r="J722" s="1"/>
    </row>
    <row r="723" spans="7:10" ht="15" customHeight="1" thickBot="1" x14ac:dyDescent="0.4">
      <c r="G723" s="1"/>
      <c r="H723" s="1"/>
      <c r="I723" s="1"/>
      <c r="J723" s="1"/>
    </row>
    <row r="724" spans="7:10" ht="15" customHeight="1" thickBot="1" x14ac:dyDescent="0.4">
      <c r="G724" s="1"/>
      <c r="H724" s="1"/>
      <c r="I724" s="1"/>
      <c r="J724" s="1"/>
    </row>
    <row r="725" spans="7:10" ht="15" customHeight="1" thickBot="1" x14ac:dyDescent="0.4">
      <c r="G725" s="1"/>
      <c r="H725" s="1"/>
      <c r="I725" s="1"/>
      <c r="J725" s="1"/>
    </row>
    <row r="726" spans="7:10" ht="15" customHeight="1" thickBot="1" x14ac:dyDescent="0.4">
      <c r="G726" s="1"/>
      <c r="H726" s="1"/>
      <c r="I726" s="1"/>
      <c r="J726" s="1"/>
    </row>
    <row r="727" spans="7:10" ht="15" customHeight="1" thickBot="1" x14ac:dyDescent="0.4">
      <c r="G727" s="1"/>
      <c r="H727" s="1"/>
      <c r="I727" s="1"/>
      <c r="J727" s="1"/>
    </row>
    <row r="728" spans="7:10" ht="15" customHeight="1" thickBot="1" x14ac:dyDescent="0.4">
      <c r="G728" s="1"/>
      <c r="H728" s="1"/>
      <c r="I728" s="1"/>
      <c r="J728" s="1"/>
    </row>
    <row r="729" spans="7:10" ht="15" customHeight="1" thickBot="1" x14ac:dyDescent="0.4">
      <c r="G729" s="1"/>
      <c r="H729" s="1"/>
      <c r="I729" s="1"/>
      <c r="J729" s="1"/>
    </row>
    <row r="730" spans="7:10" ht="15" customHeight="1" thickBot="1" x14ac:dyDescent="0.4">
      <c r="G730" s="1"/>
      <c r="H730" s="1"/>
      <c r="I730" s="1"/>
      <c r="J730" s="1"/>
    </row>
    <row r="731" spans="7:10" ht="15" customHeight="1" thickBot="1" x14ac:dyDescent="0.4">
      <c r="G731" s="1"/>
      <c r="H731" s="1"/>
      <c r="I731" s="1"/>
      <c r="J731" s="1"/>
    </row>
    <row r="732" spans="7:10" ht="15" customHeight="1" thickBot="1" x14ac:dyDescent="0.4">
      <c r="G732" s="1"/>
      <c r="H732" s="1"/>
      <c r="I732" s="1"/>
      <c r="J732" s="1"/>
    </row>
    <row r="733" spans="7:10" ht="15" customHeight="1" thickBot="1" x14ac:dyDescent="0.4">
      <c r="G733" s="1"/>
      <c r="H733" s="1"/>
      <c r="I733" s="1"/>
      <c r="J733" s="1"/>
    </row>
    <row r="734" spans="7:10" ht="15" customHeight="1" thickBot="1" x14ac:dyDescent="0.4">
      <c r="G734" s="1"/>
      <c r="H734" s="1"/>
      <c r="I734" s="1"/>
      <c r="J734" s="1"/>
    </row>
    <row r="735" spans="7:10" ht="15" customHeight="1" thickBot="1" x14ac:dyDescent="0.4">
      <c r="G735" s="1"/>
      <c r="H735" s="1"/>
      <c r="I735" s="1"/>
      <c r="J735" s="1"/>
    </row>
    <row r="736" spans="7:10" ht="15" customHeight="1" thickBot="1" x14ac:dyDescent="0.4">
      <c r="G736" s="1"/>
      <c r="H736" s="1"/>
      <c r="I736" s="1"/>
      <c r="J736" s="1"/>
    </row>
    <row r="737" spans="7:10" ht="15" customHeight="1" thickBot="1" x14ac:dyDescent="0.4">
      <c r="G737" s="1"/>
      <c r="H737" s="1"/>
      <c r="I737" s="1"/>
      <c r="J737" s="1"/>
    </row>
    <row r="738" spans="7:10" ht="15" customHeight="1" thickBot="1" x14ac:dyDescent="0.4">
      <c r="G738" s="1"/>
      <c r="H738" s="1"/>
      <c r="I738" s="1"/>
      <c r="J738" s="1"/>
    </row>
    <row r="739" spans="7:10" ht="15" customHeight="1" thickBot="1" x14ac:dyDescent="0.4">
      <c r="G739" s="1"/>
      <c r="H739" s="1"/>
      <c r="I739" s="1"/>
      <c r="J739" s="1"/>
    </row>
    <row r="740" spans="7:10" ht="15" customHeight="1" thickBot="1" x14ac:dyDescent="0.4">
      <c r="G740" s="1"/>
      <c r="H740" s="1"/>
      <c r="I740" s="1"/>
      <c r="J740" s="1"/>
    </row>
    <row r="741" spans="7:10" ht="15" customHeight="1" thickBot="1" x14ac:dyDescent="0.4">
      <c r="G741" s="1"/>
      <c r="H741" s="1"/>
      <c r="I741" s="1"/>
      <c r="J741" s="1"/>
    </row>
    <row r="742" spans="7:10" ht="15" customHeight="1" thickBot="1" x14ac:dyDescent="0.4">
      <c r="G742" s="1"/>
      <c r="H742" s="1"/>
      <c r="I742" s="1"/>
      <c r="J742" s="1"/>
    </row>
    <row r="743" spans="7:10" ht="15" customHeight="1" thickBot="1" x14ac:dyDescent="0.4">
      <c r="G743" s="1"/>
      <c r="H743" s="1"/>
      <c r="I743" s="1"/>
      <c r="J743" s="1"/>
    </row>
    <row r="744" spans="7:10" ht="15" customHeight="1" thickBot="1" x14ac:dyDescent="0.4">
      <c r="G744" s="1"/>
      <c r="H744" s="1"/>
      <c r="I744" s="1"/>
      <c r="J744" s="1"/>
    </row>
    <row r="745" spans="7:10" ht="15" customHeight="1" thickBot="1" x14ac:dyDescent="0.4">
      <c r="G745" s="1"/>
      <c r="H745" s="1"/>
      <c r="I745" s="1"/>
      <c r="J745" s="1"/>
    </row>
    <row r="746" spans="7:10" ht="15" customHeight="1" thickBot="1" x14ac:dyDescent="0.4">
      <c r="G746" s="1"/>
      <c r="H746" s="1"/>
      <c r="I746" s="1"/>
      <c r="J746" s="1"/>
    </row>
    <row r="747" spans="7:10" ht="15" customHeight="1" thickBot="1" x14ac:dyDescent="0.4">
      <c r="G747" s="1"/>
      <c r="H747" s="1"/>
      <c r="I747" s="1"/>
      <c r="J747" s="1"/>
    </row>
    <row r="748" spans="7:10" ht="15" customHeight="1" thickBot="1" x14ac:dyDescent="0.4">
      <c r="G748" s="1"/>
      <c r="H748" s="1"/>
      <c r="I748" s="1"/>
      <c r="J748" s="1"/>
    </row>
    <row r="749" spans="7:10" ht="15" customHeight="1" thickBot="1" x14ac:dyDescent="0.4">
      <c r="G749" s="1"/>
      <c r="H749" s="1"/>
      <c r="I749" s="1"/>
      <c r="J749" s="1"/>
    </row>
    <row r="750" spans="7:10" ht="15" customHeight="1" thickBot="1" x14ac:dyDescent="0.4">
      <c r="G750" s="1"/>
      <c r="H750" s="1"/>
      <c r="I750" s="1"/>
      <c r="J750" s="1"/>
    </row>
    <row r="751" spans="7:10" ht="15" customHeight="1" thickBot="1" x14ac:dyDescent="0.4">
      <c r="G751" s="1"/>
      <c r="H751" s="1"/>
      <c r="I751" s="1"/>
      <c r="J751" s="1"/>
    </row>
    <row r="752" spans="7:10" ht="15" customHeight="1" thickBot="1" x14ac:dyDescent="0.4">
      <c r="G752" s="1"/>
      <c r="H752" s="1"/>
      <c r="I752" s="1"/>
      <c r="J752" s="1"/>
    </row>
    <row r="753" spans="7:10" ht="15" customHeight="1" thickBot="1" x14ac:dyDescent="0.4">
      <c r="G753" s="1"/>
      <c r="H753" s="1"/>
      <c r="I753" s="1"/>
      <c r="J753" s="1"/>
    </row>
    <row r="754" spans="7:10" ht="15" customHeight="1" thickBot="1" x14ac:dyDescent="0.4">
      <c r="G754" s="1"/>
      <c r="H754" s="1"/>
      <c r="I754" s="1"/>
      <c r="J754" s="1"/>
    </row>
    <row r="755" spans="7:10" ht="15" customHeight="1" thickBot="1" x14ac:dyDescent="0.4">
      <c r="G755" s="1"/>
      <c r="H755" s="1"/>
      <c r="I755" s="1"/>
      <c r="J755" s="1"/>
    </row>
    <row r="756" spans="7:10" ht="15" customHeight="1" thickBot="1" x14ac:dyDescent="0.4">
      <c r="G756" s="1"/>
      <c r="H756" s="1"/>
      <c r="I756" s="1"/>
      <c r="J756" s="1"/>
    </row>
    <row r="757" spans="7:10" ht="15" customHeight="1" thickBot="1" x14ac:dyDescent="0.4">
      <c r="G757" s="1"/>
      <c r="H757" s="1"/>
      <c r="I757" s="1"/>
      <c r="J757" s="1"/>
    </row>
    <row r="758" spans="7:10" ht="15" customHeight="1" thickBot="1" x14ac:dyDescent="0.4">
      <c r="G758" s="1"/>
      <c r="H758" s="1"/>
      <c r="I758" s="1"/>
      <c r="J758" s="1"/>
    </row>
    <row r="759" spans="7:10" ht="15" customHeight="1" thickBot="1" x14ac:dyDescent="0.4">
      <c r="G759" s="1"/>
      <c r="H759" s="1"/>
      <c r="I759" s="1"/>
      <c r="J759" s="1"/>
    </row>
    <row r="760" spans="7:10" ht="15" customHeight="1" thickBot="1" x14ac:dyDescent="0.4">
      <c r="G760" s="1"/>
      <c r="H760" s="1"/>
      <c r="I760" s="1"/>
      <c r="J760" s="1"/>
    </row>
    <row r="761" spans="7:10" ht="15" customHeight="1" thickBot="1" x14ac:dyDescent="0.4">
      <c r="G761" s="1"/>
      <c r="H761" s="1"/>
      <c r="I761" s="1"/>
      <c r="J761" s="1"/>
    </row>
    <row r="762" spans="7:10" ht="15" customHeight="1" thickBot="1" x14ac:dyDescent="0.4">
      <c r="G762" s="1"/>
      <c r="H762" s="1"/>
      <c r="I762" s="1"/>
      <c r="J762" s="1"/>
    </row>
    <row r="763" spans="7:10" ht="15" customHeight="1" thickBot="1" x14ac:dyDescent="0.4">
      <c r="G763" s="1"/>
      <c r="H763" s="1"/>
      <c r="I763" s="1"/>
      <c r="J763" s="1"/>
    </row>
    <row r="764" spans="7:10" ht="15" customHeight="1" thickBot="1" x14ac:dyDescent="0.4">
      <c r="G764" s="1"/>
      <c r="H764" s="1"/>
      <c r="I764" s="1"/>
      <c r="J764" s="1"/>
    </row>
    <row r="765" spans="7:10" ht="15" customHeight="1" thickBot="1" x14ac:dyDescent="0.4">
      <c r="G765" s="1"/>
      <c r="H765" s="1"/>
      <c r="I765" s="1"/>
      <c r="J765" s="1"/>
    </row>
    <row r="766" spans="7:10" ht="15" customHeight="1" thickBot="1" x14ac:dyDescent="0.4">
      <c r="G766" s="1"/>
      <c r="H766" s="1"/>
      <c r="I766" s="1"/>
      <c r="J766" s="1"/>
    </row>
    <row r="767" spans="7:10" ht="15" customHeight="1" thickBot="1" x14ac:dyDescent="0.4">
      <c r="G767" s="1"/>
      <c r="H767" s="1"/>
      <c r="I767" s="1"/>
      <c r="J767" s="1"/>
    </row>
    <row r="768" spans="7:10" ht="15" customHeight="1" thickBot="1" x14ac:dyDescent="0.4">
      <c r="G768" s="1"/>
      <c r="H768" s="1"/>
      <c r="I768" s="1"/>
      <c r="J768" s="1"/>
    </row>
    <row r="769" spans="7:10" ht="15" customHeight="1" thickBot="1" x14ac:dyDescent="0.4">
      <c r="G769" s="1"/>
      <c r="H769" s="1"/>
      <c r="I769" s="1"/>
      <c r="J769" s="1"/>
    </row>
    <row r="770" spans="7:10" ht="15" customHeight="1" thickBot="1" x14ac:dyDescent="0.4">
      <c r="G770" s="1"/>
      <c r="H770" s="1"/>
      <c r="I770" s="1"/>
      <c r="J770" s="1"/>
    </row>
    <row r="771" spans="7:10" ht="15" customHeight="1" thickBot="1" x14ac:dyDescent="0.4">
      <c r="G771" s="1"/>
      <c r="H771" s="1"/>
      <c r="I771" s="1"/>
      <c r="J771" s="1"/>
    </row>
    <row r="772" spans="7:10" ht="15" customHeight="1" thickBot="1" x14ac:dyDescent="0.4">
      <c r="G772" s="1"/>
      <c r="H772" s="1"/>
      <c r="I772" s="1"/>
      <c r="J772" s="1"/>
    </row>
    <row r="773" spans="7:10" ht="15" customHeight="1" thickBot="1" x14ac:dyDescent="0.4">
      <c r="G773" s="1"/>
      <c r="H773" s="1"/>
      <c r="I773" s="1"/>
      <c r="J773" s="1"/>
    </row>
    <row r="774" spans="7:10" ht="15" customHeight="1" thickBot="1" x14ac:dyDescent="0.4">
      <c r="G774" s="1"/>
      <c r="H774" s="1"/>
      <c r="I774" s="1"/>
      <c r="J774" s="1"/>
    </row>
    <row r="775" spans="7:10" ht="15" customHeight="1" thickBot="1" x14ac:dyDescent="0.4">
      <c r="G775" s="1"/>
      <c r="H775" s="1"/>
      <c r="I775" s="1"/>
      <c r="J775" s="1"/>
    </row>
    <row r="776" spans="7:10" ht="15" customHeight="1" thickBot="1" x14ac:dyDescent="0.4">
      <c r="G776" s="1"/>
      <c r="H776" s="1"/>
      <c r="I776" s="1"/>
      <c r="J776" s="1"/>
    </row>
    <row r="777" spans="7:10" ht="15" customHeight="1" thickBot="1" x14ac:dyDescent="0.4">
      <c r="G777" s="1"/>
      <c r="H777" s="1"/>
      <c r="I777" s="1"/>
      <c r="J777" s="1"/>
    </row>
    <row r="778" spans="7:10" ht="15" customHeight="1" thickBot="1" x14ac:dyDescent="0.4">
      <c r="G778" s="1"/>
      <c r="H778" s="1"/>
      <c r="I778" s="1"/>
      <c r="J778" s="1"/>
    </row>
    <row r="779" spans="7:10" ht="15" customHeight="1" thickBot="1" x14ac:dyDescent="0.4">
      <c r="G779" s="1"/>
      <c r="H779" s="1"/>
      <c r="I779" s="1"/>
      <c r="J779" s="1"/>
    </row>
    <row r="780" spans="7:10" ht="15" customHeight="1" thickBot="1" x14ac:dyDescent="0.4">
      <c r="G780" s="1"/>
      <c r="H780" s="1"/>
      <c r="I780" s="1"/>
      <c r="J780" s="1"/>
    </row>
    <row r="781" spans="7:10" ht="15" customHeight="1" thickBot="1" x14ac:dyDescent="0.4">
      <c r="G781" s="1"/>
      <c r="H781" s="1"/>
      <c r="I781" s="1"/>
      <c r="J781" s="1"/>
    </row>
    <row r="782" spans="7:10" ht="15" customHeight="1" thickBot="1" x14ac:dyDescent="0.4">
      <c r="G782" s="1"/>
      <c r="H782" s="1"/>
      <c r="I782" s="1"/>
      <c r="J782" s="1"/>
    </row>
    <row r="783" spans="7:10" ht="15" customHeight="1" thickBot="1" x14ac:dyDescent="0.4">
      <c r="G783" s="1"/>
      <c r="H783" s="1"/>
      <c r="I783" s="1"/>
      <c r="J783" s="1"/>
    </row>
    <row r="784" spans="7:10" ht="15" customHeight="1" thickBot="1" x14ac:dyDescent="0.4">
      <c r="G784" s="1"/>
      <c r="H784" s="1"/>
      <c r="I784" s="1"/>
      <c r="J784" s="1"/>
    </row>
    <row r="785" spans="7:10" ht="15" customHeight="1" thickBot="1" x14ac:dyDescent="0.4">
      <c r="G785" s="1"/>
      <c r="H785" s="1"/>
      <c r="I785" s="1"/>
      <c r="J785" s="1"/>
    </row>
    <row r="786" spans="7:10" ht="15" customHeight="1" thickBot="1" x14ac:dyDescent="0.4">
      <c r="G786" s="1"/>
      <c r="H786" s="1"/>
      <c r="I786" s="1"/>
      <c r="J786" s="1"/>
    </row>
    <row r="787" spans="7:10" ht="15" customHeight="1" thickBot="1" x14ac:dyDescent="0.4">
      <c r="G787" s="1"/>
      <c r="H787" s="1"/>
      <c r="I787" s="1"/>
      <c r="J787" s="1"/>
    </row>
    <row r="788" spans="7:10" ht="15" customHeight="1" thickBot="1" x14ac:dyDescent="0.4">
      <c r="G788" s="1"/>
      <c r="H788" s="1"/>
      <c r="I788" s="1"/>
      <c r="J788" s="1"/>
    </row>
    <row r="789" spans="7:10" ht="15" customHeight="1" thickBot="1" x14ac:dyDescent="0.4">
      <c r="G789" s="1"/>
      <c r="H789" s="1"/>
      <c r="I789" s="1"/>
      <c r="J789" s="1"/>
    </row>
    <row r="790" spans="7:10" ht="15" customHeight="1" thickBot="1" x14ac:dyDescent="0.4">
      <c r="G790" s="1"/>
      <c r="H790" s="1"/>
      <c r="I790" s="1"/>
      <c r="J790" s="1"/>
    </row>
    <row r="791" spans="7:10" ht="15" customHeight="1" thickBot="1" x14ac:dyDescent="0.4">
      <c r="G791" s="1"/>
      <c r="H791" s="1"/>
      <c r="I791" s="1"/>
      <c r="J791" s="1"/>
    </row>
    <row r="792" spans="7:10" ht="15" customHeight="1" thickBot="1" x14ac:dyDescent="0.4">
      <c r="G792" s="1"/>
      <c r="H792" s="1"/>
      <c r="I792" s="1"/>
      <c r="J792" s="1"/>
    </row>
    <row r="793" spans="7:10" ht="15" customHeight="1" thickBot="1" x14ac:dyDescent="0.4">
      <c r="G793" s="1"/>
      <c r="H793" s="1"/>
      <c r="I793" s="1"/>
      <c r="J793" s="1"/>
    </row>
    <row r="794" spans="7:10" ht="15" customHeight="1" thickBot="1" x14ac:dyDescent="0.4">
      <c r="G794" s="1"/>
      <c r="H794" s="1"/>
      <c r="I794" s="1"/>
      <c r="J794" s="1"/>
    </row>
    <row r="795" spans="7:10" ht="15" customHeight="1" thickBot="1" x14ac:dyDescent="0.4">
      <c r="G795" s="1"/>
      <c r="H795" s="1"/>
      <c r="I795" s="1"/>
      <c r="J795" s="1"/>
    </row>
    <row r="796" spans="7:10" ht="15" customHeight="1" thickBot="1" x14ac:dyDescent="0.4">
      <c r="G796" s="1"/>
      <c r="H796" s="1"/>
      <c r="I796" s="1"/>
      <c r="J796" s="1"/>
    </row>
    <row r="797" spans="7:10" ht="15" customHeight="1" thickBot="1" x14ac:dyDescent="0.4">
      <c r="G797" s="1"/>
      <c r="H797" s="1"/>
      <c r="I797" s="1"/>
      <c r="J797" s="1"/>
    </row>
    <row r="798" spans="7:10" ht="15" customHeight="1" thickBot="1" x14ac:dyDescent="0.4">
      <c r="G798" s="1"/>
      <c r="H798" s="1"/>
      <c r="I798" s="1"/>
      <c r="J798" s="1"/>
    </row>
    <row r="799" spans="7:10" ht="15" customHeight="1" thickBot="1" x14ac:dyDescent="0.4">
      <c r="G799" s="1"/>
      <c r="H799" s="1"/>
      <c r="I799" s="1"/>
      <c r="J799" s="1"/>
    </row>
    <row r="800" spans="7:10" ht="15" customHeight="1" thickBot="1" x14ac:dyDescent="0.4">
      <c r="G800" s="1"/>
      <c r="H800" s="1"/>
      <c r="I800" s="1"/>
      <c r="J800" s="1"/>
    </row>
    <row r="801" spans="7:10" ht="15" customHeight="1" thickBot="1" x14ac:dyDescent="0.4">
      <c r="G801" s="1"/>
      <c r="H801" s="1"/>
      <c r="I801" s="1"/>
      <c r="J801" s="1"/>
    </row>
    <row r="802" spans="7:10" ht="15" customHeight="1" thickBot="1" x14ac:dyDescent="0.4">
      <c r="G802" s="1"/>
      <c r="H802" s="1"/>
      <c r="I802" s="1"/>
      <c r="J802" s="1"/>
    </row>
    <row r="803" spans="7:10" ht="15" customHeight="1" thickBot="1" x14ac:dyDescent="0.4">
      <c r="G803" s="1"/>
      <c r="H803" s="1"/>
      <c r="I803" s="1"/>
      <c r="J803" s="1"/>
    </row>
    <row r="804" spans="7:10" ht="15" customHeight="1" thickBot="1" x14ac:dyDescent="0.4">
      <c r="G804" s="1"/>
      <c r="H804" s="1"/>
      <c r="I804" s="1"/>
      <c r="J804" s="1"/>
    </row>
    <row r="805" spans="7:10" ht="15" customHeight="1" thickBot="1" x14ac:dyDescent="0.4">
      <c r="G805" s="1"/>
      <c r="H805" s="1"/>
      <c r="I805" s="1"/>
      <c r="J805" s="1"/>
    </row>
    <row r="806" spans="7:10" ht="15" customHeight="1" thickBot="1" x14ac:dyDescent="0.4">
      <c r="G806" s="1"/>
      <c r="H806" s="1"/>
      <c r="I806" s="1"/>
      <c r="J806" s="1"/>
    </row>
    <row r="807" spans="7:10" ht="15" customHeight="1" thickBot="1" x14ac:dyDescent="0.4">
      <c r="G807" s="1"/>
      <c r="H807" s="1"/>
      <c r="I807" s="1"/>
      <c r="J807" s="1"/>
    </row>
    <row r="808" spans="7:10" ht="15" customHeight="1" thickBot="1" x14ac:dyDescent="0.4">
      <c r="G808" s="1"/>
      <c r="H808" s="1"/>
      <c r="I808" s="1"/>
      <c r="J808" s="1"/>
    </row>
    <row r="809" spans="7:10" ht="15" customHeight="1" thickBot="1" x14ac:dyDescent="0.4">
      <c r="G809" s="1"/>
      <c r="H809" s="1"/>
      <c r="I809" s="1"/>
      <c r="J809" s="1"/>
    </row>
    <row r="810" spans="7:10" ht="15" customHeight="1" thickBot="1" x14ac:dyDescent="0.4">
      <c r="G810" s="1"/>
      <c r="H810" s="1"/>
      <c r="I810" s="1"/>
      <c r="J810" s="1"/>
    </row>
    <row r="811" spans="7:10" ht="15" customHeight="1" thickBot="1" x14ac:dyDescent="0.4">
      <c r="G811" s="1"/>
      <c r="H811" s="1"/>
      <c r="I811" s="1"/>
      <c r="J811" s="1"/>
    </row>
    <row r="812" spans="7:10" ht="15" customHeight="1" thickBot="1" x14ac:dyDescent="0.4">
      <c r="G812" s="1"/>
      <c r="H812" s="1"/>
      <c r="I812" s="1"/>
      <c r="J812" s="1"/>
    </row>
    <row r="813" spans="7:10" ht="15" customHeight="1" thickBot="1" x14ac:dyDescent="0.4">
      <c r="G813" s="1"/>
      <c r="H813" s="1"/>
      <c r="I813" s="1"/>
      <c r="J813" s="1"/>
    </row>
    <row r="814" spans="7:10" ht="15" customHeight="1" thickBot="1" x14ac:dyDescent="0.4">
      <c r="G814" s="1"/>
      <c r="H814" s="1"/>
      <c r="I814" s="1"/>
      <c r="J814" s="1"/>
    </row>
    <row r="815" spans="7:10" ht="15" customHeight="1" thickBot="1" x14ac:dyDescent="0.4">
      <c r="G815" s="1"/>
      <c r="H815" s="1"/>
      <c r="I815" s="1"/>
      <c r="J815" s="1"/>
    </row>
    <row r="816" spans="7:10" ht="15" customHeight="1" thickBot="1" x14ac:dyDescent="0.4">
      <c r="G816" s="1"/>
      <c r="H816" s="1"/>
      <c r="I816" s="1"/>
      <c r="J816" s="1"/>
    </row>
    <row r="817" spans="7:10" ht="15" customHeight="1" thickBot="1" x14ac:dyDescent="0.4">
      <c r="G817" s="1"/>
      <c r="H817" s="1"/>
      <c r="I817" s="1"/>
      <c r="J817" s="1"/>
    </row>
    <row r="818" spans="7:10" ht="15" customHeight="1" thickBot="1" x14ac:dyDescent="0.4">
      <c r="G818" s="1"/>
      <c r="H818" s="1"/>
      <c r="I818" s="1"/>
      <c r="J818" s="1"/>
    </row>
    <row r="819" spans="7:10" ht="15" customHeight="1" thickBot="1" x14ac:dyDescent="0.4">
      <c r="G819" s="1"/>
      <c r="H819" s="1"/>
      <c r="I819" s="1"/>
      <c r="J819" s="1"/>
    </row>
    <row r="820" spans="7:10" ht="15" customHeight="1" thickBot="1" x14ac:dyDescent="0.4">
      <c r="G820" s="1"/>
      <c r="H820" s="1"/>
      <c r="I820" s="1"/>
      <c r="J820" s="1"/>
    </row>
    <row r="821" spans="7:10" ht="15" customHeight="1" thickBot="1" x14ac:dyDescent="0.4">
      <c r="G821" s="1"/>
      <c r="H821" s="1"/>
      <c r="I821" s="1"/>
      <c r="J821" s="1"/>
    </row>
    <row r="822" spans="7:10" ht="15" customHeight="1" thickBot="1" x14ac:dyDescent="0.4">
      <c r="G822" s="1"/>
      <c r="H822" s="1"/>
      <c r="I822" s="1"/>
      <c r="J822" s="1"/>
    </row>
    <row r="823" spans="7:10" ht="15" customHeight="1" thickBot="1" x14ac:dyDescent="0.4">
      <c r="G823" s="1"/>
      <c r="H823" s="1"/>
      <c r="I823" s="1"/>
      <c r="J823" s="1"/>
    </row>
    <row r="824" spans="7:10" ht="15" customHeight="1" thickBot="1" x14ac:dyDescent="0.4">
      <c r="G824" s="1"/>
      <c r="H824" s="1"/>
      <c r="I824" s="1"/>
      <c r="J824" s="1"/>
    </row>
    <row r="825" spans="7:10" ht="15" customHeight="1" thickBot="1" x14ac:dyDescent="0.4">
      <c r="G825" s="1"/>
      <c r="H825" s="1"/>
      <c r="I825" s="1"/>
      <c r="J825" s="1"/>
    </row>
    <row r="826" spans="7:10" ht="15" customHeight="1" thickBot="1" x14ac:dyDescent="0.4">
      <c r="G826" s="1"/>
      <c r="H826" s="1"/>
      <c r="I826" s="1"/>
      <c r="J826" s="1"/>
    </row>
    <row r="827" spans="7:10" ht="15" customHeight="1" thickBot="1" x14ac:dyDescent="0.4">
      <c r="G827" s="1"/>
      <c r="H827" s="1"/>
      <c r="I827" s="1"/>
      <c r="J827" s="1"/>
    </row>
    <row r="828" spans="7:10" ht="15" customHeight="1" thickBot="1" x14ac:dyDescent="0.4">
      <c r="G828" s="1"/>
      <c r="H828" s="1"/>
      <c r="I828" s="1"/>
      <c r="J828" s="1"/>
    </row>
    <row r="829" spans="7:10" ht="15" customHeight="1" thickBot="1" x14ac:dyDescent="0.4">
      <c r="G829" s="1"/>
      <c r="H829" s="1"/>
      <c r="I829" s="1"/>
      <c r="J829" s="1"/>
    </row>
    <row r="830" spans="7:10" ht="15" customHeight="1" thickBot="1" x14ac:dyDescent="0.4">
      <c r="G830" s="1"/>
      <c r="H830" s="1"/>
      <c r="I830" s="1"/>
      <c r="J830" s="1"/>
    </row>
    <row r="831" spans="7:10" ht="15" customHeight="1" thickBot="1" x14ac:dyDescent="0.4">
      <c r="G831" s="1"/>
      <c r="H831" s="1"/>
      <c r="I831" s="1"/>
      <c r="J831" s="1"/>
    </row>
    <row r="832" spans="7:10" ht="15" customHeight="1" thickBot="1" x14ac:dyDescent="0.4">
      <c r="G832" s="1"/>
      <c r="H832" s="1"/>
      <c r="I832" s="1"/>
      <c r="J832" s="1"/>
    </row>
    <row r="833" spans="7:10" ht="15" customHeight="1" thickBot="1" x14ac:dyDescent="0.4">
      <c r="G833" s="1"/>
      <c r="H833" s="1"/>
      <c r="I833" s="1"/>
      <c r="J833" s="1"/>
    </row>
    <row r="834" spans="7:10" ht="15" customHeight="1" thickBot="1" x14ac:dyDescent="0.4">
      <c r="G834" s="1"/>
      <c r="H834" s="1"/>
      <c r="I834" s="1"/>
      <c r="J834" s="1"/>
    </row>
    <row r="835" spans="7:10" ht="15" customHeight="1" thickBot="1" x14ac:dyDescent="0.4">
      <c r="G835" s="1"/>
      <c r="H835" s="1"/>
      <c r="I835" s="1"/>
      <c r="J835" s="1"/>
    </row>
    <row r="836" spans="7:10" ht="15" customHeight="1" thickBot="1" x14ac:dyDescent="0.4">
      <c r="G836" s="1"/>
      <c r="H836" s="1"/>
      <c r="I836" s="1"/>
      <c r="J836" s="1"/>
    </row>
    <row r="837" spans="7:10" ht="15" customHeight="1" thickBot="1" x14ac:dyDescent="0.4">
      <c r="G837" s="1"/>
      <c r="H837" s="1"/>
      <c r="I837" s="1"/>
      <c r="J837" s="1"/>
    </row>
    <row r="838" spans="7:10" ht="15" customHeight="1" thickBot="1" x14ac:dyDescent="0.4">
      <c r="G838" s="1"/>
      <c r="H838" s="1"/>
      <c r="I838" s="1"/>
      <c r="J838" s="1"/>
    </row>
    <row r="839" spans="7:10" ht="15" customHeight="1" thickBot="1" x14ac:dyDescent="0.4">
      <c r="G839" s="1"/>
      <c r="H839" s="1"/>
      <c r="I839" s="1"/>
      <c r="J839" s="1"/>
    </row>
    <row r="840" spans="7:10" ht="15" customHeight="1" thickBot="1" x14ac:dyDescent="0.4">
      <c r="G840" s="1"/>
      <c r="H840" s="1"/>
      <c r="I840" s="1"/>
      <c r="J840" s="1"/>
    </row>
    <row r="841" spans="7:10" ht="15" customHeight="1" thickBot="1" x14ac:dyDescent="0.4">
      <c r="G841" s="1"/>
      <c r="H841" s="1"/>
      <c r="I841" s="1"/>
      <c r="J841" s="1"/>
    </row>
    <row r="842" spans="7:10" ht="15" customHeight="1" thickBot="1" x14ac:dyDescent="0.4">
      <c r="G842" s="1"/>
      <c r="H842" s="1"/>
      <c r="I842" s="1"/>
      <c r="J842" s="1"/>
    </row>
    <row r="843" spans="7:10" ht="15" customHeight="1" thickBot="1" x14ac:dyDescent="0.4">
      <c r="G843" s="1"/>
      <c r="H843" s="1"/>
      <c r="I843" s="1"/>
      <c r="J843" s="1"/>
    </row>
    <row r="844" spans="7:10" ht="15" customHeight="1" thickBot="1" x14ac:dyDescent="0.4">
      <c r="G844" s="1"/>
      <c r="H844" s="1"/>
      <c r="I844" s="1"/>
      <c r="J844" s="1"/>
    </row>
    <row r="845" spans="7:10" ht="15" customHeight="1" thickBot="1" x14ac:dyDescent="0.4">
      <c r="G845" s="1"/>
      <c r="H845" s="1"/>
      <c r="I845" s="1"/>
      <c r="J845" s="1"/>
    </row>
    <row r="846" spans="7:10" ht="15" customHeight="1" thickBot="1" x14ac:dyDescent="0.4">
      <c r="G846" s="1"/>
      <c r="H846" s="1"/>
      <c r="I846" s="1"/>
      <c r="J846" s="1"/>
    </row>
    <row r="847" spans="7:10" ht="15" customHeight="1" thickBot="1" x14ac:dyDescent="0.4">
      <c r="G847" s="1"/>
      <c r="H847" s="1"/>
      <c r="I847" s="1"/>
      <c r="J847" s="1"/>
    </row>
    <row r="848" spans="7:10" ht="15" customHeight="1" thickBot="1" x14ac:dyDescent="0.4">
      <c r="G848" s="1"/>
      <c r="H848" s="1"/>
      <c r="I848" s="1"/>
      <c r="J848" s="1"/>
    </row>
    <row r="849" spans="7:10" ht="15" customHeight="1" thickBot="1" x14ac:dyDescent="0.4">
      <c r="G849" s="1"/>
      <c r="H849" s="1"/>
      <c r="I849" s="1"/>
      <c r="J849" s="1"/>
    </row>
    <row r="850" spans="7:10" ht="15" customHeight="1" thickBot="1" x14ac:dyDescent="0.4">
      <c r="G850" s="1"/>
      <c r="H850" s="1"/>
      <c r="I850" s="1"/>
      <c r="J850" s="1"/>
    </row>
    <row r="851" spans="7:10" ht="15" customHeight="1" thickBot="1" x14ac:dyDescent="0.4">
      <c r="G851" s="1"/>
      <c r="H851" s="1"/>
      <c r="I851" s="1"/>
      <c r="J851" s="1"/>
    </row>
    <row r="852" spans="7:10" ht="15" customHeight="1" thickBot="1" x14ac:dyDescent="0.4">
      <c r="G852" s="1"/>
      <c r="H852" s="1"/>
      <c r="I852" s="1"/>
      <c r="J852" s="1"/>
    </row>
    <row r="853" spans="7:10" ht="15" customHeight="1" thickBot="1" x14ac:dyDescent="0.4">
      <c r="G853" s="1"/>
      <c r="H853" s="1"/>
      <c r="I853" s="1"/>
      <c r="J853" s="1"/>
    </row>
    <row r="854" spans="7:10" ht="15" customHeight="1" thickBot="1" x14ac:dyDescent="0.4">
      <c r="G854" s="1"/>
      <c r="H854" s="1"/>
      <c r="I854" s="1"/>
      <c r="J854" s="1"/>
    </row>
    <row r="855" spans="7:10" ht="15" customHeight="1" thickBot="1" x14ac:dyDescent="0.4">
      <c r="G855" s="1"/>
      <c r="H855" s="1"/>
      <c r="I855" s="1"/>
      <c r="J855" s="1"/>
    </row>
    <row r="856" spans="7:10" ht="15" customHeight="1" thickBot="1" x14ac:dyDescent="0.4">
      <c r="G856" s="1"/>
      <c r="H856" s="1"/>
      <c r="I856" s="1"/>
      <c r="J856" s="1"/>
    </row>
    <row r="857" spans="7:10" ht="15" customHeight="1" thickBot="1" x14ac:dyDescent="0.4">
      <c r="G857" s="1"/>
      <c r="H857" s="1"/>
      <c r="I857" s="1"/>
      <c r="J857" s="1"/>
    </row>
    <row r="858" spans="7:10" ht="15" customHeight="1" thickBot="1" x14ac:dyDescent="0.4">
      <c r="G858" s="1"/>
      <c r="H858" s="1"/>
      <c r="I858" s="1"/>
      <c r="J858" s="1"/>
    </row>
    <row r="859" spans="7:10" ht="15" customHeight="1" thickBot="1" x14ac:dyDescent="0.4">
      <c r="G859" s="1"/>
      <c r="H859" s="1"/>
      <c r="I859" s="1"/>
      <c r="J859" s="1"/>
    </row>
    <row r="860" spans="7:10" ht="15" customHeight="1" thickBot="1" x14ac:dyDescent="0.4">
      <c r="G860" s="1"/>
      <c r="H860" s="1"/>
      <c r="I860" s="1"/>
      <c r="J860" s="1"/>
    </row>
    <row r="861" spans="7:10" ht="15" customHeight="1" thickBot="1" x14ac:dyDescent="0.4">
      <c r="G861" s="1"/>
      <c r="H861" s="1"/>
      <c r="I861" s="1"/>
      <c r="J861" s="1"/>
    </row>
    <row r="862" spans="7:10" ht="15" customHeight="1" thickBot="1" x14ac:dyDescent="0.4">
      <c r="G862" s="1"/>
      <c r="H862" s="1"/>
      <c r="I862" s="1"/>
      <c r="J862" s="1"/>
    </row>
    <row r="863" spans="7:10" ht="15" customHeight="1" thickBot="1" x14ac:dyDescent="0.4">
      <c r="G863" s="1"/>
      <c r="H863" s="1"/>
      <c r="I863" s="1"/>
      <c r="J863" s="1"/>
    </row>
    <row r="864" spans="7:10" ht="15" customHeight="1" thickBot="1" x14ac:dyDescent="0.4">
      <c r="G864" s="1"/>
      <c r="H864" s="1"/>
      <c r="I864" s="1"/>
      <c r="J864" s="1"/>
    </row>
    <row r="865" spans="7:10" ht="15" customHeight="1" thickBot="1" x14ac:dyDescent="0.4">
      <c r="G865" s="1"/>
      <c r="H865" s="1"/>
      <c r="I865" s="1"/>
      <c r="J865" s="1"/>
    </row>
    <row r="866" spans="7:10" ht="15" customHeight="1" thickBot="1" x14ac:dyDescent="0.4">
      <c r="G866" s="1"/>
      <c r="H866" s="1"/>
      <c r="I866" s="1"/>
      <c r="J866" s="1"/>
    </row>
    <row r="867" spans="7:10" ht="15" customHeight="1" thickBot="1" x14ac:dyDescent="0.4">
      <c r="G867" s="1"/>
      <c r="H867" s="1"/>
      <c r="I867" s="1"/>
      <c r="J867" s="1"/>
    </row>
    <row r="868" spans="7:10" ht="15" customHeight="1" thickBot="1" x14ac:dyDescent="0.4">
      <c r="G868" s="1"/>
      <c r="H868" s="1"/>
      <c r="I868" s="1"/>
      <c r="J868" s="1"/>
    </row>
    <row r="869" spans="7:10" ht="15" customHeight="1" thickBot="1" x14ac:dyDescent="0.4">
      <c r="G869" s="1"/>
      <c r="H869" s="1"/>
      <c r="I869" s="1"/>
      <c r="J869" s="1"/>
    </row>
    <row r="870" spans="7:10" ht="15" customHeight="1" thickBot="1" x14ac:dyDescent="0.4">
      <c r="G870" s="1"/>
      <c r="H870" s="1"/>
      <c r="I870" s="1"/>
      <c r="J870" s="1"/>
    </row>
    <row r="871" spans="7:10" ht="15" customHeight="1" thickBot="1" x14ac:dyDescent="0.4">
      <c r="G871" s="1"/>
      <c r="H871" s="1"/>
      <c r="I871" s="1"/>
      <c r="J871" s="1"/>
    </row>
    <row r="872" spans="7:10" ht="15" customHeight="1" thickBot="1" x14ac:dyDescent="0.4">
      <c r="G872" s="1"/>
      <c r="H872" s="1"/>
      <c r="I872" s="1"/>
      <c r="J872" s="1"/>
    </row>
    <row r="873" spans="7:10" ht="15" customHeight="1" thickBot="1" x14ac:dyDescent="0.4">
      <c r="G873" s="1"/>
      <c r="H873" s="1"/>
      <c r="I873" s="1"/>
      <c r="J873" s="1"/>
    </row>
    <row r="874" spans="7:10" ht="15" customHeight="1" thickBot="1" x14ac:dyDescent="0.4">
      <c r="G874" s="1"/>
      <c r="H874" s="1"/>
      <c r="I874" s="1"/>
      <c r="J874" s="1"/>
    </row>
    <row r="875" spans="7:10" ht="15" customHeight="1" thickBot="1" x14ac:dyDescent="0.4">
      <c r="G875" s="1"/>
      <c r="H875" s="1"/>
      <c r="I875" s="1"/>
      <c r="J875" s="1"/>
    </row>
    <row r="876" spans="7:10" ht="15" customHeight="1" thickBot="1" x14ac:dyDescent="0.4">
      <c r="G876" s="1"/>
      <c r="H876" s="1"/>
      <c r="I876" s="1"/>
      <c r="J876" s="1"/>
    </row>
    <row r="877" spans="7:10" ht="15" customHeight="1" thickBot="1" x14ac:dyDescent="0.4">
      <c r="G877" s="1"/>
      <c r="H877" s="1"/>
      <c r="I877" s="1"/>
      <c r="J877" s="1"/>
    </row>
    <row r="878" spans="7:10" ht="15" customHeight="1" thickBot="1" x14ac:dyDescent="0.4">
      <c r="G878" s="1"/>
      <c r="H878" s="1"/>
      <c r="I878" s="1"/>
      <c r="J878" s="1"/>
    </row>
    <row r="879" spans="7:10" ht="15" customHeight="1" thickBot="1" x14ac:dyDescent="0.4">
      <c r="G879" s="1"/>
      <c r="H879" s="1"/>
      <c r="I879" s="1"/>
      <c r="J879" s="1"/>
    </row>
    <row r="880" spans="7:10" ht="15" customHeight="1" thickBot="1" x14ac:dyDescent="0.4">
      <c r="G880" s="1"/>
      <c r="H880" s="1"/>
      <c r="I880" s="1"/>
      <c r="J880" s="1"/>
    </row>
    <row r="881" spans="7:10" ht="15" customHeight="1" thickBot="1" x14ac:dyDescent="0.4">
      <c r="G881" s="1"/>
      <c r="H881" s="1"/>
      <c r="I881" s="1"/>
      <c r="J881" s="1"/>
    </row>
    <row r="882" spans="7:10" ht="15" customHeight="1" thickBot="1" x14ac:dyDescent="0.4">
      <c r="G882" s="1"/>
      <c r="H882" s="1"/>
      <c r="I882" s="1"/>
      <c r="J882" s="1"/>
    </row>
    <row r="883" spans="7:10" ht="15" customHeight="1" thickBot="1" x14ac:dyDescent="0.4">
      <c r="G883" s="1"/>
      <c r="H883" s="1"/>
      <c r="I883" s="1"/>
      <c r="J883" s="1"/>
    </row>
    <row r="884" spans="7:10" ht="15" customHeight="1" thickBot="1" x14ac:dyDescent="0.4">
      <c r="G884" s="1"/>
      <c r="H884" s="1"/>
      <c r="I884" s="1"/>
      <c r="J884" s="1"/>
    </row>
    <row r="885" spans="7:10" ht="15" customHeight="1" thickBot="1" x14ac:dyDescent="0.4">
      <c r="G885" s="1"/>
      <c r="H885" s="1"/>
      <c r="I885" s="1"/>
      <c r="J885" s="1"/>
    </row>
    <row r="886" spans="7:10" ht="15" customHeight="1" thickBot="1" x14ac:dyDescent="0.4">
      <c r="G886" s="1"/>
      <c r="H886" s="1"/>
      <c r="I886" s="1"/>
      <c r="J886" s="1"/>
    </row>
    <row r="887" spans="7:10" ht="15" customHeight="1" thickBot="1" x14ac:dyDescent="0.4">
      <c r="G887" s="1"/>
      <c r="H887" s="1"/>
      <c r="I887" s="1"/>
      <c r="J887" s="1"/>
    </row>
    <row r="888" spans="7:10" ht="15" customHeight="1" thickBot="1" x14ac:dyDescent="0.4">
      <c r="G888" s="1"/>
      <c r="H888" s="1"/>
      <c r="I888" s="1"/>
      <c r="J888" s="1"/>
    </row>
    <row r="889" spans="7:10" ht="15" customHeight="1" thickBot="1" x14ac:dyDescent="0.4">
      <c r="G889" s="1"/>
      <c r="H889" s="1"/>
      <c r="I889" s="1"/>
      <c r="J889" s="1"/>
    </row>
    <row r="890" spans="7:10" ht="15" customHeight="1" thickBot="1" x14ac:dyDescent="0.4">
      <c r="G890" s="1"/>
      <c r="H890" s="1"/>
      <c r="I890" s="1"/>
      <c r="J890" s="1"/>
    </row>
    <row r="891" spans="7:10" ht="15" customHeight="1" thickBot="1" x14ac:dyDescent="0.4">
      <c r="G891" s="1"/>
      <c r="H891" s="1"/>
      <c r="I891" s="1"/>
      <c r="J891" s="1"/>
    </row>
    <row r="892" spans="7:10" ht="15" customHeight="1" thickBot="1" x14ac:dyDescent="0.4">
      <c r="G892" s="1"/>
      <c r="H892" s="1"/>
      <c r="I892" s="1"/>
      <c r="J892" s="1"/>
    </row>
    <row r="893" spans="7:10" ht="15" customHeight="1" thickBot="1" x14ac:dyDescent="0.4">
      <c r="G893" s="1"/>
      <c r="H893" s="1"/>
      <c r="I893" s="1"/>
      <c r="J893" s="1"/>
    </row>
    <row r="894" spans="7:10" ht="15" customHeight="1" thickBot="1" x14ac:dyDescent="0.4">
      <c r="G894" s="1"/>
      <c r="H894" s="1"/>
      <c r="I894" s="1"/>
      <c r="J894" s="1"/>
    </row>
    <row r="895" spans="7:10" ht="15" customHeight="1" thickBot="1" x14ac:dyDescent="0.4">
      <c r="G895" s="1"/>
      <c r="H895" s="1"/>
      <c r="I895" s="1"/>
      <c r="J895" s="1"/>
    </row>
    <row r="896" spans="7:10" ht="15" customHeight="1" thickBot="1" x14ac:dyDescent="0.4">
      <c r="G896" s="1"/>
      <c r="H896" s="1"/>
      <c r="I896" s="1"/>
      <c r="J896" s="1"/>
    </row>
    <row r="897" spans="7:10" ht="15" customHeight="1" thickBot="1" x14ac:dyDescent="0.4">
      <c r="G897" s="1"/>
      <c r="H897" s="1"/>
      <c r="I897" s="1"/>
      <c r="J897" s="1"/>
    </row>
    <row r="898" spans="7:10" ht="15" customHeight="1" thickBot="1" x14ac:dyDescent="0.4">
      <c r="G898" s="1"/>
      <c r="H898" s="1"/>
      <c r="I898" s="1"/>
      <c r="J898" s="1"/>
    </row>
    <row r="899" spans="7:10" ht="15" customHeight="1" thickBot="1" x14ac:dyDescent="0.4">
      <c r="G899" s="1"/>
      <c r="H899" s="1"/>
      <c r="I899" s="1"/>
      <c r="J899" s="1"/>
    </row>
    <row r="900" spans="7:10" ht="15" customHeight="1" thickBot="1" x14ac:dyDescent="0.4">
      <c r="G900" s="1"/>
      <c r="H900" s="1"/>
      <c r="I900" s="1"/>
      <c r="J900" s="1"/>
    </row>
    <row r="901" spans="7:10" ht="15" customHeight="1" thickBot="1" x14ac:dyDescent="0.4">
      <c r="G901" s="1"/>
      <c r="H901" s="1"/>
      <c r="I901" s="1"/>
      <c r="J901" s="1"/>
    </row>
    <row r="902" spans="7:10" ht="15" customHeight="1" thickBot="1" x14ac:dyDescent="0.4">
      <c r="G902" s="1"/>
      <c r="H902" s="1"/>
      <c r="I902" s="1"/>
      <c r="J902" s="1"/>
    </row>
    <row r="903" spans="7:10" ht="15" customHeight="1" thickBot="1" x14ac:dyDescent="0.4">
      <c r="G903" s="1"/>
      <c r="H903" s="1"/>
      <c r="I903" s="1"/>
      <c r="J903" s="1"/>
    </row>
    <row r="904" spans="7:10" ht="15" customHeight="1" thickBot="1" x14ac:dyDescent="0.4">
      <c r="G904" s="1"/>
      <c r="H904" s="1"/>
      <c r="I904" s="1"/>
      <c r="J904" s="1"/>
    </row>
    <row r="905" spans="7:10" ht="15" customHeight="1" thickBot="1" x14ac:dyDescent="0.4">
      <c r="G905" s="1"/>
      <c r="H905" s="1"/>
      <c r="I905" s="1"/>
      <c r="J905" s="1"/>
    </row>
    <row r="906" spans="7:10" ht="15" customHeight="1" thickBot="1" x14ac:dyDescent="0.4">
      <c r="G906" s="1"/>
      <c r="H906" s="1"/>
      <c r="I906" s="1"/>
      <c r="J906" s="1"/>
    </row>
    <row r="907" spans="7:10" ht="15" customHeight="1" thickBot="1" x14ac:dyDescent="0.4">
      <c r="G907" s="1"/>
      <c r="H907" s="1"/>
      <c r="I907" s="1"/>
      <c r="J907" s="1"/>
    </row>
    <row r="908" spans="7:10" ht="15" customHeight="1" thickBot="1" x14ac:dyDescent="0.4">
      <c r="G908" s="1"/>
      <c r="H908" s="1"/>
      <c r="I908" s="1"/>
      <c r="J908" s="1"/>
    </row>
    <row r="909" spans="7:10" ht="15" customHeight="1" thickBot="1" x14ac:dyDescent="0.4">
      <c r="G909" s="1"/>
      <c r="H909" s="1"/>
      <c r="I909" s="1"/>
      <c r="J909" s="1"/>
    </row>
    <row r="910" spans="7:10" ht="15" customHeight="1" thickBot="1" x14ac:dyDescent="0.4">
      <c r="G910" s="1"/>
      <c r="H910" s="1"/>
      <c r="I910" s="1"/>
      <c r="J910" s="1"/>
    </row>
    <row r="911" spans="7:10" ht="15" customHeight="1" thickBot="1" x14ac:dyDescent="0.4">
      <c r="G911" s="1"/>
      <c r="H911" s="1"/>
      <c r="I911" s="1"/>
      <c r="J911" s="1"/>
    </row>
    <row r="912" spans="7:10" ht="15" customHeight="1" thickBot="1" x14ac:dyDescent="0.4">
      <c r="G912" s="1"/>
      <c r="H912" s="1"/>
      <c r="I912" s="1"/>
      <c r="J912" s="1"/>
    </row>
    <row r="913" spans="7:10" ht="15" customHeight="1" thickBot="1" x14ac:dyDescent="0.4">
      <c r="G913" s="1"/>
      <c r="H913" s="1"/>
      <c r="I913" s="1"/>
      <c r="J913" s="1"/>
    </row>
    <row r="914" spans="7:10" ht="15" customHeight="1" thickBot="1" x14ac:dyDescent="0.4">
      <c r="G914" s="1"/>
      <c r="H914" s="1"/>
      <c r="I914" s="1"/>
      <c r="J914" s="1"/>
    </row>
    <row r="915" spans="7:10" ht="15" customHeight="1" thickBot="1" x14ac:dyDescent="0.4">
      <c r="G915" s="1"/>
      <c r="H915" s="1"/>
      <c r="I915" s="1"/>
      <c r="J915" s="1"/>
    </row>
    <row r="916" spans="7:10" ht="15" customHeight="1" thickBot="1" x14ac:dyDescent="0.4">
      <c r="G916" s="1"/>
      <c r="H916" s="1"/>
      <c r="I916" s="1"/>
      <c r="J916" s="1"/>
    </row>
    <row r="917" spans="7:10" ht="15" customHeight="1" thickBot="1" x14ac:dyDescent="0.4">
      <c r="G917" s="1"/>
      <c r="H917" s="1"/>
      <c r="I917" s="1"/>
      <c r="J917" s="1"/>
    </row>
    <row r="918" spans="7:10" ht="15" customHeight="1" thickBot="1" x14ac:dyDescent="0.4">
      <c r="G918" s="1"/>
      <c r="H918" s="1"/>
      <c r="I918" s="1"/>
      <c r="J918" s="1"/>
    </row>
    <row r="919" spans="7:10" ht="15" customHeight="1" thickBot="1" x14ac:dyDescent="0.4">
      <c r="G919" s="1"/>
      <c r="H919" s="1"/>
      <c r="I919" s="1"/>
      <c r="J919" s="1"/>
    </row>
    <row r="920" spans="7:10" ht="15" customHeight="1" thickBot="1" x14ac:dyDescent="0.4">
      <c r="G920" s="1"/>
      <c r="H920" s="1"/>
      <c r="I920" s="1"/>
      <c r="J920" s="1"/>
    </row>
    <row r="921" spans="7:10" ht="15" customHeight="1" thickBot="1" x14ac:dyDescent="0.4">
      <c r="G921" s="1"/>
      <c r="H921" s="1"/>
      <c r="I921" s="1"/>
      <c r="J921" s="1"/>
    </row>
    <row r="922" spans="7:10" ht="15" customHeight="1" thickBot="1" x14ac:dyDescent="0.4">
      <c r="G922" s="1"/>
      <c r="H922" s="1"/>
      <c r="I922" s="1"/>
      <c r="J922" s="1"/>
    </row>
    <row r="923" spans="7:10" ht="15" customHeight="1" thickBot="1" x14ac:dyDescent="0.4">
      <c r="G923" s="1"/>
      <c r="H923" s="1"/>
      <c r="I923" s="1"/>
      <c r="J923" s="1"/>
    </row>
    <row r="924" spans="7:10" ht="15" customHeight="1" thickBot="1" x14ac:dyDescent="0.4">
      <c r="G924" s="1"/>
      <c r="H924" s="1"/>
      <c r="I924" s="1"/>
      <c r="J924" s="1"/>
    </row>
    <row r="925" spans="7:10" ht="15" customHeight="1" thickBot="1" x14ac:dyDescent="0.4">
      <c r="G925" s="1"/>
      <c r="H925" s="1"/>
      <c r="I925" s="1"/>
      <c r="J925" s="1"/>
    </row>
    <row r="926" spans="7:10" ht="15" customHeight="1" thickBot="1" x14ac:dyDescent="0.4">
      <c r="G926" s="1"/>
      <c r="H926" s="1"/>
      <c r="I926" s="1"/>
      <c r="J926" s="1"/>
    </row>
    <row r="927" spans="7:10" ht="15" customHeight="1" thickBot="1" x14ac:dyDescent="0.4">
      <c r="G927" s="1"/>
      <c r="H927" s="1"/>
      <c r="I927" s="1"/>
      <c r="J927" s="1"/>
    </row>
    <row r="928" spans="7:10" ht="15" customHeight="1" thickBot="1" x14ac:dyDescent="0.4">
      <c r="G928" s="1"/>
      <c r="H928" s="1"/>
      <c r="I928" s="1"/>
      <c r="J928" s="1"/>
    </row>
    <row r="929" spans="7:10" ht="15" customHeight="1" thickBot="1" x14ac:dyDescent="0.4">
      <c r="G929" s="1"/>
      <c r="H929" s="1"/>
      <c r="I929" s="1"/>
      <c r="J929" s="1"/>
    </row>
    <row r="930" spans="7:10" ht="15" customHeight="1" thickBot="1" x14ac:dyDescent="0.4">
      <c r="G930" s="1"/>
      <c r="H930" s="1"/>
      <c r="I930" s="1"/>
      <c r="J930" s="1"/>
    </row>
    <row r="931" spans="7:10" ht="15" customHeight="1" thickBot="1" x14ac:dyDescent="0.4">
      <c r="G931" s="1"/>
      <c r="H931" s="1"/>
      <c r="I931" s="1"/>
      <c r="J931" s="1"/>
    </row>
    <row r="932" spans="7:10" ht="15" customHeight="1" thickBot="1" x14ac:dyDescent="0.4">
      <c r="G932" s="1"/>
      <c r="H932" s="1"/>
      <c r="I932" s="1"/>
      <c r="J932" s="1"/>
    </row>
    <row r="933" spans="7:10" ht="15" customHeight="1" thickBot="1" x14ac:dyDescent="0.4">
      <c r="G933" s="1"/>
      <c r="H933" s="1"/>
      <c r="I933" s="1"/>
      <c r="J933" s="1"/>
    </row>
    <row r="934" spans="7:10" ht="15" customHeight="1" thickBot="1" x14ac:dyDescent="0.4">
      <c r="G934" s="1"/>
      <c r="H934" s="1"/>
      <c r="I934" s="1"/>
      <c r="J934" s="1"/>
    </row>
    <row r="935" spans="7:10" ht="15" customHeight="1" thickBot="1" x14ac:dyDescent="0.4">
      <c r="G935" s="1"/>
      <c r="H935" s="1"/>
      <c r="I935" s="1"/>
      <c r="J935" s="1"/>
    </row>
    <row r="936" spans="7:10" ht="15" customHeight="1" thickBot="1" x14ac:dyDescent="0.4">
      <c r="G936" s="1"/>
      <c r="H936" s="1"/>
      <c r="I936" s="1"/>
      <c r="J936" s="1"/>
    </row>
    <row r="937" spans="7:10" ht="15" customHeight="1" thickBot="1" x14ac:dyDescent="0.4">
      <c r="G937" s="1"/>
      <c r="H937" s="1"/>
      <c r="I937" s="1"/>
      <c r="J937" s="1"/>
    </row>
    <row r="938" spans="7:10" ht="15" customHeight="1" thickBot="1" x14ac:dyDescent="0.4">
      <c r="G938" s="1"/>
      <c r="H938" s="1"/>
      <c r="I938" s="1"/>
      <c r="J938" s="1"/>
    </row>
    <row r="939" spans="7:10" ht="15" customHeight="1" thickBot="1" x14ac:dyDescent="0.4">
      <c r="G939" s="1"/>
      <c r="H939" s="1"/>
      <c r="I939" s="1"/>
      <c r="J939" s="1"/>
    </row>
    <row r="940" spans="7:10" ht="15" customHeight="1" thickBot="1" x14ac:dyDescent="0.4">
      <c r="G940" s="1"/>
      <c r="H940" s="1"/>
      <c r="I940" s="1"/>
      <c r="J940" s="1"/>
    </row>
    <row r="941" spans="7:10" ht="15" customHeight="1" thickBot="1" x14ac:dyDescent="0.4">
      <c r="G941" s="1"/>
      <c r="H941" s="1"/>
      <c r="I941" s="1"/>
      <c r="J941" s="1"/>
    </row>
    <row r="942" spans="7:10" ht="15" customHeight="1" thickBot="1" x14ac:dyDescent="0.4">
      <c r="G942" s="1"/>
      <c r="H942" s="1"/>
      <c r="I942" s="1"/>
      <c r="J942" s="1"/>
    </row>
    <row r="943" spans="7:10" ht="15" customHeight="1" thickBot="1" x14ac:dyDescent="0.4">
      <c r="G943" s="1"/>
      <c r="H943" s="1"/>
      <c r="I943" s="1"/>
      <c r="J943" s="1"/>
    </row>
    <row r="944" spans="7:10" ht="15" customHeight="1" thickBot="1" x14ac:dyDescent="0.4">
      <c r="G944" s="1"/>
      <c r="H944" s="1"/>
      <c r="I944" s="1"/>
      <c r="J944" s="1"/>
    </row>
    <row r="945" spans="7:10" ht="15" customHeight="1" thickBot="1" x14ac:dyDescent="0.4">
      <c r="G945" s="1"/>
      <c r="H945" s="1"/>
      <c r="I945" s="1"/>
      <c r="J945" s="1"/>
    </row>
    <row r="946" spans="7:10" ht="15" customHeight="1" thickBot="1" x14ac:dyDescent="0.4">
      <c r="G946" s="1"/>
      <c r="H946" s="1"/>
      <c r="I946" s="1"/>
      <c r="J946" s="1"/>
    </row>
    <row r="947" spans="7:10" ht="15" customHeight="1" thickBot="1" x14ac:dyDescent="0.4">
      <c r="G947" s="1"/>
      <c r="H947" s="1"/>
      <c r="I947" s="1"/>
      <c r="J947" s="1"/>
    </row>
    <row r="948" spans="7:10" ht="15" customHeight="1" thickBot="1" x14ac:dyDescent="0.4">
      <c r="G948" s="1"/>
      <c r="H948" s="1"/>
      <c r="I948" s="1"/>
      <c r="J948" s="1"/>
    </row>
    <row r="949" spans="7:10" ht="15" customHeight="1" thickBot="1" x14ac:dyDescent="0.4">
      <c r="G949" s="1"/>
      <c r="H949" s="1"/>
      <c r="I949" s="1"/>
      <c r="J949" s="1"/>
    </row>
    <row r="950" spans="7:10" ht="15" customHeight="1" thickBot="1" x14ac:dyDescent="0.4">
      <c r="G950" s="1"/>
      <c r="H950" s="1"/>
      <c r="I950" s="1"/>
      <c r="J950" s="1"/>
    </row>
    <row r="951" spans="7:10" ht="15" customHeight="1" thickBot="1" x14ac:dyDescent="0.4">
      <c r="G951" s="1"/>
      <c r="H951" s="1"/>
      <c r="I951" s="1"/>
      <c r="J951" s="1"/>
    </row>
    <row r="952" spans="7:10" ht="15" customHeight="1" thickBot="1" x14ac:dyDescent="0.4">
      <c r="G952" s="1"/>
      <c r="H952" s="1"/>
      <c r="I952" s="1"/>
      <c r="J952" s="1"/>
    </row>
    <row r="953" spans="7:10" ht="15" customHeight="1" thickBot="1" x14ac:dyDescent="0.4">
      <c r="G953" s="1"/>
      <c r="H953" s="1"/>
      <c r="I953" s="1"/>
      <c r="J953" s="1"/>
    </row>
    <row r="954" spans="7:10" ht="15" customHeight="1" thickBot="1" x14ac:dyDescent="0.4">
      <c r="G954" s="1"/>
      <c r="H954" s="1"/>
      <c r="I954" s="1"/>
      <c r="J954" s="1"/>
    </row>
    <row r="955" spans="7:10" ht="15" customHeight="1" thickBot="1" x14ac:dyDescent="0.4">
      <c r="G955" s="1"/>
      <c r="H955" s="1"/>
      <c r="I955" s="1"/>
      <c r="J955" s="1"/>
    </row>
    <row r="956" spans="7:10" ht="15" customHeight="1" thickBot="1" x14ac:dyDescent="0.4">
      <c r="G956" s="1"/>
      <c r="H956" s="1"/>
      <c r="I956" s="1"/>
      <c r="J956" s="1"/>
    </row>
    <row r="957" spans="7:10" ht="15" customHeight="1" thickBot="1" x14ac:dyDescent="0.4">
      <c r="G957" s="1"/>
      <c r="H957" s="1"/>
      <c r="I957" s="1"/>
      <c r="J957" s="1"/>
    </row>
    <row r="958" spans="7:10" ht="15" customHeight="1" thickBot="1" x14ac:dyDescent="0.4">
      <c r="G958" s="1"/>
      <c r="H958" s="1"/>
      <c r="I958" s="1"/>
      <c r="J958" s="1"/>
    </row>
    <row r="959" spans="7:10" ht="15" customHeight="1" thickBot="1" x14ac:dyDescent="0.4">
      <c r="G959" s="1"/>
      <c r="H959" s="1"/>
      <c r="I959" s="1"/>
      <c r="J959" s="1"/>
    </row>
    <row r="960" spans="7:10" ht="15" customHeight="1" thickBot="1" x14ac:dyDescent="0.4">
      <c r="G960" s="1"/>
      <c r="H960" s="1"/>
      <c r="I960" s="1"/>
      <c r="J960" s="1"/>
    </row>
    <row r="961" spans="7:10" ht="15" customHeight="1" thickBot="1" x14ac:dyDescent="0.4">
      <c r="G961" s="1"/>
      <c r="H961" s="1"/>
      <c r="I961" s="1"/>
      <c r="J961" s="1"/>
    </row>
    <row r="962" spans="7:10" ht="15" customHeight="1" thickBot="1" x14ac:dyDescent="0.4">
      <c r="G962" s="1"/>
      <c r="H962" s="1"/>
      <c r="I962" s="1"/>
      <c r="J962" s="1"/>
    </row>
    <row r="963" spans="7:10" ht="15" customHeight="1" thickBot="1" x14ac:dyDescent="0.4">
      <c r="G963" s="1"/>
      <c r="H963" s="1"/>
      <c r="I963" s="1"/>
      <c r="J963" s="1"/>
    </row>
    <row r="964" spans="7:10" ht="15" customHeight="1" thickBot="1" x14ac:dyDescent="0.4">
      <c r="G964" s="1"/>
      <c r="H964" s="1"/>
      <c r="I964" s="1"/>
      <c r="J964" s="1"/>
    </row>
    <row r="965" spans="7:10" ht="15" customHeight="1" thickBot="1" x14ac:dyDescent="0.4">
      <c r="G965" s="1"/>
      <c r="H965" s="1"/>
      <c r="I965" s="1"/>
      <c r="J965" s="1"/>
    </row>
    <row r="966" spans="7:10" ht="15" customHeight="1" thickBot="1" x14ac:dyDescent="0.4">
      <c r="G966" s="1"/>
      <c r="H966" s="1"/>
      <c r="I966" s="1"/>
      <c r="J966" s="1"/>
    </row>
    <row r="967" spans="7:10" ht="15" customHeight="1" thickBot="1" x14ac:dyDescent="0.4">
      <c r="G967" s="1"/>
      <c r="H967" s="1"/>
      <c r="I967" s="1"/>
      <c r="J967" s="1"/>
    </row>
    <row r="968" spans="7:10" ht="15" customHeight="1" thickBot="1" x14ac:dyDescent="0.4">
      <c r="G968" s="1"/>
      <c r="H968" s="1"/>
      <c r="I968" s="1"/>
      <c r="J968" s="1"/>
    </row>
    <row r="969" spans="7:10" ht="15" customHeight="1" thickBot="1" x14ac:dyDescent="0.4">
      <c r="G969" s="1"/>
      <c r="H969" s="1"/>
      <c r="I969" s="1"/>
      <c r="J969" s="1"/>
    </row>
    <row r="970" spans="7:10" ht="15" customHeight="1" thickBot="1" x14ac:dyDescent="0.4">
      <c r="G970" s="1"/>
      <c r="H970" s="1"/>
      <c r="I970" s="1"/>
      <c r="J970" s="1"/>
    </row>
    <row r="971" spans="7:10" ht="15" customHeight="1" thickBot="1" x14ac:dyDescent="0.4">
      <c r="G971" s="1"/>
      <c r="H971" s="1"/>
      <c r="I971" s="1"/>
      <c r="J971" s="1"/>
    </row>
    <row r="972" spans="7:10" ht="15" customHeight="1" thickBot="1" x14ac:dyDescent="0.4">
      <c r="G972" s="1"/>
      <c r="H972" s="1"/>
      <c r="I972" s="1"/>
      <c r="J972" s="1"/>
    </row>
    <row r="973" spans="7:10" ht="15" customHeight="1" thickBot="1" x14ac:dyDescent="0.4">
      <c r="G973" s="1"/>
      <c r="H973" s="1"/>
      <c r="I973" s="1"/>
      <c r="J973" s="1"/>
    </row>
    <row r="974" spans="7:10" ht="15" customHeight="1" thickBot="1" x14ac:dyDescent="0.4">
      <c r="G974" s="1"/>
      <c r="H974" s="1"/>
      <c r="I974" s="1"/>
      <c r="J974" s="1"/>
    </row>
    <row r="975" spans="7:10" ht="15" customHeight="1" thickBot="1" x14ac:dyDescent="0.4">
      <c r="G975" s="1"/>
      <c r="H975" s="1"/>
      <c r="I975" s="1"/>
      <c r="J975" s="1"/>
    </row>
    <row r="976" spans="7:10" ht="15" customHeight="1" thickBot="1" x14ac:dyDescent="0.4">
      <c r="G976" s="1"/>
      <c r="H976" s="1"/>
      <c r="I976" s="1"/>
      <c r="J976" s="1"/>
    </row>
    <row r="977" spans="7:10" ht="15" customHeight="1" thickBot="1" x14ac:dyDescent="0.4">
      <c r="G977" s="1"/>
      <c r="H977" s="1"/>
      <c r="I977" s="1"/>
      <c r="J977" s="1"/>
    </row>
    <row r="978" spans="7:10" ht="15" customHeight="1" thickBot="1" x14ac:dyDescent="0.4">
      <c r="G978" s="1"/>
      <c r="H978" s="1"/>
      <c r="I978" s="1"/>
      <c r="J978" s="1"/>
    </row>
    <row r="979" spans="7:10" ht="15" customHeight="1" thickBot="1" x14ac:dyDescent="0.4">
      <c r="G979" s="1"/>
      <c r="H979" s="1"/>
      <c r="I979" s="1"/>
      <c r="J979" s="1"/>
    </row>
    <row r="980" spans="7:10" ht="15" customHeight="1" thickBot="1" x14ac:dyDescent="0.4">
      <c r="G980" s="1"/>
      <c r="H980" s="1"/>
      <c r="I980" s="1"/>
      <c r="J980" s="1"/>
    </row>
    <row r="981" spans="7:10" ht="15" customHeight="1" thickBot="1" x14ac:dyDescent="0.4">
      <c r="G981" s="1"/>
      <c r="H981" s="1"/>
      <c r="I981" s="1"/>
      <c r="J981" s="1"/>
    </row>
    <row r="982" spans="7:10" ht="15" customHeight="1" thickBot="1" x14ac:dyDescent="0.4">
      <c r="G982" s="1"/>
      <c r="H982" s="1"/>
      <c r="I982" s="1"/>
      <c r="J982" s="1"/>
    </row>
    <row r="983" spans="7:10" ht="15" customHeight="1" thickBot="1" x14ac:dyDescent="0.4">
      <c r="G983" s="1"/>
      <c r="H983" s="1"/>
      <c r="I983" s="1"/>
      <c r="J983" s="1"/>
    </row>
    <row r="984" spans="7:10" ht="15" customHeight="1" thickBot="1" x14ac:dyDescent="0.4">
      <c r="G984" s="1"/>
      <c r="H984" s="1"/>
      <c r="I984" s="1"/>
      <c r="J984" s="1"/>
    </row>
    <row r="985" spans="7:10" ht="15" customHeight="1" thickBot="1" x14ac:dyDescent="0.4">
      <c r="G985" s="1"/>
      <c r="H985" s="1"/>
      <c r="I985" s="1"/>
      <c r="J985" s="1"/>
    </row>
    <row r="986" spans="7:10" ht="15" customHeight="1" thickBot="1" x14ac:dyDescent="0.4">
      <c r="G986" s="1"/>
      <c r="H986" s="1"/>
      <c r="I986" s="1"/>
      <c r="J986" s="1"/>
    </row>
    <row r="987" spans="7:10" ht="15" customHeight="1" thickBot="1" x14ac:dyDescent="0.4">
      <c r="G987" s="1"/>
      <c r="H987" s="1"/>
      <c r="I987" s="1"/>
      <c r="J987" s="1"/>
    </row>
    <row r="988" spans="7:10" ht="15" customHeight="1" thickBot="1" x14ac:dyDescent="0.4">
      <c r="G988" s="1"/>
      <c r="H988" s="1"/>
      <c r="I988" s="1"/>
      <c r="J988" s="1"/>
    </row>
    <row r="989" spans="7:10" ht="15" customHeight="1" thickBot="1" x14ac:dyDescent="0.4">
      <c r="G989" s="1"/>
      <c r="H989" s="1"/>
      <c r="I989" s="1"/>
      <c r="J989" s="1"/>
    </row>
    <row r="990" spans="7:10" ht="15" customHeight="1" thickBot="1" x14ac:dyDescent="0.4">
      <c r="G990" s="1"/>
      <c r="H990" s="1"/>
      <c r="I990" s="1"/>
      <c r="J990" s="1"/>
    </row>
    <row r="991" spans="7:10" ht="15" customHeight="1" thickBot="1" x14ac:dyDescent="0.4">
      <c r="G991" s="1"/>
      <c r="H991" s="1"/>
      <c r="I991" s="1"/>
      <c r="J991" s="1"/>
    </row>
    <row r="992" spans="7:10" ht="15" customHeight="1" thickBot="1" x14ac:dyDescent="0.4">
      <c r="G992" s="1"/>
      <c r="H992" s="1"/>
      <c r="I992" s="1"/>
      <c r="J992" s="1"/>
    </row>
    <row r="993" spans="7:10" ht="15" customHeight="1" thickBot="1" x14ac:dyDescent="0.4">
      <c r="G993" s="1"/>
      <c r="H993" s="1"/>
      <c r="I993" s="1"/>
      <c r="J993" s="1"/>
    </row>
    <row r="994" spans="7:10" ht="15" customHeight="1" thickBot="1" x14ac:dyDescent="0.4">
      <c r="G994" s="1"/>
      <c r="H994" s="1"/>
      <c r="I994" s="1"/>
      <c r="J994" s="1"/>
    </row>
    <row r="995" spans="7:10" ht="15" customHeight="1" thickBot="1" x14ac:dyDescent="0.4">
      <c r="G995" s="1"/>
      <c r="H995" s="1"/>
      <c r="I995" s="1"/>
      <c r="J995" s="1"/>
    </row>
    <row r="996" spans="7:10" ht="15" customHeight="1" thickBot="1" x14ac:dyDescent="0.4">
      <c r="G996" s="1"/>
      <c r="H996" s="1"/>
      <c r="I996" s="1"/>
      <c r="J996" s="1"/>
    </row>
    <row r="997" spans="7:10" ht="15" customHeight="1" thickBot="1" x14ac:dyDescent="0.4">
      <c r="G997" s="1"/>
      <c r="H997" s="1"/>
      <c r="I997" s="1"/>
      <c r="J997" s="1"/>
    </row>
    <row r="998" spans="7:10" ht="15" customHeight="1" thickBot="1" x14ac:dyDescent="0.4">
      <c r="G998" s="1"/>
      <c r="H998" s="1"/>
      <c r="I998" s="1"/>
      <c r="J998" s="1"/>
    </row>
    <row r="999" spans="7:10" ht="15" customHeight="1" thickBot="1" x14ac:dyDescent="0.4">
      <c r="G999" s="1"/>
      <c r="H999" s="1"/>
      <c r="I999" s="1"/>
      <c r="J999" s="1"/>
    </row>
    <row r="1000" spans="7:10" ht="15" customHeight="1" thickBot="1" x14ac:dyDescent="0.4">
      <c r="G1000" s="1"/>
      <c r="H1000" s="1"/>
      <c r="I1000" s="1"/>
      <c r="J1000" s="1"/>
    </row>
    <row r="1001" spans="7:10" ht="15" customHeight="1" thickBot="1" x14ac:dyDescent="0.4">
      <c r="G1001" s="1"/>
      <c r="H1001" s="1"/>
      <c r="I1001" s="1"/>
      <c r="J1001" s="1"/>
    </row>
    <row r="1002" spans="7:10" ht="15" customHeight="1" thickBot="1" x14ac:dyDescent="0.4">
      <c r="G1002" s="1"/>
      <c r="H1002" s="1"/>
      <c r="I1002" s="1"/>
      <c r="J1002" s="1"/>
    </row>
    <row r="1003" spans="7:10" ht="15" customHeight="1" thickBot="1" x14ac:dyDescent="0.4">
      <c r="G1003" s="1"/>
      <c r="H1003" s="1"/>
      <c r="I1003" s="1"/>
      <c r="J1003" s="1"/>
    </row>
    <row r="1004" spans="7:10" ht="15" customHeight="1" thickBot="1" x14ac:dyDescent="0.4">
      <c r="G1004" s="1"/>
      <c r="H1004" s="1"/>
      <c r="I1004" s="1"/>
      <c r="J1004" s="1"/>
    </row>
    <row r="1005" spans="7:10" ht="15" customHeight="1" thickBot="1" x14ac:dyDescent="0.4">
      <c r="G1005" s="1"/>
      <c r="H1005" s="1"/>
      <c r="I1005" s="1"/>
      <c r="J1005" s="1"/>
    </row>
    <row r="1006" spans="7:10" ht="15" customHeight="1" thickBot="1" x14ac:dyDescent="0.4">
      <c r="G1006" s="1"/>
      <c r="H1006" s="1"/>
      <c r="I1006" s="1"/>
      <c r="J1006" s="1"/>
    </row>
    <row r="1007" spans="7:10" ht="15" customHeight="1" thickBot="1" x14ac:dyDescent="0.4">
      <c r="G1007" s="1"/>
      <c r="H1007" s="1"/>
      <c r="I1007" s="1"/>
      <c r="J1007" s="1"/>
    </row>
    <row r="1008" spans="7:10" ht="15" customHeight="1" thickBot="1" x14ac:dyDescent="0.4">
      <c r="G1008" s="1"/>
      <c r="H1008" s="1"/>
      <c r="I1008" s="1"/>
      <c r="J1008" s="1"/>
    </row>
    <row r="1009" spans="7:10" ht="15" customHeight="1" thickBot="1" x14ac:dyDescent="0.4">
      <c r="G1009" s="1"/>
      <c r="H1009" s="1"/>
      <c r="I1009" s="1"/>
      <c r="J1009" s="1"/>
    </row>
    <row r="1010" spans="7:10" ht="15" customHeight="1" thickBot="1" x14ac:dyDescent="0.4">
      <c r="G1010" s="1"/>
      <c r="H1010" s="1"/>
      <c r="I1010" s="1"/>
      <c r="J1010" s="1"/>
    </row>
    <row r="1011" spans="7:10" ht="15" customHeight="1" thickBot="1" x14ac:dyDescent="0.4">
      <c r="G1011" s="1"/>
      <c r="H1011" s="1"/>
      <c r="I1011" s="1"/>
      <c r="J1011" s="1"/>
    </row>
    <row r="1012" spans="7:10" ht="15" customHeight="1" thickBot="1" x14ac:dyDescent="0.4">
      <c r="G1012" s="1"/>
      <c r="H1012" s="1"/>
      <c r="I1012" s="1"/>
      <c r="J1012" s="1"/>
    </row>
    <row r="1013" spans="7:10" ht="15" customHeight="1" thickBot="1" x14ac:dyDescent="0.4">
      <c r="G1013" s="1"/>
      <c r="H1013" s="1"/>
      <c r="I1013" s="1"/>
      <c r="J1013" s="1"/>
    </row>
    <row r="1014" spans="7:10" ht="15" customHeight="1" thickBot="1" x14ac:dyDescent="0.4">
      <c r="G1014" s="1"/>
      <c r="H1014" s="1"/>
      <c r="I1014" s="1"/>
      <c r="J1014" s="1"/>
    </row>
    <row r="1015" spans="7:10" ht="15" customHeight="1" thickBot="1" x14ac:dyDescent="0.4">
      <c r="G1015" s="1"/>
      <c r="H1015" s="1"/>
      <c r="I1015" s="1"/>
      <c r="J1015" s="1"/>
    </row>
    <row r="1016" spans="7:10" ht="15" customHeight="1" thickBot="1" x14ac:dyDescent="0.4">
      <c r="G1016" s="1"/>
      <c r="H1016" s="1"/>
      <c r="I1016" s="1"/>
      <c r="J1016" s="1"/>
    </row>
    <row r="1017" spans="7:10" ht="15" customHeight="1" thickBot="1" x14ac:dyDescent="0.4">
      <c r="G1017" s="1"/>
      <c r="H1017" s="1"/>
      <c r="I1017" s="1"/>
      <c r="J1017" s="1"/>
    </row>
    <row r="1018" spans="7:10" ht="15" customHeight="1" thickBot="1" x14ac:dyDescent="0.4">
      <c r="G1018" s="1"/>
      <c r="H1018" s="1"/>
      <c r="I1018" s="1"/>
      <c r="J1018" s="1"/>
    </row>
    <row r="1019" spans="7:10" ht="15" customHeight="1" thickBot="1" x14ac:dyDescent="0.4">
      <c r="G1019" s="1"/>
      <c r="H1019" s="1"/>
      <c r="I1019" s="1"/>
      <c r="J1019" s="1"/>
    </row>
    <row r="1020" spans="7:10" ht="15" customHeight="1" thickBot="1" x14ac:dyDescent="0.4">
      <c r="G1020" s="1"/>
      <c r="H1020" s="1"/>
      <c r="I1020" s="1"/>
      <c r="J1020" s="1"/>
    </row>
    <row r="1021" spans="7:10" ht="15" customHeight="1" thickBot="1" x14ac:dyDescent="0.4">
      <c r="G1021" s="1"/>
      <c r="H1021" s="1"/>
      <c r="I1021" s="1"/>
      <c r="J1021" s="1"/>
    </row>
    <row r="1022" spans="7:10" ht="15" customHeight="1" thickBot="1" x14ac:dyDescent="0.4">
      <c r="G1022" s="1"/>
      <c r="H1022" s="1"/>
      <c r="I1022" s="1"/>
      <c r="J1022" s="1"/>
    </row>
    <row r="1023" spans="7:10" ht="15" customHeight="1" thickBot="1" x14ac:dyDescent="0.4">
      <c r="G1023" s="1"/>
      <c r="H1023" s="1"/>
      <c r="I1023" s="1"/>
      <c r="J1023" s="1"/>
    </row>
    <row r="1024" spans="7:10" ht="15" customHeight="1" thickBot="1" x14ac:dyDescent="0.4">
      <c r="G1024" s="1"/>
      <c r="H1024" s="1"/>
      <c r="I1024" s="1"/>
      <c r="J1024" s="1"/>
    </row>
    <row r="1025" spans="7:10" ht="15" customHeight="1" thickBot="1" x14ac:dyDescent="0.4">
      <c r="G1025" s="1"/>
      <c r="H1025" s="1"/>
      <c r="I1025" s="1"/>
      <c r="J1025" s="1"/>
    </row>
    <row r="1026" spans="7:10" ht="15" customHeight="1" thickBot="1" x14ac:dyDescent="0.4">
      <c r="G1026" s="1"/>
      <c r="H1026" s="1"/>
      <c r="I1026" s="1"/>
      <c r="J1026" s="1"/>
    </row>
    <row r="1027" spans="7:10" ht="15" customHeight="1" thickBot="1" x14ac:dyDescent="0.4">
      <c r="G1027" s="1"/>
      <c r="H1027" s="1"/>
      <c r="I1027" s="1"/>
      <c r="J1027" s="1"/>
    </row>
    <row r="1028" spans="7:10" ht="15" customHeight="1" thickBot="1" x14ac:dyDescent="0.4">
      <c r="G1028" s="1"/>
      <c r="H1028" s="1"/>
      <c r="I1028" s="1"/>
      <c r="J1028" s="1"/>
    </row>
    <row r="1029" spans="7:10" ht="15" customHeight="1" thickBot="1" x14ac:dyDescent="0.4">
      <c r="G1029" s="1"/>
      <c r="H1029" s="1"/>
      <c r="I1029" s="1"/>
      <c r="J1029" s="1"/>
    </row>
    <row r="1030" spans="7:10" ht="15" customHeight="1" thickBot="1" x14ac:dyDescent="0.4">
      <c r="G1030" s="1"/>
      <c r="H1030" s="1"/>
      <c r="I1030" s="1"/>
      <c r="J1030" s="1"/>
    </row>
    <row r="1031" spans="7:10" ht="15" customHeight="1" thickBot="1" x14ac:dyDescent="0.4">
      <c r="G1031" s="1"/>
      <c r="H1031" s="1"/>
      <c r="I1031" s="1"/>
      <c r="J1031" s="1"/>
    </row>
    <row r="1032" spans="7:10" ht="15" customHeight="1" thickBot="1" x14ac:dyDescent="0.4">
      <c r="G1032" s="1"/>
      <c r="H1032" s="1"/>
      <c r="I1032" s="1"/>
      <c r="J1032" s="1"/>
    </row>
    <row r="1033" spans="7:10" ht="15" customHeight="1" thickBot="1" x14ac:dyDescent="0.4">
      <c r="G1033" s="1"/>
      <c r="H1033" s="1"/>
      <c r="I1033" s="1"/>
      <c r="J1033" s="1"/>
    </row>
    <row r="1034" spans="7:10" ht="15" customHeight="1" thickBot="1" x14ac:dyDescent="0.4">
      <c r="G1034" s="1"/>
      <c r="H1034" s="1"/>
      <c r="I1034" s="1"/>
      <c r="J1034" s="1"/>
    </row>
    <row r="1035" spans="7:10" ht="15" customHeight="1" thickBot="1" x14ac:dyDescent="0.4">
      <c r="G1035" s="1"/>
      <c r="H1035" s="1"/>
      <c r="I1035" s="1"/>
      <c r="J1035" s="1"/>
    </row>
    <row r="1036" spans="7:10" ht="15" customHeight="1" thickBot="1" x14ac:dyDescent="0.4">
      <c r="G1036" s="1"/>
      <c r="H1036" s="1"/>
      <c r="I1036" s="1"/>
      <c r="J1036" s="1"/>
    </row>
    <row r="1037" spans="7:10" ht="15" customHeight="1" thickBot="1" x14ac:dyDescent="0.4">
      <c r="G1037" s="1"/>
      <c r="H1037" s="1"/>
      <c r="I1037" s="1"/>
      <c r="J1037" s="1"/>
    </row>
    <row r="1038" spans="7:10" ht="15" customHeight="1" thickBot="1" x14ac:dyDescent="0.4">
      <c r="G1038" s="1"/>
      <c r="H1038" s="1"/>
      <c r="I1038" s="1"/>
      <c r="J1038" s="1"/>
    </row>
    <row r="1039" spans="7:10" ht="15" customHeight="1" thickBot="1" x14ac:dyDescent="0.4">
      <c r="G1039" s="1"/>
      <c r="H1039" s="1"/>
      <c r="I1039" s="1"/>
      <c r="J1039" s="1"/>
    </row>
    <row r="1040" spans="7:10" ht="15" customHeight="1" thickBot="1" x14ac:dyDescent="0.4">
      <c r="G1040" s="1"/>
      <c r="H1040" s="1"/>
      <c r="I1040" s="1"/>
      <c r="J1040" s="1"/>
    </row>
    <row r="1041" spans="7:10" ht="15" customHeight="1" thickBot="1" x14ac:dyDescent="0.4">
      <c r="G1041" s="1"/>
      <c r="H1041" s="1"/>
      <c r="I1041" s="1"/>
      <c r="J1041" s="1"/>
    </row>
    <row r="1042" spans="7:10" ht="15" customHeight="1" thickBot="1" x14ac:dyDescent="0.4">
      <c r="G1042" s="1"/>
      <c r="H1042" s="1"/>
      <c r="I1042" s="1"/>
      <c r="J1042" s="1"/>
    </row>
    <row r="1043" spans="7:10" ht="15" customHeight="1" thickBot="1" x14ac:dyDescent="0.4">
      <c r="G1043" s="1"/>
      <c r="H1043" s="1"/>
      <c r="I1043" s="1"/>
      <c r="J1043" s="1"/>
    </row>
    <row r="1044" spans="7:10" ht="15" customHeight="1" thickBot="1" x14ac:dyDescent="0.4">
      <c r="G1044" s="1"/>
      <c r="H1044" s="1"/>
      <c r="I1044" s="1"/>
      <c r="J1044" s="1"/>
    </row>
    <row r="1045" spans="7:10" ht="15" customHeight="1" thickBot="1" x14ac:dyDescent="0.4">
      <c r="G1045" s="1"/>
      <c r="H1045" s="1"/>
      <c r="I1045" s="1"/>
      <c r="J1045" s="1"/>
    </row>
    <row r="1046" spans="7:10" ht="15" customHeight="1" thickBot="1" x14ac:dyDescent="0.4">
      <c r="G1046" s="1"/>
      <c r="H1046" s="1"/>
      <c r="I1046" s="1"/>
      <c r="J1046" s="1"/>
    </row>
    <row r="1047" spans="7:10" ht="15" customHeight="1" thickBot="1" x14ac:dyDescent="0.4">
      <c r="G1047" s="1"/>
      <c r="H1047" s="1"/>
      <c r="I1047" s="1"/>
      <c r="J1047" s="1"/>
    </row>
    <row r="1048" spans="7:10" ht="15" customHeight="1" thickBot="1" x14ac:dyDescent="0.4">
      <c r="G1048" s="1"/>
      <c r="H1048" s="1"/>
      <c r="I1048" s="1"/>
      <c r="J1048" s="1"/>
    </row>
    <row r="1049" spans="7:10" ht="15" customHeight="1" thickBot="1" x14ac:dyDescent="0.4">
      <c r="G1049" s="1"/>
      <c r="H1049" s="1"/>
      <c r="I1049" s="1"/>
      <c r="J1049" s="1"/>
    </row>
    <row r="1050" spans="7:10" ht="15" customHeight="1" thickBot="1" x14ac:dyDescent="0.4">
      <c r="G1050" s="1"/>
      <c r="H1050" s="1"/>
      <c r="I1050" s="1"/>
      <c r="J1050" s="1"/>
    </row>
    <row r="1051" spans="7:10" ht="15" customHeight="1" thickBot="1" x14ac:dyDescent="0.4">
      <c r="G1051" s="1"/>
      <c r="H1051" s="1"/>
      <c r="I1051" s="1"/>
      <c r="J1051" s="1"/>
    </row>
    <row r="1052" spans="7:10" ht="15" customHeight="1" thickBot="1" x14ac:dyDescent="0.4">
      <c r="G1052" s="1"/>
      <c r="H1052" s="1"/>
      <c r="I1052" s="1"/>
      <c r="J1052" s="1"/>
    </row>
    <row r="1053" spans="7:10" ht="15" customHeight="1" thickBot="1" x14ac:dyDescent="0.4">
      <c r="G1053" s="1"/>
      <c r="H1053" s="1"/>
      <c r="I1053" s="1"/>
      <c r="J1053" s="1"/>
    </row>
    <row r="1054" spans="7:10" ht="15" customHeight="1" thickBot="1" x14ac:dyDescent="0.4">
      <c r="G1054" s="1"/>
      <c r="H1054" s="1"/>
      <c r="I1054" s="1"/>
      <c r="J1054" s="1"/>
    </row>
    <row r="1055" spans="7:10" ht="15" customHeight="1" thickBot="1" x14ac:dyDescent="0.4">
      <c r="G1055" s="1"/>
      <c r="H1055" s="1"/>
      <c r="I1055" s="1"/>
      <c r="J1055" s="1"/>
    </row>
    <row r="1056" spans="7:10" ht="15" customHeight="1" thickBot="1" x14ac:dyDescent="0.4">
      <c r="G1056" s="1"/>
      <c r="H1056" s="1"/>
      <c r="I1056" s="1"/>
      <c r="J1056" s="1"/>
    </row>
    <row r="1057" spans="7:10" ht="15" customHeight="1" thickBot="1" x14ac:dyDescent="0.4">
      <c r="G1057" s="1"/>
      <c r="H1057" s="1"/>
      <c r="I1057" s="1"/>
      <c r="J1057" s="1"/>
    </row>
    <row r="1058" spans="7:10" ht="15" customHeight="1" thickBot="1" x14ac:dyDescent="0.4">
      <c r="G1058" s="1"/>
      <c r="H1058" s="1"/>
      <c r="I1058" s="1"/>
      <c r="J1058" s="1"/>
    </row>
    <row r="1059" spans="7:10" ht="15" customHeight="1" thickBot="1" x14ac:dyDescent="0.4">
      <c r="G1059" s="1"/>
      <c r="H1059" s="1"/>
      <c r="I1059" s="1"/>
      <c r="J1059" s="1"/>
    </row>
    <row r="1060" spans="7:10" ht="15" customHeight="1" thickBot="1" x14ac:dyDescent="0.4">
      <c r="G1060" s="1"/>
      <c r="H1060" s="1"/>
      <c r="I1060" s="1"/>
      <c r="J1060" s="1"/>
    </row>
    <row r="1061" spans="7:10" ht="15" customHeight="1" thickBot="1" x14ac:dyDescent="0.4">
      <c r="G1061" s="1"/>
      <c r="H1061" s="1"/>
      <c r="I1061" s="1"/>
      <c r="J1061" s="1"/>
    </row>
    <row r="1062" spans="7:10" ht="15" customHeight="1" thickBot="1" x14ac:dyDescent="0.4">
      <c r="G1062" s="1"/>
      <c r="H1062" s="1"/>
      <c r="I1062" s="1"/>
      <c r="J1062" s="1"/>
    </row>
    <row r="1063" spans="7:10" ht="15" customHeight="1" thickBot="1" x14ac:dyDescent="0.4">
      <c r="G1063" s="1"/>
      <c r="H1063" s="1"/>
      <c r="I1063" s="1"/>
      <c r="J1063" s="1"/>
    </row>
    <row r="1064" spans="7:10" ht="15" customHeight="1" thickBot="1" x14ac:dyDescent="0.4">
      <c r="G1064" s="1"/>
      <c r="H1064" s="1"/>
      <c r="I1064" s="1"/>
      <c r="J1064" s="1"/>
    </row>
    <row r="1065" spans="7:10" ht="15" customHeight="1" thickBot="1" x14ac:dyDescent="0.4">
      <c r="G1065" s="1"/>
      <c r="H1065" s="1"/>
      <c r="I1065" s="1"/>
      <c r="J1065" s="1"/>
    </row>
    <row r="1066" spans="7:10" ht="15" customHeight="1" thickBot="1" x14ac:dyDescent="0.4">
      <c r="G1066" s="1"/>
      <c r="H1066" s="1"/>
      <c r="I1066" s="1"/>
      <c r="J1066" s="1"/>
    </row>
    <row r="1067" spans="7:10" ht="15" customHeight="1" thickBot="1" x14ac:dyDescent="0.4">
      <c r="G1067" s="1"/>
      <c r="H1067" s="1"/>
      <c r="I1067" s="1"/>
      <c r="J1067" s="1"/>
    </row>
    <row r="1068" spans="7:10" ht="15" customHeight="1" thickBot="1" x14ac:dyDescent="0.4">
      <c r="G1068" s="1"/>
      <c r="H1068" s="1"/>
      <c r="I1068" s="1"/>
      <c r="J1068" s="1"/>
    </row>
    <row r="1069" spans="7:10" ht="15" customHeight="1" thickBot="1" x14ac:dyDescent="0.4">
      <c r="G1069" s="1"/>
      <c r="H1069" s="1"/>
      <c r="I1069" s="1"/>
      <c r="J1069" s="1"/>
    </row>
    <row r="1070" spans="7:10" ht="15" customHeight="1" thickBot="1" x14ac:dyDescent="0.4">
      <c r="G1070" s="1"/>
      <c r="H1070" s="1"/>
      <c r="I1070" s="1"/>
      <c r="J1070" s="1"/>
    </row>
    <row r="1071" spans="7:10" ht="15" customHeight="1" thickBot="1" x14ac:dyDescent="0.4">
      <c r="G1071" s="1"/>
      <c r="H1071" s="1"/>
      <c r="I1071" s="1"/>
      <c r="J1071" s="1"/>
    </row>
    <row r="1072" spans="7:10" ht="15" customHeight="1" thickBot="1" x14ac:dyDescent="0.4">
      <c r="G1072" s="1"/>
      <c r="H1072" s="1"/>
      <c r="I1072" s="1"/>
      <c r="J1072" s="1"/>
    </row>
    <row r="1073" spans="7:10" ht="15" customHeight="1" thickBot="1" x14ac:dyDescent="0.4">
      <c r="G1073" s="1"/>
      <c r="H1073" s="1"/>
      <c r="I1073" s="1"/>
      <c r="J1073" s="1"/>
    </row>
    <row r="1074" spans="7:10" ht="15" customHeight="1" thickBot="1" x14ac:dyDescent="0.4">
      <c r="G1074" s="1"/>
      <c r="H1074" s="1"/>
      <c r="I1074" s="1"/>
      <c r="J1074" s="1"/>
    </row>
    <row r="1075" spans="7:10" ht="15" customHeight="1" thickBot="1" x14ac:dyDescent="0.4">
      <c r="G1075" s="1"/>
      <c r="H1075" s="1"/>
      <c r="I1075" s="1"/>
      <c r="J1075" s="1"/>
    </row>
    <row r="1076" spans="7:10" ht="15" customHeight="1" thickBot="1" x14ac:dyDescent="0.4">
      <c r="G1076" s="1"/>
      <c r="H1076" s="1"/>
      <c r="I1076" s="1"/>
      <c r="J1076" s="1"/>
    </row>
    <row r="1077" spans="7:10" ht="15" customHeight="1" thickBot="1" x14ac:dyDescent="0.4">
      <c r="G1077" s="1"/>
      <c r="H1077" s="1"/>
      <c r="I1077" s="1"/>
      <c r="J1077" s="1"/>
    </row>
    <row r="1078" spans="7:10" ht="15" customHeight="1" thickBot="1" x14ac:dyDescent="0.4">
      <c r="G1078" s="1"/>
      <c r="H1078" s="1"/>
      <c r="I1078" s="1"/>
      <c r="J1078" s="1"/>
    </row>
    <row r="1079" spans="7:10" ht="15" customHeight="1" thickBot="1" x14ac:dyDescent="0.4">
      <c r="G1079" s="1"/>
      <c r="H1079" s="1"/>
      <c r="I1079" s="1"/>
      <c r="J1079" s="1"/>
    </row>
    <row r="1080" spans="7:10" ht="15" customHeight="1" thickBot="1" x14ac:dyDescent="0.4">
      <c r="G1080" s="1"/>
      <c r="H1080" s="1"/>
      <c r="I1080" s="1"/>
      <c r="J1080" s="1"/>
    </row>
    <row r="1081" spans="7:10" ht="15" customHeight="1" thickBot="1" x14ac:dyDescent="0.4">
      <c r="G1081" s="1"/>
      <c r="H1081" s="1"/>
      <c r="I1081" s="1"/>
      <c r="J1081" s="1"/>
    </row>
    <row r="1082" spans="7:10" ht="15" customHeight="1" thickBot="1" x14ac:dyDescent="0.4">
      <c r="G1082" s="1"/>
      <c r="H1082" s="1"/>
      <c r="I1082" s="1"/>
      <c r="J1082" s="1"/>
    </row>
    <row r="1083" spans="7:10" ht="15" customHeight="1" thickBot="1" x14ac:dyDescent="0.4">
      <c r="G1083" s="1"/>
      <c r="H1083" s="1"/>
      <c r="I1083" s="1"/>
      <c r="J1083" s="1"/>
    </row>
    <row r="1084" spans="7:10" ht="15" customHeight="1" thickBot="1" x14ac:dyDescent="0.4">
      <c r="G1084" s="1"/>
      <c r="H1084" s="1"/>
      <c r="I1084" s="1"/>
      <c r="J1084" s="1"/>
    </row>
    <row r="1085" spans="7:10" ht="15" customHeight="1" thickBot="1" x14ac:dyDescent="0.4">
      <c r="G1085" s="1"/>
      <c r="H1085" s="1"/>
      <c r="I1085" s="1"/>
      <c r="J1085" s="1"/>
    </row>
    <row r="1086" spans="7:10" ht="15" customHeight="1" thickBot="1" x14ac:dyDescent="0.4">
      <c r="G1086" s="1"/>
      <c r="H1086" s="1"/>
      <c r="I1086" s="1"/>
      <c r="J1086" s="1"/>
    </row>
    <row r="1087" spans="7:10" ht="15" customHeight="1" thickBot="1" x14ac:dyDescent="0.4">
      <c r="G1087" s="1"/>
      <c r="H1087" s="1"/>
      <c r="I1087" s="1"/>
      <c r="J1087" s="1"/>
    </row>
    <row r="1088" spans="7:10" ht="15" customHeight="1" thickBot="1" x14ac:dyDescent="0.4">
      <c r="G1088" s="1"/>
      <c r="H1088" s="1"/>
      <c r="I1088" s="1"/>
      <c r="J1088" s="1"/>
    </row>
    <row r="1089" spans="7:10" ht="15" customHeight="1" thickBot="1" x14ac:dyDescent="0.4">
      <c r="G1089" s="1"/>
      <c r="H1089" s="1"/>
      <c r="I1089" s="1"/>
      <c r="J1089" s="1"/>
    </row>
    <row r="1090" spans="7:10" ht="15" customHeight="1" thickBot="1" x14ac:dyDescent="0.4">
      <c r="G1090" s="1"/>
      <c r="H1090" s="1"/>
      <c r="I1090" s="1"/>
      <c r="J1090" s="1"/>
    </row>
    <row r="1091" spans="7:10" ht="15" customHeight="1" thickBot="1" x14ac:dyDescent="0.4">
      <c r="G1091" s="1"/>
      <c r="H1091" s="1"/>
      <c r="I1091" s="1"/>
      <c r="J1091" s="1"/>
    </row>
    <row r="1092" spans="7:10" ht="15" customHeight="1" thickBot="1" x14ac:dyDescent="0.4">
      <c r="G1092" s="1"/>
      <c r="H1092" s="1"/>
      <c r="I1092" s="1"/>
      <c r="J1092" s="1"/>
    </row>
    <row r="1093" spans="7:10" ht="15" customHeight="1" thickBot="1" x14ac:dyDescent="0.4">
      <c r="G1093" s="1"/>
      <c r="H1093" s="1"/>
      <c r="I1093" s="1"/>
      <c r="J1093" s="1"/>
    </row>
    <row r="1094" spans="7:10" ht="15" customHeight="1" thickBot="1" x14ac:dyDescent="0.4">
      <c r="G1094" s="1"/>
      <c r="H1094" s="1"/>
      <c r="I1094" s="1"/>
      <c r="J1094" s="1"/>
    </row>
    <row r="1095" spans="7:10" ht="15" customHeight="1" thickBot="1" x14ac:dyDescent="0.4">
      <c r="G1095" s="1"/>
      <c r="H1095" s="1"/>
      <c r="I1095" s="1"/>
      <c r="J1095" s="1"/>
    </row>
    <row r="1096" spans="7:10" ht="15" customHeight="1" thickBot="1" x14ac:dyDescent="0.4">
      <c r="G1096" s="1"/>
      <c r="H1096" s="1"/>
      <c r="I1096" s="1"/>
      <c r="J1096" s="1"/>
    </row>
    <row r="1097" spans="7:10" ht="15" customHeight="1" thickBot="1" x14ac:dyDescent="0.4">
      <c r="G1097" s="1"/>
      <c r="H1097" s="1"/>
      <c r="I1097" s="1"/>
      <c r="J1097" s="1"/>
    </row>
    <row r="1098" spans="7:10" ht="15" customHeight="1" thickBot="1" x14ac:dyDescent="0.4">
      <c r="G1098" s="1"/>
      <c r="H1098" s="1"/>
      <c r="I1098" s="1"/>
      <c r="J1098" s="1"/>
    </row>
    <row r="1099" spans="7:10" ht="15" customHeight="1" thickBot="1" x14ac:dyDescent="0.4">
      <c r="G1099" s="1"/>
      <c r="H1099" s="1"/>
      <c r="I1099" s="1"/>
      <c r="J1099" s="1"/>
    </row>
    <row r="1100" spans="7:10" ht="15" customHeight="1" thickBot="1" x14ac:dyDescent="0.4">
      <c r="G1100" s="1"/>
      <c r="H1100" s="1"/>
      <c r="I1100" s="1"/>
      <c r="J1100" s="1"/>
    </row>
    <row r="1101" spans="7:10" ht="15" customHeight="1" thickBot="1" x14ac:dyDescent="0.4">
      <c r="G1101" s="1"/>
      <c r="H1101" s="1"/>
      <c r="I1101" s="1"/>
      <c r="J1101" s="1"/>
    </row>
    <row r="1102" spans="7:10" ht="15" customHeight="1" thickBot="1" x14ac:dyDescent="0.4">
      <c r="G1102" s="1"/>
      <c r="H1102" s="1"/>
      <c r="I1102" s="1"/>
      <c r="J1102" s="1"/>
    </row>
    <row r="1103" spans="7:10" ht="15" customHeight="1" thickBot="1" x14ac:dyDescent="0.4">
      <c r="G1103" s="1"/>
      <c r="H1103" s="1"/>
      <c r="I1103" s="1"/>
      <c r="J1103" s="1"/>
    </row>
    <row r="1104" spans="7:10" ht="15" customHeight="1" thickBot="1" x14ac:dyDescent="0.4">
      <c r="G1104" s="1"/>
      <c r="H1104" s="1"/>
      <c r="I1104" s="1"/>
      <c r="J1104" s="1"/>
    </row>
    <row r="1105" spans="7:10" ht="15" customHeight="1" thickBot="1" x14ac:dyDescent="0.4">
      <c r="G1105" s="1"/>
      <c r="H1105" s="1"/>
      <c r="I1105" s="1"/>
      <c r="J1105" s="1"/>
    </row>
    <row r="1106" spans="7:10" ht="15" customHeight="1" thickBot="1" x14ac:dyDescent="0.4">
      <c r="G1106" s="1"/>
      <c r="H1106" s="1"/>
      <c r="I1106" s="1"/>
      <c r="J1106" s="1"/>
    </row>
    <row r="1107" spans="7:10" ht="15" customHeight="1" thickBot="1" x14ac:dyDescent="0.4">
      <c r="G1107" s="1"/>
      <c r="H1107" s="1"/>
      <c r="I1107" s="1"/>
      <c r="J1107" s="1"/>
    </row>
    <row r="1108" spans="7:10" ht="15" customHeight="1" thickBot="1" x14ac:dyDescent="0.4">
      <c r="G1108" s="1"/>
      <c r="H1108" s="1"/>
      <c r="I1108" s="1"/>
      <c r="J1108" s="1"/>
    </row>
    <row r="1109" spans="7:10" ht="15" customHeight="1" thickBot="1" x14ac:dyDescent="0.4">
      <c r="G1109" s="1"/>
      <c r="H1109" s="1"/>
      <c r="I1109" s="1"/>
      <c r="J1109" s="1"/>
    </row>
    <row r="1110" spans="7:10" ht="15" customHeight="1" thickBot="1" x14ac:dyDescent="0.4">
      <c r="G1110" s="1"/>
      <c r="H1110" s="1"/>
      <c r="I1110" s="1"/>
      <c r="J1110" s="1"/>
    </row>
    <row r="1111" spans="7:10" ht="15" customHeight="1" thickBot="1" x14ac:dyDescent="0.4">
      <c r="G1111" s="1"/>
      <c r="H1111" s="1"/>
      <c r="I1111" s="1"/>
      <c r="J1111" s="1"/>
    </row>
    <row r="1112" spans="7:10" ht="15" customHeight="1" thickBot="1" x14ac:dyDescent="0.4">
      <c r="G1112" s="1"/>
      <c r="H1112" s="1"/>
      <c r="I1112" s="1"/>
      <c r="J1112" s="1"/>
    </row>
    <row r="1113" spans="7:10" ht="15" customHeight="1" thickBot="1" x14ac:dyDescent="0.4">
      <c r="G1113" s="1"/>
      <c r="H1113" s="1"/>
      <c r="I1113" s="1"/>
      <c r="J1113" s="1"/>
    </row>
    <row r="1114" spans="7:10" ht="15" customHeight="1" thickBot="1" x14ac:dyDescent="0.4">
      <c r="G1114" s="1"/>
      <c r="H1114" s="1"/>
      <c r="I1114" s="1"/>
      <c r="J1114" s="1"/>
    </row>
    <row r="1115" spans="7:10" ht="15" customHeight="1" thickBot="1" x14ac:dyDescent="0.4">
      <c r="G1115" s="1"/>
      <c r="H1115" s="1"/>
      <c r="I1115" s="1"/>
      <c r="J1115" s="1"/>
    </row>
    <row r="1116" spans="7:10" ht="15" customHeight="1" thickBot="1" x14ac:dyDescent="0.4">
      <c r="G1116" s="1"/>
      <c r="H1116" s="1"/>
      <c r="I1116" s="1"/>
      <c r="J1116" s="1"/>
    </row>
  </sheetData>
  <conditionalFormatting sqref="E3:E56 E59:E139">
    <cfRule type="cellIs" dxfId="23" priority="19" operator="greaterThan">
      <formula>$L$2</formula>
    </cfRule>
    <cfRule type="cellIs" dxfId="22" priority="20" operator="equal">
      <formula>$L$2</formula>
    </cfRule>
    <cfRule type="cellIs" dxfId="21" priority="21" operator="lessThan">
      <formula>$L$2</formula>
    </cfRule>
    <cfRule type="cellIs" dxfId="20" priority="28" operator="equal">
      <formula>$L$2</formula>
    </cfRule>
    <cfRule type="cellIs" dxfId="19" priority="29" operator="greaterThan">
      <formula>$L$2</formula>
    </cfRule>
    <cfRule type="cellIs" dxfId="18" priority="30" operator="lessThan">
      <formula>$L$2</formula>
    </cfRule>
  </conditionalFormatting>
  <conditionalFormatting sqref="E57">
    <cfRule type="cellIs" dxfId="17" priority="16" operator="equal">
      <formula>$L$57</formula>
    </cfRule>
    <cfRule type="cellIs" dxfId="16" priority="17" operator="lessThan">
      <formula>$L$57</formula>
    </cfRule>
    <cfRule type="cellIs" dxfId="15" priority="18" operator="greaterThan">
      <formula>$L$57</formula>
    </cfRule>
  </conditionalFormatting>
  <conditionalFormatting sqref="E58">
    <cfRule type="cellIs" dxfId="14" priority="13" operator="equal">
      <formula>$L$57</formula>
    </cfRule>
    <cfRule type="cellIs" dxfId="13" priority="14" operator="lessThan">
      <formula>$L$57</formula>
    </cfRule>
    <cfRule type="cellIs" dxfId="12" priority="15" operator="greaterThan">
      <formula>$L$57</formula>
    </cfRule>
  </conditionalFormatting>
  <conditionalFormatting sqref="E2:E139">
    <cfRule type="cellIs" dxfId="11" priority="10" operator="lessThan">
      <formula>L2</formula>
    </cfRule>
    <cfRule type="cellIs" dxfId="10" priority="11" operator="equal">
      <formula>L2</formula>
    </cfRule>
    <cfRule type="cellIs" dxfId="9" priority="12" operator="greaterThan">
      <formula>L2</formula>
    </cfRule>
  </conditionalFormatting>
  <conditionalFormatting sqref="E140:E202">
    <cfRule type="cellIs" dxfId="8" priority="1" operator="lessThan">
      <formula>L140</formula>
    </cfRule>
    <cfRule type="cellIs" dxfId="7" priority="2" operator="equal">
      <formula>L140</formula>
    </cfRule>
    <cfRule type="cellIs" dxfId="6" priority="3" operator="greaterThan">
      <formula>L140</formula>
    </cfRule>
    <cfRule type="cellIs" dxfId="5" priority="4" operator="greaterThan">
      <formula>$L$2</formula>
    </cfRule>
    <cfRule type="cellIs" dxfId="4" priority="5" operator="equal">
      <formula>$L$2</formula>
    </cfRule>
    <cfRule type="cellIs" dxfId="3" priority="6" operator="lessThan">
      <formula>$L$2</formula>
    </cfRule>
    <cfRule type="cellIs" dxfId="2" priority="7" operator="equal">
      <formula>$L$2</formula>
    </cfRule>
    <cfRule type="cellIs" dxfId="1" priority="8" operator="greaterThan">
      <formula>$L$2</formula>
    </cfRule>
    <cfRule type="cellIs" dxfId="0" priority="9" operator="lessThan">
      <formula>$L$2</formula>
    </cfRule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240"/>
  <sheetViews>
    <sheetView workbookViewId="0">
      <selection activeCell="N13" sqref="N13"/>
    </sheetView>
  </sheetViews>
  <sheetFormatPr defaultRowHeight="14.5" x14ac:dyDescent="0.35"/>
  <cols>
    <col min="1" max="1" width="10.26953125" style="10" customWidth="1"/>
    <col min="2" max="2" width="30.7265625" style="10" customWidth="1"/>
    <col min="3" max="3" width="10.26953125" style="10" customWidth="1"/>
    <col min="4" max="4" width="11.08984375" style="10" customWidth="1"/>
  </cols>
  <sheetData>
    <row r="1" spans="1:3" x14ac:dyDescent="0.35">
      <c r="A1" t="s">
        <v>16</v>
      </c>
      <c r="B1" t="s">
        <v>17</v>
      </c>
      <c r="C1" t="s">
        <v>129</v>
      </c>
    </row>
    <row r="2" spans="1:3" x14ac:dyDescent="0.35">
      <c r="B2" t="e">
        <f>VLOOKUP(LeadtimeData[[#This Row],[Item No.]],Item[],2,FALSE)</f>
        <v>#N/A</v>
      </c>
    </row>
    <row r="3" spans="1:3" x14ac:dyDescent="0.35">
      <c r="B3" t="e">
        <f>VLOOKUP(LeadtimeData[[#This Row],[Item No.]],Item[],2,FALSE)</f>
        <v>#N/A</v>
      </c>
    </row>
    <row r="4" spans="1:3" x14ac:dyDescent="0.35">
      <c r="B4" t="e">
        <f>VLOOKUP(LeadtimeData[[#This Row],[Item No.]],Item[],2,FALSE)</f>
        <v>#N/A</v>
      </c>
    </row>
    <row r="5" spans="1:3" x14ac:dyDescent="0.35">
      <c r="B5" t="e">
        <f>VLOOKUP(LeadtimeData[[#This Row],[Item No.]],Item[],2,FALSE)</f>
        <v>#N/A</v>
      </c>
    </row>
    <row r="6" spans="1:3" x14ac:dyDescent="0.35">
      <c r="B6" t="e">
        <f>VLOOKUP(LeadtimeData[[#This Row],[Item No.]],Item[],2,FALSE)</f>
        <v>#N/A</v>
      </c>
    </row>
    <row r="7" spans="1:3" x14ac:dyDescent="0.35">
      <c r="B7" t="e">
        <f>VLOOKUP(LeadtimeData[[#This Row],[Item No.]],Item[],2,FALSE)</f>
        <v>#N/A</v>
      </c>
    </row>
    <row r="8" spans="1:3" x14ac:dyDescent="0.35">
      <c r="B8" t="e">
        <f>VLOOKUP(LeadtimeData[[#This Row],[Item No.]],Item[],2,FALSE)</f>
        <v>#N/A</v>
      </c>
    </row>
    <row r="9" spans="1:3" x14ac:dyDescent="0.35">
      <c r="B9" t="e">
        <f>VLOOKUP(LeadtimeData[[#This Row],[Item No.]],Item[],2,FALSE)</f>
        <v>#N/A</v>
      </c>
    </row>
    <row r="10" spans="1:3" x14ac:dyDescent="0.35">
      <c r="B10" t="e">
        <f>VLOOKUP(LeadtimeData[[#This Row],[Item No.]],Item[],2,FALSE)</f>
        <v>#N/A</v>
      </c>
    </row>
    <row r="11" spans="1:3" x14ac:dyDescent="0.35">
      <c r="B11" t="e">
        <f>VLOOKUP(LeadtimeData[[#This Row],[Item No.]],Item[],2,FALSE)</f>
        <v>#N/A</v>
      </c>
    </row>
    <row r="12" spans="1:3" x14ac:dyDescent="0.35">
      <c r="B12" t="e">
        <f>VLOOKUP(LeadtimeData[[#This Row],[Item No.]],Item[],2,FALSE)</f>
        <v>#N/A</v>
      </c>
    </row>
    <row r="13" spans="1:3" x14ac:dyDescent="0.35">
      <c r="B13" t="e">
        <f>VLOOKUP(LeadtimeData[[#This Row],[Item No.]],Item[],2,FALSE)</f>
        <v>#N/A</v>
      </c>
    </row>
    <row r="14" spans="1:3" x14ac:dyDescent="0.35">
      <c r="B14" t="e">
        <f>VLOOKUP(LeadtimeData[[#This Row],[Item No.]],Item[],2,FALSE)</f>
        <v>#N/A</v>
      </c>
    </row>
    <row r="15" spans="1:3" x14ac:dyDescent="0.35">
      <c r="B15" t="e">
        <f>VLOOKUP(LeadtimeData[[#This Row],[Item No.]],Item[],2,FALSE)</f>
        <v>#N/A</v>
      </c>
    </row>
    <row r="16" spans="1:3" x14ac:dyDescent="0.35">
      <c r="B16" t="e">
        <f>VLOOKUP(LeadtimeData[[#This Row],[Item No.]],Item[],2,FALSE)</f>
        <v>#N/A</v>
      </c>
    </row>
    <row r="17" spans="2:2" x14ac:dyDescent="0.35">
      <c r="B17" t="e">
        <f>VLOOKUP(LeadtimeData[[#This Row],[Item No.]],Item[],2,FALSE)</f>
        <v>#N/A</v>
      </c>
    </row>
    <row r="18" spans="2:2" x14ac:dyDescent="0.35">
      <c r="B18" t="e">
        <f>VLOOKUP(LeadtimeData[[#This Row],[Item No.]],Item[],2,FALSE)</f>
        <v>#N/A</v>
      </c>
    </row>
    <row r="19" spans="2:2" x14ac:dyDescent="0.35">
      <c r="B19" t="e">
        <f>VLOOKUP(LeadtimeData[[#This Row],[Item No.]],Item[],2,FALSE)</f>
        <v>#N/A</v>
      </c>
    </row>
    <row r="20" spans="2:2" x14ac:dyDescent="0.35">
      <c r="B20" t="e">
        <f>VLOOKUP(LeadtimeData[[#This Row],[Item No.]],Item[],2,FALSE)</f>
        <v>#N/A</v>
      </c>
    </row>
    <row r="21" spans="2:2" x14ac:dyDescent="0.35">
      <c r="B21" t="e">
        <f>VLOOKUP(LeadtimeData[[#This Row],[Item No.]],Item[],2,FALSE)</f>
        <v>#N/A</v>
      </c>
    </row>
    <row r="22" spans="2:2" x14ac:dyDescent="0.35">
      <c r="B22" t="e">
        <f>VLOOKUP(LeadtimeData[[#This Row],[Item No.]],Item[],2,FALSE)</f>
        <v>#N/A</v>
      </c>
    </row>
    <row r="23" spans="2:2" x14ac:dyDescent="0.35">
      <c r="B23" t="e">
        <f>VLOOKUP(LeadtimeData[[#This Row],[Item No.]],Item[],2,FALSE)</f>
        <v>#N/A</v>
      </c>
    </row>
    <row r="24" spans="2:2" x14ac:dyDescent="0.35">
      <c r="B24" t="e">
        <f>VLOOKUP(LeadtimeData[[#This Row],[Item No.]],Item[],2,FALSE)</f>
        <v>#N/A</v>
      </c>
    </row>
    <row r="25" spans="2:2" x14ac:dyDescent="0.35">
      <c r="B25" t="e">
        <f>VLOOKUP(LeadtimeData[[#This Row],[Item No.]],Item[],2,FALSE)</f>
        <v>#N/A</v>
      </c>
    </row>
    <row r="26" spans="2:2" x14ac:dyDescent="0.35">
      <c r="B26" t="e">
        <f>VLOOKUP(LeadtimeData[[#This Row],[Item No.]],Item[],2,FALSE)</f>
        <v>#N/A</v>
      </c>
    </row>
    <row r="27" spans="2:2" x14ac:dyDescent="0.35">
      <c r="B27" t="e">
        <f>VLOOKUP(LeadtimeData[[#This Row],[Item No.]],Item[],2,FALSE)</f>
        <v>#N/A</v>
      </c>
    </row>
    <row r="28" spans="2:2" x14ac:dyDescent="0.35">
      <c r="B28" t="e">
        <f>VLOOKUP(LeadtimeData[[#This Row],[Item No.]],Item[],2,FALSE)</f>
        <v>#N/A</v>
      </c>
    </row>
    <row r="29" spans="2:2" x14ac:dyDescent="0.35">
      <c r="B29" t="e">
        <f>VLOOKUP(LeadtimeData[[#This Row],[Item No.]],Item[],2,FALSE)</f>
        <v>#N/A</v>
      </c>
    </row>
    <row r="30" spans="2:2" x14ac:dyDescent="0.35">
      <c r="B30" t="e">
        <f>VLOOKUP(LeadtimeData[[#This Row],[Item No.]],Item[],2,FALSE)</f>
        <v>#N/A</v>
      </c>
    </row>
    <row r="31" spans="2:2" x14ac:dyDescent="0.35">
      <c r="B31" t="e">
        <f>VLOOKUP(LeadtimeData[[#This Row],[Item No.]],Item[],2,FALSE)</f>
        <v>#N/A</v>
      </c>
    </row>
    <row r="32" spans="2:2" x14ac:dyDescent="0.35">
      <c r="B32" t="e">
        <f>VLOOKUP(LeadtimeData[[#This Row],[Item No.]],Item[],2,FALSE)</f>
        <v>#N/A</v>
      </c>
    </row>
    <row r="33" spans="2:2" x14ac:dyDescent="0.35">
      <c r="B33" t="e">
        <f>VLOOKUP(LeadtimeData[[#This Row],[Item No.]],Item[],2,FALSE)</f>
        <v>#N/A</v>
      </c>
    </row>
    <row r="34" spans="2:2" x14ac:dyDescent="0.35">
      <c r="B34" t="e">
        <f>VLOOKUP(LeadtimeData[[#This Row],[Item No.]],Item[],2,FALSE)</f>
        <v>#N/A</v>
      </c>
    </row>
    <row r="35" spans="2:2" x14ac:dyDescent="0.35">
      <c r="B35" t="e">
        <f>VLOOKUP(LeadtimeData[[#This Row],[Item No.]],Item[],2,FALSE)</f>
        <v>#N/A</v>
      </c>
    </row>
    <row r="36" spans="2:2" x14ac:dyDescent="0.35">
      <c r="B36" t="e">
        <f>VLOOKUP(LeadtimeData[[#This Row],[Item No.]],Item[],2,FALSE)</f>
        <v>#N/A</v>
      </c>
    </row>
    <row r="37" spans="2:2" x14ac:dyDescent="0.35">
      <c r="B37" t="e">
        <f>VLOOKUP(LeadtimeData[[#This Row],[Item No.]],Item[],2,FALSE)</f>
        <v>#N/A</v>
      </c>
    </row>
    <row r="38" spans="2:2" x14ac:dyDescent="0.35">
      <c r="B38" t="e">
        <f>VLOOKUP(LeadtimeData[[#This Row],[Item No.]],Item[],2,FALSE)</f>
        <v>#N/A</v>
      </c>
    </row>
    <row r="39" spans="2:2" x14ac:dyDescent="0.35">
      <c r="B39" t="e">
        <f>VLOOKUP(LeadtimeData[[#This Row],[Item No.]],Item[],2,FALSE)</f>
        <v>#N/A</v>
      </c>
    </row>
    <row r="40" spans="2:2" x14ac:dyDescent="0.35">
      <c r="B40" t="e">
        <f>VLOOKUP(LeadtimeData[[#This Row],[Item No.]],Item[],2,FALSE)</f>
        <v>#N/A</v>
      </c>
    </row>
    <row r="41" spans="2:2" x14ac:dyDescent="0.35">
      <c r="B41" t="e">
        <f>VLOOKUP(LeadtimeData[[#This Row],[Item No.]],Item[],2,FALSE)</f>
        <v>#N/A</v>
      </c>
    </row>
    <row r="42" spans="2:2" x14ac:dyDescent="0.35">
      <c r="B42" t="e">
        <f>VLOOKUP(LeadtimeData[[#This Row],[Item No.]],Item[],2,FALSE)</f>
        <v>#N/A</v>
      </c>
    </row>
    <row r="43" spans="2:2" x14ac:dyDescent="0.35">
      <c r="B43" t="e">
        <f>VLOOKUP(LeadtimeData[[#This Row],[Item No.]],Item[],2,FALSE)</f>
        <v>#N/A</v>
      </c>
    </row>
    <row r="44" spans="2:2" x14ac:dyDescent="0.35">
      <c r="B44" t="e">
        <f>VLOOKUP(LeadtimeData[[#This Row],[Item No.]],Item[],2,FALSE)</f>
        <v>#N/A</v>
      </c>
    </row>
    <row r="45" spans="2:2" x14ac:dyDescent="0.35">
      <c r="B45" t="e">
        <f>VLOOKUP(LeadtimeData[[#This Row],[Item No.]],Item[],2,FALSE)</f>
        <v>#N/A</v>
      </c>
    </row>
    <row r="46" spans="2:2" x14ac:dyDescent="0.35">
      <c r="B46" t="e">
        <f>VLOOKUP(LeadtimeData[[#This Row],[Item No.]],Item[],2,FALSE)</f>
        <v>#N/A</v>
      </c>
    </row>
    <row r="47" spans="2:2" x14ac:dyDescent="0.35">
      <c r="B47" t="e">
        <f>VLOOKUP(LeadtimeData[[#This Row],[Item No.]],Item[],2,FALSE)</f>
        <v>#N/A</v>
      </c>
    </row>
    <row r="48" spans="2:2" x14ac:dyDescent="0.35">
      <c r="B48" t="e">
        <f>VLOOKUP(LeadtimeData[[#This Row],[Item No.]],Item[],2,FALSE)</f>
        <v>#N/A</v>
      </c>
    </row>
    <row r="49" spans="2:2" x14ac:dyDescent="0.35">
      <c r="B49" t="e">
        <f>VLOOKUP(LeadtimeData[[#This Row],[Item No.]],Item[],2,FALSE)</f>
        <v>#N/A</v>
      </c>
    </row>
    <row r="50" spans="2:2" x14ac:dyDescent="0.35">
      <c r="B50" t="e">
        <f>VLOOKUP(LeadtimeData[[#This Row],[Item No.]],Item[],2,FALSE)</f>
        <v>#N/A</v>
      </c>
    </row>
    <row r="51" spans="2:2" x14ac:dyDescent="0.35">
      <c r="B51" t="e">
        <f>VLOOKUP(LeadtimeData[[#This Row],[Item No.]],Item[],2,FALSE)</f>
        <v>#N/A</v>
      </c>
    </row>
    <row r="52" spans="2:2" x14ac:dyDescent="0.35">
      <c r="B52" t="e">
        <f>VLOOKUP(LeadtimeData[[#This Row],[Item No.]],Item[],2,FALSE)</f>
        <v>#N/A</v>
      </c>
    </row>
    <row r="53" spans="2:2" x14ac:dyDescent="0.35">
      <c r="B53" t="e">
        <f>VLOOKUP(LeadtimeData[[#This Row],[Item No.]],Item[],2,FALSE)</f>
        <v>#N/A</v>
      </c>
    </row>
    <row r="54" spans="2:2" x14ac:dyDescent="0.35">
      <c r="B54" t="e">
        <f>VLOOKUP(LeadtimeData[[#This Row],[Item No.]],Item[],2,FALSE)</f>
        <v>#N/A</v>
      </c>
    </row>
    <row r="55" spans="2:2" x14ac:dyDescent="0.35">
      <c r="B55" t="e">
        <f>VLOOKUP(LeadtimeData[[#This Row],[Item No.]],Item[],2,FALSE)</f>
        <v>#N/A</v>
      </c>
    </row>
    <row r="56" spans="2:2" x14ac:dyDescent="0.35">
      <c r="B56" t="e">
        <f>VLOOKUP(LeadtimeData[[#This Row],[Item No.]],Item[],2,FALSE)</f>
        <v>#N/A</v>
      </c>
    </row>
    <row r="57" spans="2:2" x14ac:dyDescent="0.35">
      <c r="B57" t="e">
        <f>VLOOKUP(LeadtimeData[[#This Row],[Item No.]],Item[],2,FALSE)</f>
        <v>#N/A</v>
      </c>
    </row>
    <row r="58" spans="2:2" x14ac:dyDescent="0.35">
      <c r="B58" t="e">
        <f>VLOOKUP(LeadtimeData[[#This Row],[Item No.]],Item[],2,FALSE)</f>
        <v>#N/A</v>
      </c>
    </row>
    <row r="59" spans="2:2" x14ac:dyDescent="0.35">
      <c r="B59" t="e">
        <f>VLOOKUP(LeadtimeData[[#This Row],[Item No.]],Item[],2,FALSE)</f>
        <v>#N/A</v>
      </c>
    </row>
    <row r="60" spans="2:2" x14ac:dyDescent="0.35">
      <c r="B60" t="e">
        <f>VLOOKUP(LeadtimeData[[#This Row],[Item No.]],Item[],2,FALSE)</f>
        <v>#N/A</v>
      </c>
    </row>
    <row r="61" spans="2:2" x14ac:dyDescent="0.35">
      <c r="B61" t="e">
        <f>VLOOKUP(LeadtimeData[[#This Row],[Item No.]],Item[],2,FALSE)</f>
        <v>#N/A</v>
      </c>
    </row>
    <row r="62" spans="2:2" x14ac:dyDescent="0.35">
      <c r="B62" t="e">
        <f>VLOOKUP(LeadtimeData[[#This Row],[Item No.]],Item[],2,FALSE)</f>
        <v>#N/A</v>
      </c>
    </row>
    <row r="63" spans="2:2" x14ac:dyDescent="0.35">
      <c r="B63" t="e">
        <f>VLOOKUP(LeadtimeData[[#This Row],[Item No.]],Item[],2,FALSE)</f>
        <v>#N/A</v>
      </c>
    </row>
    <row r="64" spans="2:2" x14ac:dyDescent="0.35">
      <c r="B64" t="e">
        <f>VLOOKUP(LeadtimeData[[#This Row],[Item No.]],Item[],2,FALSE)</f>
        <v>#N/A</v>
      </c>
    </row>
    <row r="65" spans="2:2" x14ac:dyDescent="0.35">
      <c r="B65" t="e">
        <f>VLOOKUP(LeadtimeData[[#This Row],[Item No.]],Item[],2,FALSE)</f>
        <v>#N/A</v>
      </c>
    </row>
    <row r="66" spans="2:2" x14ac:dyDescent="0.35">
      <c r="B66" t="e">
        <f>VLOOKUP(LeadtimeData[[#This Row],[Item No.]],Item[],2,FALSE)</f>
        <v>#N/A</v>
      </c>
    </row>
    <row r="67" spans="2:2" x14ac:dyDescent="0.35">
      <c r="B67" t="e">
        <f>VLOOKUP(LeadtimeData[[#This Row],[Item No.]],Item[],2,FALSE)</f>
        <v>#N/A</v>
      </c>
    </row>
    <row r="68" spans="2:2" x14ac:dyDescent="0.35">
      <c r="B68" t="e">
        <f>VLOOKUP(LeadtimeData[[#This Row],[Item No.]],Item[],2,FALSE)</f>
        <v>#N/A</v>
      </c>
    </row>
    <row r="69" spans="2:2" x14ac:dyDescent="0.35">
      <c r="B69" t="e">
        <f>VLOOKUP(LeadtimeData[[#This Row],[Item No.]],Item[],2,FALSE)</f>
        <v>#N/A</v>
      </c>
    </row>
    <row r="70" spans="2:2" x14ac:dyDescent="0.35">
      <c r="B70" t="e">
        <f>VLOOKUP(LeadtimeData[[#This Row],[Item No.]],Item[],2,FALSE)</f>
        <v>#N/A</v>
      </c>
    </row>
    <row r="71" spans="2:2" x14ac:dyDescent="0.35">
      <c r="B71" t="e">
        <f>VLOOKUP(LeadtimeData[[#This Row],[Item No.]],Item[],2,FALSE)</f>
        <v>#N/A</v>
      </c>
    </row>
    <row r="72" spans="2:2" x14ac:dyDescent="0.35">
      <c r="B72" t="e">
        <f>VLOOKUP(LeadtimeData[[#This Row],[Item No.]],Item[],2,FALSE)</f>
        <v>#N/A</v>
      </c>
    </row>
    <row r="73" spans="2:2" x14ac:dyDescent="0.35">
      <c r="B73" t="e">
        <f>VLOOKUP(LeadtimeData[[#This Row],[Item No.]],Item[],2,FALSE)</f>
        <v>#N/A</v>
      </c>
    </row>
    <row r="74" spans="2:2" x14ac:dyDescent="0.35">
      <c r="B74" t="e">
        <f>VLOOKUP(LeadtimeData[[#This Row],[Item No.]],Item[],2,FALSE)</f>
        <v>#N/A</v>
      </c>
    </row>
    <row r="75" spans="2:2" x14ac:dyDescent="0.35">
      <c r="B75" t="e">
        <f>VLOOKUP(LeadtimeData[[#This Row],[Item No.]],Item[],2,FALSE)</f>
        <v>#N/A</v>
      </c>
    </row>
    <row r="76" spans="2:2" x14ac:dyDescent="0.35">
      <c r="B76" t="e">
        <f>VLOOKUP(LeadtimeData[[#This Row],[Item No.]],Item[],2,FALSE)</f>
        <v>#N/A</v>
      </c>
    </row>
    <row r="77" spans="2:2" x14ac:dyDescent="0.35">
      <c r="B77" t="e">
        <f>VLOOKUP(LeadtimeData[[#This Row],[Item No.]],Item[],2,FALSE)</f>
        <v>#N/A</v>
      </c>
    </row>
    <row r="78" spans="2:2" x14ac:dyDescent="0.35">
      <c r="B78" t="e">
        <f>VLOOKUP(LeadtimeData[[#This Row],[Item No.]],Item[],2,FALSE)</f>
        <v>#N/A</v>
      </c>
    </row>
    <row r="79" spans="2:2" x14ac:dyDescent="0.35">
      <c r="B79" t="e">
        <f>VLOOKUP(LeadtimeData[[#This Row],[Item No.]],Item[],2,FALSE)</f>
        <v>#N/A</v>
      </c>
    </row>
    <row r="80" spans="2:2" x14ac:dyDescent="0.35">
      <c r="B80" t="e">
        <f>VLOOKUP(LeadtimeData[[#This Row],[Item No.]],Item[],2,FALSE)</f>
        <v>#N/A</v>
      </c>
    </row>
    <row r="81" spans="2:2" x14ac:dyDescent="0.35">
      <c r="B81" t="e">
        <f>VLOOKUP(LeadtimeData[[#This Row],[Item No.]],Item[],2,FALSE)</f>
        <v>#N/A</v>
      </c>
    </row>
    <row r="82" spans="2:2" x14ac:dyDescent="0.35">
      <c r="B82" t="e">
        <f>VLOOKUP(LeadtimeData[[#This Row],[Item No.]],Item[],2,FALSE)</f>
        <v>#N/A</v>
      </c>
    </row>
    <row r="83" spans="2:2" x14ac:dyDescent="0.35">
      <c r="B83" t="e">
        <f>VLOOKUP(LeadtimeData[[#This Row],[Item No.]],Item[],2,FALSE)</f>
        <v>#N/A</v>
      </c>
    </row>
    <row r="84" spans="2:2" x14ac:dyDescent="0.35">
      <c r="B84" t="e">
        <f>VLOOKUP(LeadtimeData[[#This Row],[Item No.]],Item[],2,FALSE)</f>
        <v>#N/A</v>
      </c>
    </row>
    <row r="85" spans="2:2" x14ac:dyDescent="0.35">
      <c r="B85" t="e">
        <f>VLOOKUP(LeadtimeData[[#This Row],[Item No.]],Item[],2,FALSE)</f>
        <v>#N/A</v>
      </c>
    </row>
    <row r="86" spans="2:2" x14ac:dyDescent="0.35">
      <c r="B86" t="e">
        <f>VLOOKUP(LeadtimeData[[#This Row],[Item No.]],Item[],2,FALSE)</f>
        <v>#N/A</v>
      </c>
    </row>
    <row r="87" spans="2:2" x14ac:dyDescent="0.35">
      <c r="B87" t="e">
        <f>VLOOKUP(LeadtimeData[[#This Row],[Item No.]],Item[],2,FALSE)</f>
        <v>#N/A</v>
      </c>
    </row>
    <row r="88" spans="2:2" x14ac:dyDescent="0.35">
      <c r="B88" t="e">
        <f>VLOOKUP(LeadtimeData[[#This Row],[Item No.]],Item[],2,FALSE)</f>
        <v>#N/A</v>
      </c>
    </row>
    <row r="89" spans="2:2" x14ac:dyDescent="0.35">
      <c r="B89" t="e">
        <f>VLOOKUP(LeadtimeData[[#This Row],[Item No.]],Item[],2,FALSE)</f>
        <v>#N/A</v>
      </c>
    </row>
    <row r="90" spans="2:2" x14ac:dyDescent="0.35">
      <c r="B90" t="e">
        <f>VLOOKUP(LeadtimeData[[#This Row],[Item No.]],Item[],2,FALSE)</f>
        <v>#N/A</v>
      </c>
    </row>
    <row r="91" spans="2:2" x14ac:dyDescent="0.35">
      <c r="B91" t="e">
        <f>VLOOKUP(LeadtimeData[[#This Row],[Item No.]],Item[],2,FALSE)</f>
        <v>#N/A</v>
      </c>
    </row>
    <row r="92" spans="2:2" x14ac:dyDescent="0.35">
      <c r="B92" t="e">
        <f>VLOOKUP(LeadtimeData[[#This Row],[Item No.]],Item[],2,FALSE)</f>
        <v>#N/A</v>
      </c>
    </row>
    <row r="93" spans="2:2" x14ac:dyDescent="0.35">
      <c r="B93" t="e">
        <f>VLOOKUP(LeadtimeData[[#This Row],[Item No.]],Item[],2,FALSE)</f>
        <v>#N/A</v>
      </c>
    </row>
    <row r="94" spans="2:2" x14ac:dyDescent="0.35">
      <c r="B94" t="e">
        <f>VLOOKUP(LeadtimeData[[#This Row],[Item No.]],Item[],2,FALSE)</f>
        <v>#N/A</v>
      </c>
    </row>
    <row r="95" spans="2:2" x14ac:dyDescent="0.35">
      <c r="B95" t="e">
        <f>VLOOKUP(LeadtimeData[[#This Row],[Item No.]],Item[],2,FALSE)</f>
        <v>#N/A</v>
      </c>
    </row>
    <row r="96" spans="2:2" x14ac:dyDescent="0.35">
      <c r="B96" t="e">
        <f>VLOOKUP(LeadtimeData[[#This Row],[Item No.]],Item[],2,FALSE)</f>
        <v>#N/A</v>
      </c>
    </row>
    <row r="97" spans="2:2" x14ac:dyDescent="0.35">
      <c r="B97" t="e">
        <f>VLOOKUP(LeadtimeData[[#This Row],[Item No.]],Item[],2,FALSE)</f>
        <v>#N/A</v>
      </c>
    </row>
    <row r="98" spans="2:2" x14ac:dyDescent="0.35">
      <c r="B98" t="e">
        <f>VLOOKUP(LeadtimeData[[#This Row],[Item No.]],Item[],2,FALSE)</f>
        <v>#N/A</v>
      </c>
    </row>
    <row r="99" spans="2:2" x14ac:dyDescent="0.35">
      <c r="B99" t="e">
        <f>VLOOKUP(LeadtimeData[[#This Row],[Item No.]],Item[],2,FALSE)</f>
        <v>#N/A</v>
      </c>
    </row>
    <row r="100" spans="2:2" x14ac:dyDescent="0.35">
      <c r="B100" t="e">
        <f>VLOOKUP(LeadtimeData[[#This Row],[Item No.]],Item[],2,FALSE)</f>
        <v>#N/A</v>
      </c>
    </row>
    <row r="101" spans="2:2" x14ac:dyDescent="0.35">
      <c r="B101" t="e">
        <f>VLOOKUP(LeadtimeData[[#This Row],[Item No.]],Item[],2,FALSE)</f>
        <v>#N/A</v>
      </c>
    </row>
    <row r="102" spans="2:2" x14ac:dyDescent="0.35">
      <c r="B102" t="e">
        <f>VLOOKUP(LeadtimeData[[#This Row],[Item No.]],Item[],2,FALSE)</f>
        <v>#N/A</v>
      </c>
    </row>
    <row r="103" spans="2:2" x14ac:dyDescent="0.35">
      <c r="B103" t="e">
        <f>VLOOKUP(LeadtimeData[[#This Row],[Item No.]],Item[],2,FALSE)</f>
        <v>#N/A</v>
      </c>
    </row>
    <row r="104" spans="2:2" x14ac:dyDescent="0.35">
      <c r="B104" t="e">
        <f>VLOOKUP(LeadtimeData[[#This Row],[Item No.]],Item[],2,FALSE)</f>
        <v>#N/A</v>
      </c>
    </row>
    <row r="105" spans="2:2" x14ac:dyDescent="0.35">
      <c r="B105" t="e">
        <f>VLOOKUP(LeadtimeData[[#This Row],[Item No.]],Item[],2,FALSE)</f>
        <v>#N/A</v>
      </c>
    </row>
    <row r="106" spans="2:2" x14ac:dyDescent="0.35">
      <c r="B106" t="e">
        <f>VLOOKUP(LeadtimeData[[#This Row],[Item No.]],Item[],2,FALSE)</f>
        <v>#N/A</v>
      </c>
    </row>
    <row r="107" spans="2:2" x14ac:dyDescent="0.35">
      <c r="B107" t="e">
        <f>VLOOKUP(LeadtimeData[[#This Row],[Item No.]],Item[],2,FALSE)</f>
        <v>#N/A</v>
      </c>
    </row>
    <row r="108" spans="2:2" x14ac:dyDescent="0.35">
      <c r="B108" t="e">
        <f>VLOOKUP(LeadtimeData[[#This Row],[Item No.]],Item[],2,FALSE)</f>
        <v>#N/A</v>
      </c>
    </row>
    <row r="109" spans="2:2" x14ac:dyDescent="0.35">
      <c r="B109" t="e">
        <f>VLOOKUP(LeadtimeData[[#This Row],[Item No.]],Item[],2,FALSE)</f>
        <v>#N/A</v>
      </c>
    </row>
    <row r="110" spans="2:2" x14ac:dyDescent="0.35">
      <c r="B110" t="e">
        <f>VLOOKUP(LeadtimeData[[#This Row],[Item No.]],Item[],2,FALSE)</f>
        <v>#N/A</v>
      </c>
    </row>
    <row r="111" spans="2:2" x14ac:dyDescent="0.35">
      <c r="B111" t="e">
        <f>VLOOKUP(LeadtimeData[[#This Row],[Item No.]],Item[],2,FALSE)</f>
        <v>#N/A</v>
      </c>
    </row>
    <row r="112" spans="2:2" x14ac:dyDescent="0.35">
      <c r="B112" t="e">
        <f>VLOOKUP(LeadtimeData[[#This Row],[Item No.]],Item[],2,FALSE)</f>
        <v>#N/A</v>
      </c>
    </row>
    <row r="113" spans="2:2" x14ac:dyDescent="0.35">
      <c r="B113" t="e">
        <f>VLOOKUP(LeadtimeData[[#This Row],[Item No.]],Item[],2,FALSE)</f>
        <v>#N/A</v>
      </c>
    </row>
    <row r="114" spans="2:2" x14ac:dyDescent="0.35">
      <c r="B114" t="e">
        <f>VLOOKUP(LeadtimeData[[#This Row],[Item No.]],Item[],2,FALSE)</f>
        <v>#N/A</v>
      </c>
    </row>
    <row r="115" spans="2:2" x14ac:dyDescent="0.35">
      <c r="B115" t="e">
        <f>VLOOKUP(LeadtimeData[[#This Row],[Item No.]],Item[],2,FALSE)</f>
        <v>#N/A</v>
      </c>
    </row>
    <row r="116" spans="2:2" x14ac:dyDescent="0.35">
      <c r="B116" t="e">
        <f>VLOOKUP(LeadtimeData[[#This Row],[Item No.]],Item[],2,FALSE)</f>
        <v>#N/A</v>
      </c>
    </row>
    <row r="117" spans="2:2" x14ac:dyDescent="0.35">
      <c r="B117" t="e">
        <f>VLOOKUP(LeadtimeData[[#This Row],[Item No.]],Item[],2,FALSE)</f>
        <v>#N/A</v>
      </c>
    </row>
    <row r="118" spans="2:2" x14ac:dyDescent="0.35">
      <c r="B118" t="e">
        <f>VLOOKUP(LeadtimeData[[#This Row],[Item No.]],Item[],2,FALSE)</f>
        <v>#N/A</v>
      </c>
    </row>
    <row r="119" spans="2:2" x14ac:dyDescent="0.35">
      <c r="B119" t="e">
        <f>VLOOKUP(LeadtimeData[[#This Row],[Item No.]],Item[],2,FALSE)</f>
        <v>#N/A</v>
      </c>
    </row>
    <row r="120" spans="2:2" x14ac:dyDescent="0.35">
      <c r="B120" t="e">
        <f>VLOOKUP(LeadtimeData[[#This Row],[Item No.]],Item[],2,FALSE)</f>
        <v>#N/A</v>
      </c>
    </row>
    <row r="121" spans="2:2" x14ac:dyDescent="0.35">
      <c r="B121" t="e">
        <f>VLOOKUP(LeadtimeData[[#This Row],[Item No.]],Item[],2,FALSE)</f>
        <v>#N/A</v>
      </c>
    </row>
    <row r="122" spans="2:2" x14ac:dyDescent="0.35">
      <c r="B122" t="e">
        <f>VLOOKUP(LeadtimeData[[#This Row],[Item No.]],Item[],2,FALSE)</f>
        <v>#N/A</v>
      </c>
    </row>
    <row r="123" spans="2:2" x14ac:dyDescent="0.35">
      <c r="B123" t="e">
        <f>VLOOKUP(LeadtimeData[[#This Row],[Item No.]],Item[],2,FALSE)</f>
        <v>#N/A</v>
      </c>
    </row>
    <row r="124" spans="2:2" x14ac:dyDescent="0.35">
      <c r="B124" t="e">
        <f>VLOOKUP(LeadtimeData[[#This Row],[Item No.]],Item[],2,FALSE)</f>
        <v>#N/A</v>
      </c>
    </row>
    <row r="125" spans="2:2" x14ac:dyDescent="0.35">
      <c r="B125" t="e">
        <f>VLOOKUP(LeadtimeData[[#This Row],[Item No.]],Item[],2,FALSE)</f>
        <v>#N/A</v>
      </c>
    </row>
    <row r="126" spans="2:2" x14ac:dyDescent="0.35">
      <c r="B126" t="e">
        <f>VLOOKUP(LeadtimeData[[#This Row],[Item No.]],Item[],2,FALSE)</f>
        <v>#N/A</v>
      </c>
    </row>
    <row r="127" spans="2:2" x14ac:dyDescent="0.35">
      <c r="B127" t="e">
        <f>VLOOKUP(LeadtimeData[[#This Row],[Item No.]],Item[],2,FALSE)</f>
        <v>#N/A</v>
      </c>
    </row>
    <row r="128" spans="2:2" x14ac:dyDescent="0.35">
      <c r="B128" t="e">
        <f>VLOOKUP(LeadtimeData[[#This Row],[Item No.]],Item[],2,FALSE)</f>
        <v>#N/A</v>
      </c>
    </row>
    <row r="129" spans="2:2" x14ac:dyDescent="0.35">
      <c r="B129" t="e">
        <f>VLOOKUP(LeadtimeData[[#This Row],[Item No.]],Item[],2,FALSE)</f>
        <v>#N/A</v>
      </c>
    </row>
    <row r="130" spans="2:2" x14ac:dyDescent="0.35">
      <c r="B130" t="e">
        <f>VLOOKUP(LeadtimeData[[#This Row],[Item No.]],Item[],2,FALSE)</f>
        <v>#N/A</v>
      </c>
    </row>
    <row r="131" spans="2:2" x14ac:dyDescent="0.35">
      <c r="B131" t="e">
        <f>VLOOKUP(LeadtimeData[[#This Row],[Item No.]],Item[],2,FALSE)</f>
        <v>#N/A</v>
      </c>
    </row>
    <row r="132" spans="2:2" x14ac:dyDescent="0.35">
      <c r="B132" t="e">
        <f>VLOOKUP(LeadtimeData[[#This Row],[Item No.]],Item[],2,FALSE)</f>
        <v>#N/A</v>
      </c>
    </row>
    <row r="133" spans="2:2" x14ac:dyDescent="0.35">
      <c r="B133" t="e">
        <f>VLOOKUP(LeadtimeData[[#This Row],[Item No.]],Item[],2,FALSE)</f>
        <v>#N/A</v>
      </c>
    </row>
    <row r="134" spans="2:2" x14ac:dyDescent="0.35">
      <c r="B134" t="e">
        <f>VLOOKUP(LeadtimeData[[#This Row],[Item No.]],Item[],2,FALSE)</f>
        <v>#N/A</v>
      </c>
    </row>
    <row r="135" spans="2:2" x14ac:dyDescent="0.35">
      <c r="B135" t="e">
        <f>VLOOKUP(LeadtimeData[[#This Row],[Item No.]],Item[],2,FALSE)</f>
        <v>#N/A</v>
      </c>
    </row>
    <row r="136" spans="2:2" x14ac:dyDescent="0.35">
      <c r="B136" t="e">
        <f>VLOOKUP(LeadtimeData[[#This Row],[Item No.]],Item[],2,FALSE)</f>
        <v>#N/A</v>
      </c>
    </row>
    <row r="137" spans="2:2" x14ac:dyDescent="0.35">
      <c r="B137" t="e">
        <f>VLOOKUP(LeadtimeData[[#This Row],[Item No.]],Item[],2,FALSE)</f>
        <v>#N/A</v>
      </c>
    </row>
    <row r="138" spans="2:2" x14ac:dyDescent="0.35">
      <c r="B138" t="e">
        <f>VLOOKUP(LeadtimeData[[#This Row],[Item No.]],Item[],2,FALSE)</f>
        <v>#N/A</v>
      </c>
    </row>
    <row r="139" spans="2:2" x14ac:dyDescent="0.35">
      <c r="B139" t="e">
        <f>VLOOKUP(LeadtimeData[[#This Row],[Item No.]],Item[],2,FALSE)</f>
        <v>#N/A</v>
      </c>
    </row>
    <row r="140" spans="2:2" x14ac:dyDescent="0.35">
      <c r="B140" t="e">
        <f>VLOOKUP(LeadtimeData[[#This Row],[Item No.]],Item[],2,FALSE)</f>
        <v>#N/A</v>
      </c>
    </row>
    <row r="141" spans="2:2" x14ac:dyDescent="0.35">
      <c r="B141" t="e">
        <f>VLOOKUP(LeadtimeData[[#This Row],[Item No.]],Item[],2,FALSE)</f>
        <v>#N/A</v>
      </c>
    </row>
    <row r="142" spans="2:2" x14ac:dyDescent="0.35">
      <c r="B142" t="e">
        <f>VLOOKUP(LeadtimeData[[#This Row],[Item No.]],Item[],2,FALSE)</f>
        <v>#N/A</v>
      </c>
    </row>
    <row r="143" spans="2:2" x14ac:dyDescent="0.35">
      <c r="B143" t="e">
        <f>VLOOKUP(LeadtimeData[[#This Row],[Item No.]],Item[],2,FALSE)</f>
        <v>#N/A</v>
      </c>
    </row>
    <row r="144" spans="2:2" x14ac:dyDescent="0.35">
      <c r="B144" t="e">
        <f>VLOOKUP(LeadtimeData[[#This Row],[Item No.]],Item[],2,FALSE)</f>
        <v>#N/A</v>
      </c>
    </row>
    <row r="145" spans="2:2" x14ac:dyDescent="0.35">
      <c r="B145" t="e">
        <f>VLOOKUP(LeadtimeData[[#This Row],[Item No.]],Item[],2,FALSE)</f>
        <v>#N/A</v>
      </c>
    </row>
    <row r="146" spans="2:2" x14ac:dyDescent="0.35">
      <c r="B146" t="e">
        <f>VLOOKUP(LeadtimeData[[#This Row],[Item No.]],Item[],2,FALSE)</f>
        <v>#N/A</v>
      </c>
    </row>
    <row r="147" spans="2:2" x14ac:dyDescent="0.35">
      <c r="B147" t="e">
        <f>VLOOKUP(LeadtimeData[[#This Row],[Item No.]],Item[],2,FALSE)</f>
        <v>#N/A</v>
      </c>
    </row>
    <row r="148" spans="2:2" x14ac:dyDescent="0.35">
      <c r="B148" t="e">
        <f>VLOOKUP(LeadtimeData[[#This Row],[Item No.]],Item[],2,FALSE)</f>
        <v>#N/A</v>
      </c>
    </row>
    <row r="149" spans="2:2" x14ac:dyDescent="0.35">
      <c r="B149" t="e">
        <f>VLOOKUP(LeadtimeData[[#This Row],[Item No.]],Item[],2,FALSE)</f>
        <v>#N/A</v>
      </c>
    </row>
    <row r="150" spans="2:2" x14ac:dyDescent="0.35">
      <c r="B150" t="e">
        <f>VLOOKUP(LeadtimeData[[#This Row],[Item No.]],Item[],2,FALSE)</f>
        <v>#N/A</v>
      </c>
    </row>
    <row r="151" spans="2:2" x14ac:dyDescent="0.35">
      <c r="B151" t="e">
        <f>VLOOKUP(LeadtimeData[[#This Row],[Item No.]],Item[],2,FALSE)</f>
        <v>#N/A</v>
      </c>
    </row>
    <row r="152" spans="2:2" x14ac:dyDescent="0.35">
      <c r="B152" t="e">
        <f>VLOOKUP(LeadtimeData[[#This Row],[Item No.]],Item[],2,FALSE)</f>
        <v>#N/A</v>
      </c>
    </row>
    <row r="153" spans="2:2" x14ac:dyDescent="0.35">
      <c r="B153" t="e">
        <f>VLOOKUP(LeadtimeData[[#This Row],[Item No.]],Item[],2,FALSE)</f>
        <v>#N/A</v>
      </c>
    </row>
    <row r="154" spans="2:2" x14ac:dyDescent="0.35">
      <c r="B154" t="e">
        <f>VLOOKUP(LeadtimeData[[#This Row],[Item No.]],Item[],2,FALSE)</f>
        <v>#N/A</v>
      </c>
    </row>
    <row r="155" spans="2:2" x14ac:dyDescent="0.35">
      <c r="B155" t="e">
        <f>VLOOKUP(LeadtimeData[[#This Row],[Item No.]],Item[],2,FALSE)</f>
        <v>#N/A</v>
      </c>
    </row>
    <row r="156" spans="2:2" x14ac:dyDescent="0.35">
      <c r="B156" t="e">
        <f>VLOOKUP(LeadtimeData[[#This Row],[Item No.]],Item[],2,FALSE)</f>
        <v>#N/A</v>
      </c>
    </row>
    <row r="157" spans="2:2" x14ac:dyDescent="0.35">
      <c r="B157" t="e">
        <f>VLOOKUP(LeadtimeData[[#This Row],[Item No.]],Item[],2,FALSE)</f>
        <v>#N/A</v>
      </c>
    </row>
    <row r="158" spans="2:2" x14ac:dyDescent="0.35">
      <c r="B158" t="e">
        <f>VLOOKUP(LeadtimeData[[#This Row],[Item No.]],Item[],2,FALSE)</f>
        <v>#N/A</v>
      </c>
    </row>
    <row r="159" spans="2:2" x14ac:dyDescent="0.35">
      <c r="B159" t="e">
        <f>VLOOKUP(LeadtimeData[[#This Row],[Item No.]],Item[],2,FALSE)</f>
        <v>#N/A</v>
      </c>
    </row>
    <row r="160" spans="2:2" x14ac:dyDescent="0.35">
      <c r="B160" t="e">
        <f>VLOOKUP(LeadtimeData[[#This Row],[Item No.]],Item[],2,FALSE)</f>
        <v>#N/A</v>
      </c>
    </row>
    <row r="161" spans="2:2" x14ac:dyDescent="0.35">
      <c r="B161" t="e">
        <f>VLOOKUP(LeadtimeData[[#This Row],[Item No.]],Item[],2,FALSE)</f>
        <v>#N/A</v>
      </c>
    </row>
    <row r="162" spans="2:2" x14ac:dyDescent="0.35">
      <c r="B162" t="e">
        <f>VLOOKUP(LeadtimeData[[#This Row],[Item No.]],Item[],2,FALSE)</f>
        <v>#N/A</v>
      </c>
    </row>
    <row r="163" spans="2:2" x14ac:dyDescent="0.35">
      <c r="B163" t="e">
        <f>VLOOKUP(LeadtimeData[[#This Row],[Item No.]],Item[],2,FALSE)</f>
        <v>#N/A</v>
      </c>
    </row>
    <row r="164" spans="2:2" x14ac:dyDescent="0.35">
      <c r="B164" t="e">
        <f>VLOOKUP(LeadtimeData[[#This Row],[Item No.]],Item[],2,FALSE)</f>
        <v>#N/A</v>
      </c>
    </row>
    <row r="165" spans="2:2" x14ac:dyDescent="0.35">
      <c r="B165" t="e">
        <f>VLOOKUP(LeadtimeData[[#This Row],[Item No.]],Item[],2,FALSE)</f>
        <v>#N/A</v>
      </c>
    </row>
    <row r="166" spans="2:2" x14ac:dyDescent="0.35">
      <c r="B166" t="e">
        <f>VLOOKUP(LeadtimeData[[#This Row],[Item No.]],Item[],2,FALSE)</f>
        <v>#N/A</v>
      </c>
    </row>
    <row r="167" spans="2:2" x14ac:dyDescent="0.35">
      <c r="B167" t="e">
        <f>VLOOKUP(LeadtimeData[[#This Row],[Item No.]],Item[],2,FALSE)</f>
        <v>#N/A</v>
      </c>
    </row>
    <row r="168" spans="2:2" x14ac:dyDescent="0.35">
      <c r="B168" t="e">
        <f>VLOOKUP(LeadtimeData[[#This Row],[Item No.]],Item[],2,FALSE)</f>
        <v>#N/A</v>
      </c>
    </row>
    <row r="169" spans="2:2" x14ac:dyDescent="0.35">
      <c r="B169" t="e">
        <f>VLOOKUP(LeadtimeData[[#This Row],[Item No.]],Item[],2,FALSE)</f>
        <v>#N/A</v>
      </c>
    </row>
    <row r="170" spans="2:2" x14ac:dyDescent="0.35">
      <c r="B170" t="e">
        <f>VLOOKUP(LeadtimeData[[#This Row],[Item No.]],Item[],2,FALSE)</f>
        <v>#N/A</v>
      </c>
    </row>
    <row r="171" spans="2:2" x14ac:dyDescent="0.35">
      <c r="B171" t="e">
        <f>VLOOKUP(LeadtimeData[[#This Row],[Item No.]],Item[],2,FALSE)</f>
        <v>#N/A</v>
      </c>
    </row>
    <row r="172" spans="2:2" x14ac:dyDescent="0.35">
      <c r="B172" t="e">
        <f>VLOOKUP(LeadtimeData[[#This Row],[Item No.]],Item[],2,FALSE)</f>
        <v>#N/A</v>
      </c>
    </row>
    <row r="173" spans="2:2" x14ac:dyDescent="0.35">
      <c r="B173" t="e">
        <f>VLOOKUP(LeadtimeData[[#This Row],[Item No.]],Item[],2,FALSE)</f>
        <v>#N/A</v>
      </c>
    </row>
    <row r="174" spans="2:2" x14ac:dyDescent="0.35">
      <c r="B174" t="e">
        <f>VLOOKUP(LeadtimeData[[#This Row],[Item No.]],Item[],2,FALSE)</f>
        <v>#N/A</v>
      </c>
    </row>
    <row r="175" spans="2:2" x14ac:dyDescent="0.35">
      <c r="B175" t="e">
        <f>VLOOKUP(LeadtimeData[[#This Row],[Item No.]],Item[],2,FALSE)</f>
        <v>#N/A</v>
      </c>
    </row>
    <row r="176" spans="2:2" x14ac:dyDescent="0.35">
      <c r="B176" t="e">
        <f>VLOOKUP(LeadtimeData[[#This Row],[Item No.]],Item[],2,FALSE)</f>
        <v>#N/A</v>
      </c>
    </row>
    <row r="177" spans="2:2" x14ac:dyDescent="0.35">
      <c r="B177" t="e">
        <f>VLOOKUP(LeadtimeData[[#This Row],[Item No.]],Item[],2,FALSE)</f>
        <v>#N/A</v>
      </c>
    </row>
    <row r="178" spans="2:2" x14ac:dyDescent="0.35">
      <c r="B178" t="e">
        <f>VLOOKUP(LeadtimeData[[#This Row],[Item No.]],Item[],2,FALSE)</f>
        <v>#N/A</v>
      </c>
    </row>
    <row r="179" spans="2:2" x14ac:dyDescent="0.35">
      <c r="B179" t="e">
        <f>VLOOKUP(LeadtimeData[[#This Row],[Item No.]],Item[],2,FALSE)</f>
        <v>#N/A</v>
      </c>
    </row>
    <row r="180" spans="2:2" x14ac:dyDescent="0.35">
      <c r="B180" t="e">
        <f>VLOOKUP(LeadtimeData[[#This Row],[Item No.]],Item[],2,FALSE)</f>
        <v>#N/A</v>
      </c>
    </row>
    <row r="181" spans="2:2" x14ac:dyDescent="0.35">
      <c r="B181" t="e">
        <f>VLOOKUP(LeadtimeData[[#This Row],[Item No.]],Item[],2,FALSE)</f>
        <v>#N/A</v>
      </c>
    </row>
    <row r="182" spans="2:2" x14ac:dyDescent="0.35">
      <c r="B182" t="e">
        <f>VLOOKUP(LeadtimeData[[#This Row],[Item No.]],Item[],2,FALSE)</f>
        <v>#N/A</v>
      </c>
    </row>
    <row r="183" spans="2:2" x14ac:dyDescent="0.35">
      <c r="B183" t="e">
        <f>VLOOKUP(LeadtimeData[[#This Row],[Item No.]],Item[],2,FALSE)</f>
        <v>#N/A</v>
      </c>
    </row>
    <row r="184" spans="2:2" x14ac:dyDescent="0.35">
      <c r="B184" t="e">
        <f>VLOOKUP(LeadtimeData[[#This Row],[Item No.]],Item[],2,FALSE)</f>
        <v>#N/A</v>
      </c>
    </row>
    <row r="185" spans="2:2" x14ac:dyDescent="0.35">
      <c r="B185" t="e">
        <f>VLOOKUP(LeadtimeData[[#This Row],[Item No.]],Item[],2,FALSE)</f>
        <v>#N/A</v>
      </c>
    </row>
    <row r="186" spans="2:2" x14ac:dyDescent="0.35">
      <c r="B186" t="e">
        <f>VLOOKUP(LeadtimeData[[#This Row],[Item No.]],Item[],2,FALSE)</f>
        <v>#N/A</v>
      </c>
    </row>
    <row r="187" spans="2:2" x14ac:dyDescent="0.35">
      <c r="B187" t="e">
        <f>VLOOKUP(LeadtimeData[[#This Row],[Item No.]],Item[],2,FALSE)</f>
        <v>#N/A</v>
      </c>
    </row>
    <row r="188" spans="2:2" x14ac:dyDescent="0.35">
      <c r="B188" t="e">
        <f>VLOOKUP(LeadtimeData[[#This Row],[Item No.]],Item[],2,FALSE)</f>
        <v>#N/A</v>
      </c>
    </row>
    <row r="189" spans="2:2" x14ac:dyDescent="0.35">
      <c r="B189" t="e">
        <f>VLOOKUP(LeadtimeData[[#This Row],[Item No.]],Item[],2,FALSE)</f>
        <v>#N/A</v>
      </c>
    </row>
    <row r="190" spans="2:2" x14ac:dyDescent="0.35">
      <c r="B190" t="e">
        <f>VLOOKUP(LeadtimeData[[#This Row],[Item No.]],Item[],2,FALSE)</f>
        <v>#N/A</v>
      </c>
    </row>
    <row r="191" spans="2:2" x14ac:dyDescent="0.35">
      <c r="B191" t="e">
        <f>VLOOKUP(LeadtimeData[[#This Row],[Item No.]],Item[],2,FALSE)</f>
        <v>#N/A</v>
      </c>
    </row>
    <row r="192" spans="2:2" x14ac:dyDescent="0.35">
      <c r="B192" t="e">
        <f>VLOOKUP(LeadtimeData[[#This Row],[Item No.]],Item[],2,FALSE)</f>
        <v>#N/A</v>
      </c>
    </row>
    <row r="193" spans="2:2" x14ac:dyDescent="0.35">
      <c r="B193" t="e">
        <f>VLOOKUP(LeadtimeData[[#This Row],[Item No.]],Item[],2,FALSE)</f>
        <v>#N/A</v>
      </c>
    </row>
    <row r="194" spans="2:2" x14ac:dyDescent="0.35">
      <c r="B194" t="e">
        <f>VLOOKUP(LeadtimeData[[#This Row],[Item No.]],Item[],2,FALSE)</f>
        <v>#N/A</v>
      </c>
    </row>
    <row r="195" spans="2:2" x14ac:dyDescent="0.35">
      <c r="B195" t="e">
        <f>VLOOKUP(LeadtimeData[[#This Row],[Item No.]],Item[],2,FALSE)</f>
        <v>#N/A</v>
      </c>
    </row>
    <row r="196" spans="2:2" x14ac:dyDescent="0.35">
      <c r="B196" t="e">
        <f>VLOOKUP(LeadtimeData[[#This Row],[Item No.]],Item[],2,FALSE)</f>
        <v>#N/A</v>
      </c>
    </row>
    <row r="197" spans="2:2" x14ac:dyDescent="0.35">
      <c r="B197" t="e">
        <f>VLOOKUP(LeadtimeData[[#This Row],[Item No.]],Item[],2,FALSE)</f>
        <v>#N/A</v>
      </c>
    </row>
    <row r="198" spans="2:2" x14ac:dyDescent="0.35">
      <c r="B198" t="e">
        <f>VLOOKUP(LeadtimeData[[#This Row],[Item No.]],Item[],2,FALSE)</f>
        <v>#N/A</v>
      </c>
    </row>
    <row r="199" spans="2:2" x14ac:dyDescent="0.35">
      <c r="B199" t="e">
        <f>VLOOKUP(LeadtimeData[[#This Row],[Item No.]],Item[],2,FALSE)</f>
        <v>#N/A</v>
      </c>
    </row>
    <row r="200" spans="2:2" x14ac:dyDescent="0.35">
      <c r="B200" t="e">
        <f>VLOOKUP(LeadtimeData[[#This Row],[Item No.]],Item[],2,FALSE)</f>
        <v>#N/A</v>
      </c>
    </row>
    <row r="201" spans="2:2" x14ac:dyDescent="0.35">
      <c r="B201" t="e">
        <f>VLOOKUP(LeadtimeData[[#This Row],[Item No.]],Item[],2,FALSE)</f>
        <v>#N/A</v>
      </c>
    </row>
    <row r="202" spans="2:2" x14ac:dyDescent="0.35">
      <c r="B202" t="e">
        <f>VLOOKUP(LeadtimeData[[#This Row],[Item No.]],Item[],2,FALSE)</f>
        <v>#N/A</v>
      </c>
    </row>
    <row r="203" spans="2:2" x14ac:dyDescent="0.35">
      <c r="B203" t="e">
        <f>VLOOKUP(LeadtimeData[[#This Row],[Item No.]],Item[],2,FALSE)</f>
        <v>#N/A</v>
      </c>
    </row>
    <row r="204" spans="2:2" x14ac:dyDescent="0.35">
      <c r="B204" t="e">
        <f>VLOOKUP(LeadtimeData[[#This Row],[Item No.]],Item[],2,FALSE)</f>
        <v>#N/A</v>
      </c>
    </row>
    <row r="205" spans="2:2" x14ac:dyDescent="0.35">
      <c r="B205" t="e">
        <f>VLOOKUP(LeadtimeData[[#This Row],[Item No.]],Item[],2,FALSE)</f>
        <v>#N/A</v>
      </c>
    </row>
    <row r="206" spans="2:2" x14ac:dyDescent="0.35">
      <c r="B206" t="e">
        <f>VLOOKUP(LeadtimeData[[#This Row],[Item No.]],Item[],2,FALSE)</f>
        <v>#N/A</v>
      </c>
    </row>
    <row r="207" spans="2:2" x14ac:dyDescent="0.35">
      <c r="B207" t="e">
        <f>VLOOKUP(LeadtimeData[[#This Row],[Item No.]],Item[],2,FALSE)</f>
        <v>#N/A</v>
      </c>
    </row>
    <row r="208" spans="2:2" x14ac:dyDescent="0.35">
      <c r="B208" t="e">
        <f>VLOOKUP(LeadtimeData[[#This Row],[Item No.]],Item[],2,FALSE)</f>
        <v>#N/A</v>
      </c>
    </row>
    <row r="209" spans="2:2" x14ac:dyDescent="0.35">
      <c r="B209" t="e">
        <f>VLOOKUP(LeadtimeData[[#This Row],[Item No.]],Item[],2,FALSE)</f>
        <v>#N/A</v>
      </c>
    </row>
    <row r="210" spans="2:2" x14ac:dyDescent="0.35">
      <c r="B210" t="e">
        <f>VLOOKUP(LeadtimeData[[#This Row],[Item No.]],Item[],2,FALSE)</f>
        <v>#N/A</v>
      </c>
    </row>
    <row r="211" spans="2:2" x14ac:dyDescent="0.35">
      <c r="B211" t="e">
        <f>VLOOKUP(LeadtimeData[[#This Row],[Item No.]],Item[],2,FALSE)</f>
        <v>#N/A</v>
      </c>
    </row>
    <row r="212" spans="2:2" x14ac:dyDescent="0.35">
      <c r="B212" t="e">
        <f>VLOOKUP(LeadtimeData[[#This Row],[Item No.]],Item[],2,FALSE)</f>
        <v>#N/A</v>
      </c>
    </row>
    <row r="213" spans="2:2" x14ac:dyDescent="0.35">
      <c r="B213" t="e">
        <f>VLOOKUP(LeadtimeData[[#This Row],[Item No.]],Item[],2,FALSE)</f>
        <v>#N/A</v>
      </c>
    </row>
    <row r="214" spans="2:2" x14ac:dyDescent="0.35">
      <c r="B214" t="e">
        <f>VLOOKUP(LeadtimeData[[#This Row],[Item No.]],Item[],2,FALSE)</f>
        <v>#N/A</v>
      </c>
    </row>
    <row r="215" spans="2:2" x14ac:dyDescent="0.35">
      <c r="B215" t="e">
        <f>VLOOKUP(LeadtimeData[[#This Row],[Item No.]],Item[],2,FALSE)</f>
        <v>#N/A</v>
      </c>
    </row>
    <row r="216" spans="2:2" x14ac:dyDescent="0.35">
      <c r="B216" t="e">
        <f>VLOOKUP(LeadtimeData[[#This Row],[Item No.]],Item[],2,FALSE)</f>
        <v>#N/A</v>
      </c>
    </row>
    <row r="217" spans="2:2" x14ac:dyDescent="0.35">
      <c r="B217" t="e">
        <f>VLOOKUP(LeadtimeData[[#This Row],[Item No.]],Item[],2,FALSE)</f>
        <v>#N/A</v>
      </c>
    </row>
    <row r="218" spans="2:2" x14ac:dyDescent="0.35">
      <c r="B218" t="e">
        <f>VLOOKUP(LeadtimeData[[#This Row],[Item No.]],Item[],2,FALSE)</f>
        <v>#N/A</v>
      </c>
    </row>
    <row r="219" spans="2:2" x14ac:dyDescent="0.35">
      <c r="B219" t="e">
        <f>VLOOKUP(LeadtimeData[[#This Row],[Item No.]],Item[],2,FALSE)</f>
        <v>#N/A</v>
      </c>
    </row>
    <row r="220" spans="2:2" x14ac:dyDescent="0.35">
      <c r="B220" t="e">
        <f>VLOOKUP(LeadtimeData[[#This Row],[Item No.]],Item[],2,FALSE)</f>
        <v>#N/A</v>
      </c>
    </row>
    <row r="221" spans="2:2" x14ac:dyDescent="0.35">
      <c r="B221" t="e">
        <f>VLOOKUP(LeadtimeData[[#This Row],[Item No.]],Item[],2,FALSE)</f>
        <v>#N/A</v>
      </c>
    </row>
    <row r="222" spans="2:2" x14ac:dyDescent="0.35">
      <c r="B222" t="e">
        <f>VLOOKUP(LeadtimeData[[#This Row],[Item No.]],Item[],2,FALSE)</f>
        <v>#N/A</v>
      </c>
    </row>
    <row r="223" spans="2:2" x14ac:dyDescent="0.35">
      <c r="B223" t="e">
        <f>VLOOKUP(LeadtimeData[[#This Row],[Item No.]],Item[],2,FALSE)</f>
        <v>#N/A</v>
      </c>
    </row>
    <row r="224" spans="2:2" x14ac:dyDescent="0.35">
      <c r="B224" t="e">
        <f>VLOOKUP(LeadtimeData[[#This Row],[Item No.]],Item[],2,FALSE)</f>
        <v>#N/A</v>
      </c>
    </row>
    <row r="225" spans="2:2" x14ac:dyDescent="0.35">
      <c r="B225" t="e">
        <f>VLOOKUP(LeadtimeData[[#This Row],[Item No.]],Item[],2,FALSE)</f>
        <v>#N/A</v>
      </c>
    </row>
    <row r="226" spans="2:2" x14ac:dyDescent="0.35">
      <c r="B226" t="e">
        <f>VLOOKUP(LeadtimeData[[#This Row],[Item No.]],Item[],2,FALSE)</f>
        <v>#N/A</v>
      </c>
    </row>
    <row r="227" spans="2:2" x14ac:dyDescent="0.35">
      <c r="B227" t="e">
        <f>VLOOKUP(LeadtimeData[[#This Row],[Item No.]],Item[],2,FALSE)</f>
        <v>#N/A</v>
      </c>
    </row>
    <row r="228" spans="2:2" x14ac:dyDescent="0.35">
      <c r="B228" t="e">
        <f>VLOOKUP(LeadtimeData[[#This Row],[Item No.]],Item[],2,FALSE)</f>
        <v>#N/A</v>
      </c>
    </row>
    <row r="229" spans="2:2" x14ac:dyDescent="0.35">
      <c r="B229" t="e">
        <f>VLOOKUP(LeadtimeData[[#This Row],[Item No.]],Item[],2,FALSE)</f>
        <v>#N/A</v>
      </c>
    </row>
    <row r="230" spans="2:2" x14ac:dyDescent="0.35">
      <c r="B230" t="e">
        <f>VLOOKUP(LeadtimeData[[#This Row],[Item No.]],Item[],2,FALSE)</f>
        <v>#N/A</v>
      </c>
    </row>
    <row r="231" spans="2:2" x14ac:dyDescent="0.35">
      <c r="B231" t="e">
        <f>VLOOKUP(LeadtimeData[[#This Row],[Item No.]],Item[],2,FALSE)</f>
        <v>#N/A</v>
      </c>
    </row>
    <row r="232" spans="2:2" x14ac:dyDescent="0.35">
      <c r="B232" t="e">
        <f>VLOOKUP(LeadtimeData[[#This Row],[Item No.]],Item[],2,FALSE)</f>
        <v>#N/A</v>
      </c>
    </row>
    <row r="233" spans="2:2" x14ac:dyDescent="0.35">
      <c r="B233" t="e">
        <f>VLOOKUP(LeadtimeData[[#This Row],[Item No.]],Item[],2,FALSE)</f>
        <v>#N/A</v>
      </c>
    </row>
    <row r="234" spans="2:2" x14ac:dyDescent="0.35">
      <c r="B234" t="e">
        <f>VLOOKUP(LeadtimeData[[#This Row],[Item No.]],Item[],2,FALSE)</f>
        <v>#N/A</v>
      </c>
    </row>
    <row r="235" spans="2:2" x14ac:dyDescent="0.35">
      <c r="B235" t="e">
        <f>VLOOKUP(LeadtimeData[[#This Row],[Item No.]],Item[],2,FALSE)</f>
        <v>#N/A</v>
      </c>
    </row>
    <row r="236" spans="2:2" x14ac:dyDescent="0.35">
      <c r="B236" t="e">
        <f>VLOOKUP(LeadtimeData[[#This Row],[Item No.]],Item[],2,FALSE)</f>
        <v>#N/A</v>
      </c>
    </row>
    <row r="237" spans="2:2" x14ac:dyDescent="0.35">
      <c r="B237" t="e">
        <f>VLOOKUP(LeadtimeData[[#This Row],[Item No.]],Item[],2,FALSE)</f>
        <v>#N/A</v>
      </c>
    </row>
    <row r="238" spans="2:2" x14ac:dyDescent="0.35">
      <c r="B238" t="e">
        <f>VLOOKUP(LeadtimeData[[#This Row],[Item No.]],Item[],2,FALSE)</f>
        <v>#N/A</v>
      </c>
    </row>
    <row r="239" spans="2:2" x14ac:dyDescent="0.35">
      <c r="B239" t="e">
        <f>VLOOKUP(LeadtimeData[[#This Row],[Item No.]],Item[],2,FALSE)</f>
        <v>#N/A</v>
      </c>
    </row>
    <row r="240" spans="2:2" x14ac:dyDescent="0.35">
      <c r="B240" t="e">
        <f>VLOOKUP(LeadtimeData[[#This Row],[Item No.]],Item[],2,FALSE)</f>
        <v>#N/A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62"/>
  <sheetViews>
    <sheetView workbookViewId="0">
      <selection activeCell="H139" sqref="H139"/>
    </sheetView>
  </sheetViews>
  <sheetFormatPr defaultRowHeight="14.5" x14ac:dyDescent="0.35"/>
  <cols>
    <col min="1" max="1" width="10.26953125" style="10" customWidth="1"/>
    <col min="2" max="2" width="31.6328125" style="10" customWidth="1"/>
    <col min="3" max="3" width="15.453125" style="10" customWidth="1"/>
    <col min="4" max="4" width="16" style="10" customWidth="1"/>
  </cols>
  <sheetData>
    <row r="1" spans="1:5" x14ac:dyDescent="0.35">
      <c r="A1" t="s">
        <v>16</v>
      </c>
      <c r="B1" t="s">
        <v>17</v>
      </c>
      <c r="C1" t="s">
        <v>134</v>
      </c>
      <c r="D1" t="s">
        <v>135</v>
      </c>
      <c r="E1" t="s">
        <v>136</v>
      </c>
    </row>
    <row r="2" spans="1:5" x14ac:dyDescent="0.35">
      <c r="A2">
        <f>Item[[#This Row],[Item No.]]</f>
        <v>1</v>
      </c>
      <c r="B2" t="str">
        <f>VLOOKUP(Item[[#This Row],[Item No.]],Item[],2,FALSE)</f>
        <v>cdg navy gold heart m</v>
      </c>
      <c r="C2" t="e">
        <f>(AVERAGEIF(LeadtimeData[Name], Table5[[#This Row],[Name]], LeadtimeData[Leadtime]) + D2)/IF(COUNT(D2) = 1, 2, 1)</f>
        <v>#DIV/0!</v>
      </c>
      <c r="D2">
        <v>5</v>
      </c>
      <c r="E2">
        <f t="shared" ref="E2:E33" si="0">IFERROR(AVERAGE(C2:D2), D2)</f>
        <v>5</v>
      </c>
    </row>
    <row r="3" spans="1:5" x14ac:dyDescent="0.35">
      <c r="A3">
        <f>Item[[#This Row],[Item No.]]</f>
        <v>2</v>
      </c>
      <c r="B3" t="str">
        <f>VLOOKUP(Item[[#This Row],[Item No.]],Item[],2,FALSE)</f>
        <v>cdg navy gold heart l</v>
      </c>
      <c r="C3" t="e">
        <f>(AVERAGEIF(LeadtimeData[Name], Table5[[#This Row],[Name]], LeadtimeData[Leadtime]) + D3)/IF(COUNT(D3) = 1, 2, 1)</f>
        <v>#DIV/0!</v>
      </c>
      <c r="D3">
        <v>5</v>
      </c>
      <c r="E3">
        <f t="shared" si="0"/>
        <v>5</v>
      </c>
    </row>
    <row r="4" spans="1:5" x14ac:dyDescent="0.35">
      <c r="A4">
        <f>Item[[#This Row],[Item No.]]</f>
        <v>3</v>
      </c>
      <c r="B4" t="str">
        <f>VLOOKUP(Item[[#This Row],[Item No.]],Item[],2,FALSE)</f>
        <v>cdg navy gold heart xl</v>
      </c>
      <c r="C4" t="e">
        <f>(AVERAGEIF(LeadtimeData[Name], Table5[[#This Row],[Name]], LeadtimeData[Leadtime]) + D4)/IF(COUNT(D4) = 1, 2, 1)</f>
        <v>#DIV/0!</v>
      </c>
      <c r="D4">
        <v>5</v>
      </c>
      <c r="E4">
        <f t="shared" si="0"/>
        <v>5</v>
      </c>
    </row>
    <row r="5" spans="1:5" x14ac:dyDescent="0.35">
      <c r="A5">
        <f>Item[[#This Row],[Item No.]]</f>
        <v>4</v>
      </c>
      <c r="B5" t="str">
        <f>VLOOKUP(Item[[#This Row],[Item No.]],Item[],2,FALSE)</f>
        <v>cdg white red heart m</v>
      </c>
      <c r="C5" t="e">
        <f>(AVERAGEIF(LeadtimeData[Name], Table5[[#This Row],[Name]], LeadtimeData[Leadtime]) + D5)/IF(COUNT(D5) = 1, 2, 1)</f>
        <v>#DIV/0!</v>
      </c>
      <c r="D5">
        <v>5</v>
      </c>
      <c r="E5">
        <f t="shared" si="0"/>
        <v>5</v>
      </c>
    </row>
    <row r="6" spans="1:5" x14ac:dyDescent="0.35">
      <c r="A6">
        <f>Item[[#This Row],[Item No.]]</f>
        <v>5</v>
      </c>
      <c r="B6" t="str">
        <f>VLOOKUP(Item[[#This Row],[Item No.]],Item[],2,FALSE)</f>
        <v>cdg white red heart l</v>
      </c>
      <c r="C6" t="e">
        <f>(AVERAGEIF(LeadtimeData[Name], Table5[[#This Row],[Name]], LeadtimeData[Leadtime]) + D6)/IF(COUNT(D6) = 1, 2, 1)</f>
        <v>#DIV/0!</v>
      </c>
      <c r="D6">
        <v>5</v>
      </c>
      <c r="E6">
        <f t="shared" si="0"/>
        <v>5</v>
      </c>
    </row>
    <row r="7" spans="1:5" x14ac:dyDescent="0.35">
      <c r="A7">
        <f>Item[[#This Row],[Item No.]]</f>
        <v>6</v>
      </c>
      <c r="B7" t="str">
        <f>VLOOKUP(Item[[#This Row],[Item No.]],Item[],2,FALSE)</f>
        <v>cdg white red heart xl</v>
      </c>
      <c r="C7" t="e">
        <f>(AVERAGEIF(LeadtimeData[Name], Table5[[#This Row],[Name]], LeadtimeData[Leadtime]) + D7)/IF(COUNT(D7) = 1, 2, 1)</f>
        <v>#DIV/0!</v>
      </c>
      <c r="D7">
        <v>5</v>
      </c>
      <c r="E7">
        <f t="shared" si="0"/>
        <v>5</v>
      </c>
    </row>
    <row r="8" spans="1:5" x14ac:dyDescent="0.35">
      <c r="A8">
        <f>Item[[#This Row],[Item No.]]</f>
        <v>7</v>
      </c>
      <c r="B8" t="str">
        <f>VLOOKUP(Item[[#This Row],[Item No.]],Item[],2,FALSE)</f>
        <v>cdg black red heart m</v>
      </c>
      <c r="C8" t="e">
        <f>(AVERAGEIF(LeadtimeData[Name], Table5[[#This Row],[Name]], LeadtimeData[Leadtime]) + D8)/IF(COUNT(D8) = 1, 2, 1)</f>
        <v>#DIV/0!</v>
      </c>
      <c r="D8">
        <v>5</v>
      </c>
      <c r="E8">
        <f t="shared" si="0"/>
        <v>5</v>
      </c>
    </row>
    <row r="9" spans="1:5" x14ac:dyDescent="0.35">
      <c r="A9">
        <f>Item[[#This Row],[Item No.]]</f>
        <v>8</v>
      </c>
      <c r="B9" t="str">
        <f>VLOOKUP(Item[[#This Row],[Item No.]],Item[],2,FALSE)</f>
        <v>cdg black red heart l</v>
      </c>
      <c r="C9" t="e">
        <f>(AVERAGEIF(LeadtimeData[Name], Table5[[#This Row],[Name]], LeadtimeData[Leadtime]) + D9)/IF(COUNT(D9) = 1, 2, 1)</f>
        <v>#DIV/0!</v>
      </c>
      <c r="D9">
        <v>5</v>
      </c>
      <c r="E9">
        <f t="shared" si="0"/>
        <v>5</v>
      </c>
    </row>
    <row r="10" spans="1:5" x14ac:dyDescent="0.35">
      <c r="A10">
        <f>Item[[#This Row],[Item No.]]</f>
        <v>9</v>
      </c>
      <c r="B10" t="str">
        <f>VLOOKUP(Item[[#This Row],[Item No.]],Item[],2,FALSE)</f>
        <v>cdg black red heart xl</v>
      </c>
      <c r="C10" t="e">
        <f>(AVERAGEIF(LeadtimeData[Name], Table5[[#This Row],[Name]], LeadtimeData[Leadtime]) + D10)/IF(COUNT(D10) = 1, 2, 1)</f>
        <v>#DIV/0!</v>
      </c>
      <c r="D10">
        <v>5</v>
      </c>
      <c r="E10">
        <f t="shared" si="0"/>
        <v>5</v>
      </c>
    </row>
    <row r="11" spans="1:5" x14ac:dyDescent="0.35">
      <c r="A11">
        <f>Item[[#This Row],[Item No.]]</f>
        <v>10</v>
      </c>
      <c r="B11" t="str">
        <f>VLOOKUP(Item[[#This Row],[Item No.]],Item[],2,FALSE)</f>
        <v>cdg white gold heart m</v>
      </c>
      <c r="C11" t="e">
        <f>(AVERAGEIF(LeadtimeData[Name], Table5[[#This Row],[Name]], LeadtimeData[Leadtime]) + D11)/IF(COUNT(D11) = 1, 2, 1)</f>
        <v>#DIV/0!</v>
      </c>
      <c r="D11">
        <v>5</v>
      </c>
      <c r="E11">
        <f t="shared" si="0"/>
        <v>5</v>
      </c>
    </row>
    <row r="12" spans="1:5" x14ac:dyDescent="0.35">
      <c r="A12">
        <f>Item[[#This Row],[Item No.]]</f>
        <v>11</v>
      </c>
      <c r="B12" t="str">
        <f>VLOOKUP(Item[[#This Row],[Item No.]],Item[],2,FALSE)</f>
        <v>cdg white gold heart l</v>
      </c>
      <c r="C12" t="e">
        <f>(AVERAGEIF(LeadtimeData[Name], Table5[[#This Row],[Name]], LeadtimeData[Leadtime]) + D12)/IF(COUNT(D12) = 1, 2, 1)</f>
        <v>#DIV/0!</v>
      </c>
      <c r="D12">
        <v>5</v>
      </c>
      <c r="E12">
        <f t="shared" si="0"/>
        <v>5</v>
      </c>
    </row>
    <row r="13" spans="1:5" x14ac:dyDescent="0.35">
      <c r="A13">
        <f>Item[[#This Row],[Item No.]]</f>
        <v>12</v>
      </c>
      <c r="B13" t="str">
        <f>VLOOKUP(Item[[#This Row],[Item No.]],Item[],2,FALSE)</f>
        <v>cdg white gold heart xl</v>
      </c>
      <c r="C13" t="e">
        <f>(AVERAGEIF(LeadtimeData[Name], Table5[[#This Row],[Name]], LeadtimeData[Leadtime]) + D13)/IF(COUNT(D13) = 1, 2, 1)</f>
        <v>#DIV/0!</v>
      </c>
      <c r="D13">
        <v>5</v>
      </c>
      <c r="E13">
        <f t="shared" si="0"/>
        <v>5</v>
      </c>
    </row>
    <row r="14" spans="1:5" x14ac:dyDescent="0.35">
      <c r="A14">
        <f>Item[[#This Row],[Item No.]]</f>
        <v>13</v>
      </c>
      <c r="B14" t="str">
        <f>VLOOKUP(Item[[#This Row],[Item No.]],Item[],2,FALSE)</f>
        <v>cdg black gold heart m</v>
      </c>
      <c r="C14" t="e">
        <f>(AVERAGEIF(LeadtimeData[Name], Table5[[#This Row],[Name]], LeadtimeData[Leadtime]) + D14)/IF(COUNT(D14) = 1, 2, 1)</f>
        <v>#DIV/0!</v>
      </c>
      <c r="D14">
        <v>5</v>
      </c>
      <c r="E14">
        <f t="shared" si="0"/>
        <v>5</v>
      </c>
    </row>
    <row r="15" spans="1:5" x14ac:dyDescent="0.35">
      <c r="A15">
        <f>Item[[#This Row],[Item No.]]</f>
        <v>14</v>
      </c>
      <c r="B15" t="str">
        <f>VLOOKUP(Item[[#This Row],[Item No.]],Item[],2,FALSE)</f>
        <v>cdg black gold heart l</v>
      </c>
      <c r="C15" t="e">
        <f>(AVERAGEIF(LeadtimeData[Name], Table5[[#This Row],[Name]], LeadtimeData[Leadtime]) + D15)/IF(COUNT(D15) = 1, 2, 1)</f>
        <v>#DIV/0!</v>
      </c>
      <c r="D15">
        <v>5</v>
      </c>
      <c r="E15">
        <f t="shared" si="0"/>
        <v>5</v>
      </c>
    </row>
    <row r="16" spans="1:5" x14ac:dyDescent="0.35">
      <c r="A16">
        <f>Item[[#This Row],[Item No.]]</f>
        <v>15</v>
      </c>
      <c r="B16" t="str">
        <f>VLOOKUP(Item[[#This Row],[Item No.]],Item[],2,FALSE)</f>
        <v>cdg black gold heart xl</v>
      </c>
      <c r="C16" t="e">
        <f>(AVERAGEIF(LeadtimeData[Name], Table5[[#This Row],[Name]], LeadtimeData[Leadtime]) + D16)/IF(COUNT(D16) = 1, 2, 1)</f>
        <v>#DIV/0!</v>
      </c>
      <c r="D16">
        <v>5</v>
      </c>
      <c r="E16">
        <f t="shared" si="0"/>
        <v>5</v>
      </c>
    </row>
    <row r="17" spans="1:5" x14ac:dyDescent="0.35">
      <c r="A17">
        <f>Item[[#This Row],[Item No.]]</f>
        <v>16</v>
      </c>
      <c r="B17" t="str">
        <f>VLOOKUP(Item[[#This Row],[Item No.]],Item[],2,FALSE)</f>
        <v>cdg white black heart m</v>
      </c>
      <c r="C17" t="e">
        <f>(AVERAGEIF(LeadtimeData[Name], Table5[[#This Row],[Name]], LeadtimeData[Leadtime]) + D17)/IF(COUNT(D17) = 1, 2, 1)</f>
        <v>#DIV/0!</v>
      </c>
      <c r="D17">
        <v>5</v>
      </c>
      <c r="E17">
        <f t="shared" si="0"/>
        <v>5</v>
      </c>
    </row>
    <row r="18" spans="1:5" x14ac:dyDescent="0.35">
      <c r="A18">
        <f>Item[[#This Row],[Item No.]]</f>
        <v>17</v>
      </c>
      <c r="B18" t="str">
        <f>VLOOKUP(Item[[#This Row],[Item No.]],Item[],2,FALSE)</f>
        <v>cdg white black heart l</v>
      </c>
      <c r="C18" t="e">
        <f>(AVERAGEIF(LeadtimeData[Name], Table5[[#This Row],[Name]], LeadtimeData[Leadtime]) + D18)/IF(COUNT(D18) = 1, 2, 1)</f>
        <v>#DIV/0!</v>
      </c>
      <c r="D18">
        <v>5</v>
      </c>
      <c r="E18">
        <f t="shared" si="0"/>
        <v>5</v>
      </c>
    </row>
    <row r="19" spans="1:5" x14ac:dyDescent="0.35">
      <c r="A19">
        <f>Item[[#This Row],[Item No.]]</f>
        <v>18</v>
      </c>
      <c r="B19" t="str">
        <f>VLOOKUP(Item[[#This Row],[Item No.]],Item[],2,FALSE)</f>
        <v>cdg white black heart xl</v>
      </c>
      <c r="C19" t="e">
        <f>(AVERAGEIF(LeadtimeData[Name], Table5[[#This Row],[Name]], LeadtimeData[Leadtime]) + D19)/IF(COUNT(D19) = 1, 2, 1)</f>
        <v>#DIV/0!</v>
      </c>
      <c r="D19">
        <v>5</v>
      </c>
      <c r="E19">
        <f t="shared" si="0"/>
        <v>5</v>
      </c>
    </row>
    <row r="20" spans="1:5" x14ac:dyDescent="0.35">
      <c r="A20">
        <f>Item[[#This Row],[Item No.]]</f>
        <v>19</v>
      </c>
      <c r="B20" t="str">
        <f>VLOOKUP(Item[[#This Row],[Item No.]],Item[],2,FALSE)</f>
        <v>cdg black black heart m</v>
      </c>
      <c r="C20" t="e">
        <f>(AVERAGEIF(LeadtimeData[Name], Table5[[#This Row],[Name]], LeadtimeData[Leadtime]) + D20)/IF(COUNT(D20) = 1, 2, 1)</f>
        <v>#DIV/0!</v>
      </c>
      <c r="D20">
        <v>5</v>
      </c>
      <c r="E20">
        <f t="shared" si="0"/>
        <v>5</v>
      </c>
    </row>
    <row r="21" spans="1:5" x14ac:dyDescent="0.35">
      <c r="A21">
        <f>Item[[#This Row],[Item No.]]</f>
        <v>20</v>
      </c>
      <c r="B21" t="str">
        <f>VLOOKUP(Item[[#This Row],[Item No.]],Item[],2,FALSE)</f>
        <v>cdg black black heart l</v>
      </c>
      <c r="C21" t="e">
        <f>(AVERAGEIF(LeadtimeData[Name], Table5[[#This Row],[Name]], LeadtimeData[Leadtime]) + D21)/IF(COUNT(D21) = 1, 2, 1)</f>
        <v>#DIV/0!</v>
      </c>
      <c r="D21">
        <v>5</v>
      </c>
      <c r="E21">
        <f t="shared" si="0"/>
        <v>5</v>
      </c>
    </row>
    <row r="22" spans="1:5" x14ac:dyDescent="0.35">
      <c r="A22">
        <f>Item[[#This Row],[Item No.]]</f>
        <v>21</v>
      </c>
      <c r="B22" t="str">
        <f>VLOOKUP(Item[[#This Row],[Item No.]],Item[],2,FALSE)</f>
        <v>cdg black black heart xl</v>
      </c>
      <c r="C22" t="e">
        <f>(AVERAGEIF(LeadtimeData[Name], Table5[[#This Row],[Name]], LeadtimeData[Leadtime]) + D22)/IF(COUNT(D22) = 1, 2, 1)</f>
        <v>#DIV/0!</v>
      </c>
      <c r="D22">
        <v>5</v>
      </c>
      <c r="E22">
        <f t="shared" si="0"/>
        <v>5</v>
      </c>
    </row>
    <row r="23" spans="1:5" x14ac:dyDescent="0.35">
      <c r="A23">
        <f>Item[[#This Row],[Item No.]]</f>
        <v>22</v>
      </c>
      <c r="B23" t="str">
        <f>VLOOKUP(Item[[#This Row],[Item No.]],Item[],2,FALSE)</f>
        <v>cdg gray black heart m</v>
      </c>
      <c r="C23" t="e">
        <f>(AVERAGEIF(LeadtimeData[Name], Table5[[#This Row],[Name]], LeadtimeData[Leadtime]) + D23)/IF(COUNT(D23) = 1, 2, 1)</f>
        <v>#DIV/0!</v>
      </c>
      <c r="D23">
        <v>5</v>
      </c>
      <c r="E23">
        <f t="shared" si="0"/>
        <v>5</v>
      </c>
    </row>
    <row r="24" spans="1:5" x14ac:dyDescent="0.35">
      <c r="A24">
        <f>Item[[#This Row],[Item No.]]</f>
        <v>23</v>
      </c>
      <c r="B24" t="str">
        <f>VLOOKUP(Item[[#This Row],[Item No.]],Item[],2,FALSE)</f>
        <v>cdg gray black heart l</v>
      </c>
      <c r="C24" t="e">
        <f>(AVERAGEIF(LeadtimeData[Name], Table5[[#This Row],[Name]], LeadtimeData[Leadtime]) + D24)/IF(COUNT(D24) = 1, 2, 1)</f>
        <v>#DIV/0!</v>
      </c>
      <c r="D24">
        <v>5</v>
      </c>
      <c r="E24">
        <f t="shared" si="0"/>
        <v>5</v>
      </c>
    </row>
    <row r="25" spans="1:5" x14ac:dyDescent="0.35">
      <c r="A25">
        <f>Item[[#This Row],[Item No.]]</f>
        <v>24</v>
      </c>
      <c r="B25" t="str">
        <f>VLOOKUP(Item[[#This Row],[Item No.]],Item[],2,FALSE)</f>
        <v>cdg gray black heart xl</v>
      </c>
      <c r="C25" t="e">
        <f>(AVERAGEIF(LeadtimeData[Name], Table5[[#This Row],[Name]], LeadtimeData[Leadtime]) + D25)/IF(COUNT(D25) = 1, 2, 1)</f>
        <v>#DIV/0!</v>
      </c>
      <c r="D25">
        <v>5</v>
      </c>
      <c r="E25">
        <f t="shared" si="0"/>
        <v>5</v>
      </c>
    </row>
    <row r="26" spans="1:5" x14ac:dyDescent="0.35">
      <c r="A26">
        <f>Item[[#This Row],[Item No.]]</f>
        <v>25</v>
      </c>
      <c r="B26" t="str">
        <f>VLOOKUP(Item[[#This Row],[Item No.]],Item[],2,FALSE)</f>
        <v>cdg gray gold heart m</v>
      </c>
      <c r="C26" t="e">
        <f>(AVERAGEIF(LeadtimeData[Name], Table5[[#This Row],[Name]], LeadtimeData[Leadtime]) + D26)/IF(COUNT(D26) = 1, 2, 1)</f>
        <v>#DIV/0!</v>
      </c>
      <c r="D26">
        <v>5</v>
      </c>
      <c r="E26">
        <f t="shared" si="0"/>
        <v>5</v>
      </c>
    </row>
    <row r="27" spans="1:5" x14ac:dyDescent="0.35">
      <c r="A27">
        <f>Item[[#This Row],[Item No.]]</f>
        <v>26</v>
      </c>
      <c r="B27" t="str">
        <f>VLOOKUP(Item[[#This Row],[Item No.]],Item[],2,FALSE)</f>
        <v>cdg gray gold heart l</v>
      </c>
      <c r="C27" t="e">
        <f>(AVERAGEIF(LeadtimeData[Name], Table5[[#This Row],[Name]], LeadtimeData[Leadtime]) + D27)/IF(COUNT(D27) = 1, 2, 1)</f>
        <v>#DIV/0!</v>
      </c>
      <c r="D27">
        <v>5</v>
      </c>
      <c r="E27">
        <f t="shared" si="0"/>
        <v>5</v>
      </c>
    </row>
    <row r="28" spans="1:5" x14ac:dyDescent="0.35">
      <c r="A28">
        <f>Item[[#This Row],[Item No.]]</f>
        <v>27</v>
      </c>
      <c r="B28" t="str">
        <f>VLOOKUP(Item[[#This Row],[Item No.]],Item[],2,FALSE)</f>
        <v>cdg gray gold heart xl</v>
      </c>
      <c r="C28" t="e">
        <f>(AVERAGEIF(LeadtimeData[Name], Table5[[#This Row],[Name]], LeadtimeData[Leadtime]) + D28)/IF(COUNT(D28) = 1, 2, 1)</f>
        <v>#DIV/0!</v>
      </c>
      <c r="D28">
        <v>5</v>
      </c>
      <c r="E28">
        <f t="shared" si="0"/>
        <v>5</v>
      </c>
    </row>
    <row r="29" spans="1:5" x14ac:dyDescent="0.35">
      <c r="A29">
        <f>Item[[#This Row],[Item No.]]</f>
        <v>28</v>
      </c>
      <c r="B29" t="str">
        <f>VLOOKUP(Item[[#This Row],[Item No.]],Item[],2,FALSE)</f>
        <v>cdg gray double heart m</v>
      </c>
      <c r="C29" t="e">
        <f>(AVERAGEIF(LeadtimeData[Name], Table5[[#This Row],[Name]], LeadtimeData[Leadtime]) + D29)/IF(COUNT(D29) = 1, 2, 1)</f>
        <v>#DIV/0!</v>
      </c>
      <c r="D29">
        <v>5</v>
      </c>
      <c r="E29">
        <f t="shared" si="0"/>
        <v>5</v>
      </c>
    </row>
    <row r="30" spans="1:5" x14ac:dyDescent="0.35">
      <c r="A30">
        <f>Item[[#This Row],[Item No.]]</f>
        <v>29</v>
      </c>
      <c r="B30" t="str">
        <f>VLOOKUP(Item[[#This Row],[Item No.]],Item[],2,FALSE)</f>
        <v>cdg gray double heart l</v>
      </c>
      <c r="C30" t="e">
        <f>(AVERAGEIF(LeadtimeData[Name], Table5[[#This Row],[Name]], LeadtimeData[Leadtime]) + D30)/IF(COUNT(D30) = 1, 2, 1)</f>
        <v>#DIV/0!</v>
      </c>
      <c r="D30">
        <v>5</v>
      </c>
      <c r="E30">
        <f t="shared" si="0"/>
        <v>5</v>
      </c>
    </row>
    <row r="31" spans="1:5" x14ac:dyDescent="0.35">
      <c r="A31">
        <f>Item[[#This Row],[Item No.]]</f>
        <v>30</v>
      </c>
      <c r="B31" t="str">
        <f>VLOOKUP(Item[[#This Row],[Item No.]],Item[],2,FALSE)</f>
        <v>cdg gray double heart xl</v>
      </c>
      <c r="C31" t="e">
        <f>(AVERAGEIF(LeadtimeData[Name], Table5[[#This Row],[Name]], LeadtimeData[Leadtime]) + D31)/IF(COUNT(D31) = 1, 2, 1)</f>
        <v>#DIV/0!</v>
      </c>
      <c r="D31">
        <v>5</v>
      </c>
      <c r="E31">
        <f t="shared" si="0"/>
        <v>5</v>
      </c>
    </row>
    <row r="32" spans="1:5" x14ac:dyDescent="0.35">
      <c r="A32">
        <f>Item[[#This Row],[Item No.]]</f>
        <v>31</v>
      </c>
      <c r="B32" t="str">
        <f>VLOOKUP(Item[[#This Row],[Item No.]],Item[],2,FALSE)</f>
        <v>cdg white double heart m</v>
      </c>
      <c r="C32" t="e">
        <f>(AVERAGEIF(LeadtimeData[Name], Table5[[#This Row],[Name]], LeadtimeData[Leadtime]) + D32)/IF(COUNT(D32) = 1, 2, 1)</f>
        <v>#DIV/0!</v>
      </c>
      <c r="D32">
        <v>5</v>
      </c>
      <c r="E32">
        <f t="shared" si="0"/>
        <v>5</v>
      </c>
    </row>
    <row r="33" spans="1:5" x14ac:dyDescent="0.35">
      <c r="A33">
        <f>Item[[#This Row],[Item No.]]</f>
        <v>32</v>
      </c>
      <c r="B33" t="str">
        <f>VLOOKUP(Item[[#This Row],[Item No.]],Item[],2,FALSE)</f>
        <v>cdg white double heart l</v>
      </c>
      <c r="C33" t="e">
        <f>(AVERAGEIF(LeadtimeData[Name], Table5[[#This Row],[Name]], LeadtimeData[Leadtime]) + D33)/IF(COUNT(D33) = 1, 2, 1)</f>
        <v>#DIV/0!</v>
      </c>
      <c r="D33">
        <v>5</v>
      </c>
      <c r="E33">
        <f t="shared" si="0"/>
        <v>5</v>
      </c>
    </row>
    <row r="34" spans="1:5" x14ac:dyDescent="0.35">
      <c r="A34">
        <f>Item[[#This Row],[Item No.]]</f>
        <v>33</v>
      </c>
      <c r="B34" t="str">
        <f>VLOOKUP(Item[[#This Row],[Item No.]],Item[],2,FALSE)</f>
        <v>cdg white double heart xl</v>
      </c>
      <c r="C34" t="e">
        <f>(AVERAGEIF(LeadtimeData[Name], Table5[[#This Row],[Name]], LeadtimeData[Leadtime]) + D34)/IF(COUNT(D34) = 1, 2, 1)</f>
        <v>#DIV/0!</v>
      </c>
      <c r="D34">
        <v>5</v>
      </c>
      <c r="E34">
        <f t="shared" ref="E34:E65" si="1">IFERROR(AVERAGE(C34:D34), D34)</f>
        <v>5</v>
      </c>
    </row>
    <row r="35" spans="1:5" x14ac:dyDescent="0.35">
      <c r="A35">
        <f>Item[[#This Row],[Item No.]]</f>
        <v>34</v>
      </c>
      <c r="B35" t="str">
        <f>VLOOKUP(Item[[#This Row],[Item No.]],Item[],2,FALSE)</f>
        <v>cdg black double (red + gold) heart m</v>
      </c>
      <c r="C35" t="e">
        <f>(AVERAGEIF(LeadtimeData[Name], Table5[[#This Row],[Name]], LeadtimeData[Leadtime]) + D35)/IF(COUNT(D35) = 1, 2, 1)</f>
        <v>#DIV/0!</v>
      </c>
      <c r="D35">
        <v>5</v>
      </c>
      <c r="E35">
        <f t="shared" si="1"/>
        <v>5</v>
      </c>
    </row>
    <row r="36" spans="1:5" x14ac:dyDescent="0.35">
      <c r="A36">
        <f>Item[[#This Row],[Item No.]]</f>
        <v>35</v>
      </c>
      <c r="B36" t="str">
        <f>VLOOKUP(Item[[#This Row],[Item No.]],Item[],2,FALSE)</f>
        <v>cdg black double (red + gold) heart l</v>
      </c>
      <c r="C36" t="e">
        <f>(AVERAGEIF(LeadtimeData[Name], Table5[[#This Row],[Name]], LeadtimeData[Leadtime]) + D36)/IF(COUNT(D36) = 1, 2, 1)</f>
        <v>#DIV/0!</v>
      </c>
      <c r="D36">
        <v>5</v>
      </c>
      <c r="E36">
        <f t="shared" si="1"/>
        <v>5</v>
      </c>
    </row>
    <row r="37" spans="1:5" x14ac:dyDescent="0.35">
      <c r="A37">
        <f>Item[[#This Row],[Item No.]]</f>
        <v>36</v>
      </c>
      <c r="B37" t="str">
        <f>VLOOKUP(Item[[#This Row],[Item No.]],Item[],2,FALSE)</f>
        <v>cdg black double (red + gold) heart xl</v>
      </c>
      <c r="C37" t="e">
        <f>(AVERAGEIF(LeadtimeData[Name], Table5[[#This Row],[Name]], LeadtimeData[Leadtime]) + D37)/IF(COUNT(D37) = 1, 2, 1)</f>
        <v>#DIV/0!</v>
      </c>
      <c r="D37">
        <v>5</v>
      </c>
      <c r="E37">
        <f t="shared" si="1"/>
        <v>5</v>
      </c>
    </row>
    <row r="38" spans="1:5" x14ac:dyDescent="0.35">
      <c r="A38">
        <f>Item[[#This Row],[Item No.]]</f>
        <v>131</v>
      </c>
      <c r="B38" t="str">
        <f>VLOOKUP(Item[[#This Row],[Item No.]],Item[],2,FALSE)</f>
        <v>cdg black double (red + red) heart m</v>
      </c>
      <c r="C38" t="e">
        <f>(AVERAGEIF(LeadtimeData[Name], Table5[[#This Row],[Name]], LeadtimeData[Leadtime]) + D38)/IF(COUNT(D38) = 1, 2, 1)</f>
        <v>#DIV/0!</v>
      </c>
      <c r="D38">
        <v>5</v>
      </c>
      <c r="E38">
        <f t="shared" si="1"/>
        <v>5</v>
      </c>
    </row>
    <row r="39" spans="1:5" x14ac:dyDescent="0.35">
      <c r="A39">
        <f>Item[[#This Row],[Item No.]]</f>
        <v>132</v>
      </c>
      <c r="B39" t="str">
        <f>VLOOKUP(Item[[#This Row],[Item No.]],Item[],2,FALSE)</f>
        <v>cdg black double (red + red) heart l</v>
      </c>
      <c r="C39" t="e">
        <f>(AVERAGEIF(LeadtimeData[Name], Table5[[#This Row],[Name]], LeadtimeData[Leadtime]) + D39)/IF(COUNT(D39) = 1, 2, 1)</f>
        <v>#DIV/0!</v>
      </c>
      <c r="D39">
        <v>5</v>
      </c>
      <c r="E39">
        <f t="shared" si="1"/>
        <v>5</v>
      </c>
    </row>
    <row r="40" spans="1:5" x14ac:dyDescent="0.35">
      <c r="A40">
        <f>Item[[#This Row],[Item No.]]</f>
        <v>133</v>
      </c>
      <c r="B40" t="str">
        <f>VLOOKUP(Item[[#This Row],[Item No.]],Item[],2,FALSE)</f>
        <v>cdg black double (red + red) heart xl</v>
      </c>
      <c r="C40" t="e">
        <f>(AVERAGEIF(LeadtimeData[Name], Table5[[#This Row],[Name]], LeadtimeData[Leadtime]) + D40)/IF(COUNT(D40) = 1, 2, 1)</f>
        <v>#DIV/0!</v>
      </c>
      <c r="D40">
        <v>5</v>
      </c>
      <c r="E40">
        <f t="shared" si="1"/>
        <v>5</v>
      </c>
    </row>
    <row r="41" spans="1:5" x14ac:dyDescent="0.35">
      <c r="A41">
        <f>Item[[#This Row],[Item No.]]</f>
        <v>37</v>
      </c>
      <c r="B41" t="str">
        <f>VLOOKUP(Item[[#This Row],[Item No.]],Item[],2,FALSE)</f>
        <v>yeezus white chief m</v>
      </c>
      <c r="C41" t="e">
        <f>(AVERAGEIF(LeadtimeData[Name], Table5[[#This Row],[Name]], LeadtimeData[Leadtime]) + D41)/IF(COUNT(D41) = 1, 2, 1)</f>
        <v>#DIV/0!</v>
      </c>
      <c r="D41">
        <v>5</v>
      </c>
      <c r="E41">
        <f t="shared" si="1"/>
        <v>5</v>
      </c>
    </row>
    <row r="42" spans="1:5" x14ac:dyDescent="0.35">
      <c r="A42">
        <f>Item[[#This Row],[Item No.]]</f>
        <v>38</v>
      </c>
      <c r="B42" t="str">
        <f>VLOOKUP(Item[[#This Row],[Item No.]],Item[],2,FALSE)</f>
        <v>yeezus white chief l</v>
      </c>
      <c r="C42" t="e">
        <f>(AVERAGEIF(LeadtimeData[Name], Table5[[#This Row],[Name]], LeadtimeData[Leadtime]) + D42)/IF(COUNT(D42) = 1, 2, 1)</f>
        <v>#DIV/0!</v>
      </c>
      <c r="D42">
        <v>5</v>
      </c>
      <c r="E42">
        <f t="shared" si="1"/>
        <v>5</v>
      </c>
    </row>
    <row r="43" spans="1:5" x14ac:dyDescent="0.35">
      <c r="A43">
        <f>Item[[#This Row],[Item No.]]</f>
        <v>39</v>
      </c>
      <c r="B43" t="str">
        <f>VLOOKUP(Item[[#This Row],[Item No.]],Item[],2,FALSE)</f>
        <v>yeezus white chief xl</v>
      </c>
      <c r="C43" t="e">
        <f>(AVERAGEIF(LeadtimeData[Name], Table5[[#This Row],[Name]], LeadtimeData[Leadtime]) + D43)/IF(COUNT(D43) = 1, 2, 1)</f>
        <v>#DIV/0!</v>
      </c>
      <c r="D43">
        <v>5</v>
      </c>
      <c r="E43">
        <f t="shared" si="1"/>
        <v>5</v>
      </c>
    </row>
    <row r="44" spans="1:5" x14ac:dyDescent="0.35">
      <c r="A44">
        <f>Item[[#This Row],[Item No.]]</f>
        <v>40</v>
      </c>
      <c r="B44" t="str">
        <f>VLOOKUP(Item[[#This Row],[Item No.]],Item[],2,FALSE)</f>
        <v>yeezus white skull m</v>
      </c>
      <c r="C44" t="e">
        <f>(AVERAGEIF(LeadtimeData[Name], Table5[[#This Row],[Name]], LeadtimeData[Leadtime]) + D44)/IF(COUNT(D44) = 1, 2, 1)</f>
        <v>#DIV/0!</v>
      </c>
      <c r="D44">
        <v>5</v>
      </c>
      <c r="E44">
        <f t="shared" si="1"/>
        <v>5</v>
      </c>
    </row>
    <row r="45" spans="1:5" x14ac:dyDescent="0.35">
      <c r="A45">
        <f>Item[[#This Row],[Item No.]]</f>
        <v>41</v>
      </c>
      <c r="B45" t="str">
        <f>VLOOKUP(Item[[#This Row],[Item No.]],Item[],2,FALSE)</f>
        <v>yeezus white skull l</v>
      </c>
      <c r="C45" t="e">
        <f>(AVERAGEIF(LeadtimeData[Name], Table5[[#This Row],[Name]], LeadtimeData[Leadtime]) + D45)/IF(COUNT(D45) = 1, 2, 1)</f>
        <v>#DIV/0!</v>
      </c>
      <c r="D45">
        <v>5</v>
      </c>
      <c r="E45">
        <f t="shared" si="1"/>
        <v>5</v>
      </c>
    </row>
    <row r="46" spans="1:5" x14ac:dyDescent="0.35">
      <c r="A46">
        <f>Item[[#This Row],[Item No.]]</f>
        <v>42</v>
      </c>
      <c r="B46" t="str">
        <f>VLOOKUP(Item[[#This Row],[Item No.]],Item[],2,FALSE)</f>
        <v>yeezus white skull xl</v>
      </c>
      <c r="C46" t="e">
        <f>(AVERAGEIF(LeadtimeData[Name], Table5[[#This Row],[Name]], LeadtimeData[Leadtime]) + D46)/IF(COUNT(D46) = 1, 2, 1)</f>
        <v>#DIV/0!</v>
      </c>
      <c r="D46">
        <v>5</v>
      </c>
      <c r="E46">
        <f t="shared" si="1"/>
        <v>5</v>
      </c>
    </row>
    <row r="47" spans="1:5" x14ac:dyDescent="0.35">
      <c r="A47">
        <f>Item[[#This Row],[Item No.]]</f>
        <v>43</v>
      </c>
      <c r="B47" t="str">
        <f>VLOOKUP(Item[[#This Row],[Item No.]],Item[],2,FALSE)</f>
        <v>yeezus white grim m</v>
      </c>
      <c r="C47" t="e">
        <f>(AVERAGEIF(LeadtimeData[Name], Table5[[#This Row],[Name]], LeadtimeData[Leadtime]) + D47)/IF(COUNT(D47) = 1, 2, 1)</f>
        <v>#DIV/0!</v>
      </c>
      <c r="D47">
        <v>5</v>
      </c>
      <c r="E47">
        <f t="shared" si="1"/>
        <v>5</v>
      </c>
    </row>
    <row r="48" spans="1:5" x14ac:dyDescent="0.35">
      <c r="A48">
        <f>Item[[#This Row],[Item No.]]</f>
        <v>44</v>
      </c>
      <c r="B48" t="str">
        <f>VLOOKUP(Item[[#This Row],[Item No.]],Item[],2,FALSE)</f>
        <v>yeezus white grim l</v>
      </c>
      <c r="C48" t="e">
        <f>(AVERAGEIF(LeadtimeData[Name], Table5[[#This Row],[Name]], LeadtimeData[Leadtime]) + D48)/IF(COUNT(D48) = 1, 2, 1)</f>
        <v>#DIV/0!</v>
      </c>
      <c r="D48">
        <v>5</v>
      </c>
      <c r="E48">
        <f t="shared" si="1"/>
        <v>5</v>
      </c>
    </row>
    <row r="49" spans="1:5" x14ac:dyDescent="0.35">
      <c r="A49">
        <f>Item[[#This Row],[Item No.]]</f>
        <v>45</v>
      </c>
      <c r="B49" t="str">
        <f>VLOOKUP(Item[[#This Row],[Item No.]],Item[],2,FALSE)</f>
        <v>yeezus white grim xl</v>
      </c>
      <c r="C49" t="e">
        <f>(AVERAGEIF(LeadtimeData[Name], Table5[[#This Row],[Name]], LeadtimeData[Leadtime]) + D49)/IF(COUNT(D49) = 1, 2, 1)</f>
        <v>#DIV/0!</v>
      </c>
      <c r="D49">
        <v>5</v>
      </c>
      <c r="E49">
        <f t="shared" si="1"/>
        <v>5</v>
      </c>
    </row>
    <row r="50" spans="1:5" x14ac:dyDescent="0.35">
      <c r="A50">
        <f>Item[[#This Row],[Item No.]]</f>
        <v>46</v>
      </c>
      <c r="B50" t="str">
        <f>VLOOKUP(Item[[#This Row],[Item No.]],Item[],2,FALSE)</f>
        <v>yeezus black chief m</v>
      </c>
      <c r="C50" t="e">
        <f>(AVERAGEIF(LeadtimeData[Name], Table5[[#This Row],[Name]], LeadtimeData[Leadtime]) + D50)/IF(COUNT(D50) = 1, 2, 1)</f>
        <v>#DIV/0!</v>
      </c>
      <c r="D50">
        <v>5</v>
      </c>
      <c r="E50">
        <f t="shared" si="1"/>
        <v>5</v>
      </c>
    </row>
    <row r="51" spans="1:5" x14ac:dyDescent="0.35">
      <c r="A51">
        <f>Item[[#This Row],[Item No.]]</f>
        <v>47</v>
      </c>
      <c r="B51" t="str">
        <f>VLOOKUP(Item[[#This Row],[Item No.]],Item[],2,FALSE)</f>
        <v>yeezus black chief l</v>
      </c>
      <c r="C51" t="e">
        <f>(AVERAGEIF(LeadtimeData[Name], Table5[[#This Row],[Name]], LeadtimeData[Leadtime]) + D51)/IF(COUNT(D51) = 1, 2, 1)</f>
        <v>#DIV/0!</v>
      </c>
      <c r="D51">
        <v>5</v>
      </c>
      <c r="E51">
        <f t="shared" si="1"/>
        <v>5</v>
      </c>
    </row>
    <row r="52" spans="1:5" x14ac:dyDescent="0.35">
      <c r="A52">
        <f>Item[[#This Row],[Item No.]]</f>
        <v>48</v>
      </c>
      <c r="B52" t="str">
        <f>VLOOKUP(Item[[#This Row],[Item No.]],Item[],2,FALSE)</f>
        <v>yeezus black chief xl</v>
      </c>
      <c r="C52" t="e">
        <f>(AVERAGEIF(LeadtimeData[Name], Table5[[#This Row],[Name]], LeadtimeData[Leadtime]) + D52)/IF(COUNT(D52) = 1, 2, 1)</f>
        <v>#DIV/0!</v>
      </c>
      <c r="D52">
        <v>5</v>
      </c>
      <c r="E52">
        <f t="shared" si="1"/>
        <v>5</v>
      </c>
    </row>
    <row r="53" spans="1:5" x14ac:dyDescent="0.35">
      <c r="A53">
        <f>Item[[#This Row],[Item No.]]</f>
        <v>49</v>
      </c>
      <c r="B53" t="str">
        <f>VLOOKUP(Item[[#This Row],[Item No.]],Item[],2,FALSE)</f>
        <v>yeezus black skull m</v>
      </c>
      <c r="C53" t="e">
        <f>(AVERAGEIF(LeadtimeData[Name], Table5[[#This Row],[Name]], LeadtimeData[Leadtime]) + D53)/IF(COUNT(D53) = 1, 2, 1)</f>
        <v>#DIV/0!</v>
      </c>
      <c r="D53">
        <v>5</v>
      </c>
      <c r="E53">
        <f t="shared" si="1"/>
        <v>5</v>
      </c>
    </row>
    <row r="54" spans="1:5" x14ac:dyDescent="0.35">
      <c r="A54">
        <f>Item[[#This Row],[Item No.]]</f>
        <v>50</v>
      </c>
      <c r="B54" t="str">
        <f>VLOOKUP(Item[[#This Row],[Item No.]],Item[],2,FALSE)</f>
        <v>yeezus black skull l</v>
      </c>
      <c r="C54" t="e">
        <f>(AVERAGEIF(LeadtimeData[Name], Table5[[#This Row],[Name]], LeadtimeData[Leadtime]) + D54)/IF(COUNT(D54) = 1, 2, 1)</f>
        <v>#DIV/0!</v>
      </c>
      <c r="D54">
        <v>5</v>
      </c>
      <c r="E54">
        <f t="shared" si="1"/>
        <v>5</v>
      </c>
    </row>
    <row r="55" spans="1:5" x14ac:dyDescent="0.35">
      <c r="A55">
        <f>Item[[#This Row],[Item No.]]</f>
        <v>51</v>
      </c>
      <c r="B55" t="str">
        <f>VLOOKUP(Item[[#This Row],[Item No.]],Item[],2,FALSE)</f>
        <v>yeezus black skull xl</v>
      </c>
      <c r="C55" t="e">
        <f>(AVERAGEIF(LeadtimeData[Name], Table5[[#This Row],[Name]], LeadtimeData[Leadtime]) + D55)/IF(COUNT(D55) = 1, 2, 1)</f>
        <v>#DIV/0!</v>
      </c>
      <c r="D55">
        <v>5</v>
      </c>
      <c r="E55">
        <f t="shared" si="1"/>
        <v>5</v>
      </c>
    </row>
    <row r="56" spans="1:5" x14ac:dyDescent="0.35">
      <c r="A56">
        <f>Item[[#This Row],[Item No.]]</f>
        <v>52</v>
      </c>
      <c r="B56" t="str">
        <f>VLOOKUP(Item[[#This Row],[Item No.]],Item[],2,FALSE)</f>
        <v>yeezus black grim m</v>
      </c>
      <c r="C56" t="e">
        <f>(AVERAGEIF(LeadtimeData[Name], Table5[[#This Row],[Name]], LeadtimeData[Leadtime]) + D56)/IF(COUNT(D56) = 1, 2, 1)</f>
        <v>#DIV/0!</v>
      </c>
      <c r="D56">
        <v>5</v>
      </c>
      <c r="E56">
        <f t="shared" si="1"/>
        <v>5</v>
      </c>
    </row>
    <row r="57" spans="1:5" x14ac:dyDescent="0.35">
      <c r="A57">
        <f>Item[[#This Row],[Item No.]]</f>
        <v>53</v>
      </c>
      <c r="B57" t="str">
        <f>VLOOKUP(Item[[#This Row],[Item No.]],Item[],2,FALSE)</f>
        <v>yeezus black grim l</v>
      </c>
      <c r="C57" t="e">
        <f>(AVERAGEIF(LeadtimeData[Name], Table5[[#This Row],[Name]], LeadtimeData[Leadtime]) + D57)/IF(COUNT(D57) = 1, 2, 1)</f>
        <v>#DIV/0!</v>
      </c>
      <c r="D57">
        <v>5</v>
      </c>
      <c r="E57">
        <f t="shared" si="1"/>
        <v>5</v>
      </c>
    </row>
    <row r="58" spans="1:5" x14ac:dyDescent="0.35">
      <c r="A58">
        <f>Item[[#This Row],[Item No.]]</f>
        <v>54</v>
      </c>
      <c r="B58" t="str">
        <f>VLOOKUP(Item[[#This Row],[Item No.]],Item[],2,FALSE)</f>
        <v>yeezus black grim xl</v>
      </c>
      <c r="C58" t="e">
        <f>(AVERAGEIF(LeadtimeData[Name], Table5[[#This Row],[Name]], LeadtimeData[Leadtime]) + D58)/IF(COUNT(D58) = 1, 2, 1)</f>
        <v>#DIV/0!</v>
      </c>
      <c r="D58">
        <v>5</v>
      </c>
      <c r="E58">
        <f t="shared" si="1"/>
        <v>5</v>
      </c>
    </row>
    <row r="59" spans="1:5" x14ac:dyDescent="0.35">
      <c r="A59">
        <f>Item[[#This Row],[Item No.]]</f>
        <v>55</v>
      </c>
      <c r="B59" t="str">
        <f>VLOOKUP(Item[[#This Row],[Item No.]],Item[],2,FALSE)</f>
        <v>assc white kkoch m</v>
      </c>
      <c r="C59" t="e">
        <f>(AVERAGEIF(LeadtimeData[Name], Table5[[#This Row],[Name]], LeadtimeData[Leadtime]) + D59)/IF(COUNT(D59) = 1, 2, 1)</f>
        <v>#DIV/0!</v>
      </c>
      <c r="D59">
        <v>5</v>
      </c>
      <c r="E59">
        <f t="shared" si="1"/>
        <v>5</v>
      </c>
    </row>
    <row r="60" spans="1:5" x14ac:dyDescent="0.35">
      <c r="A60">
        <f>Item[[#This Row],[Item No.]]</f>
        <v>56</v>
      </c>
      <c r="B60" t="str">
        <f>VLOOKUP(Item[[#This Row],[Item No.]],Item[],2,FALSE)</f>
        <v>assc white kkoch l</v>
      </c>
      <c r="C60" t="e">
        <f>(AVERAGEIF(LeadtimeData[Name], Table5[[#This Row],[Name]], LeadtimeData[Leadtime]) + D60)/IF(COUNT(D60) = 1, 2, 1)</f>
        <v>#DIV/0!</v>
      </c>
      <c r="D60">
        <v>5</v>
      </c>
      <c r="E60">
        <f t="shared" si="1"/>
        <v>5</v>
      </c>
    </row>
    <row r="61" spans="1:5" x14ac:dyDescent="0.35">
      <c r="A61">
        <f>Item[[#This Row],[Item No.]]</f>
        <v>57</v>
      </c>
      <c r="B61" t="str">
        <f>VLOOKUP(Item[[#This Row],[Item No.]],Item[],2,FALSE)</f>
        <v>assc black kkoch m</v>
      </c>
      <c r="C61" t="e">
        <f>(AVERAGEIF(LeadtimeData[Name], Table5[[#This Row],[Name]], LeadtimeData[Leadtime]) + D61)/IF(COUNT(D61) = 1, 2, 1)</f>
        <v>#DIV/0!</v>
      </c>
      <c r="D61">
        <v>5</v>
      </c>
      <c r="E61">
        <f t="shared" si="1"/>
        <v>5</v>
      </c>
    </row>
    <row r="62" spans="1:5" x14ac:dyDescent="0.35">
      <c r="A62">
        <f>Item[[#This Row],[Item No.]]</f>
        <v>58</v>
      </c>
      <c r="B62" t="str">
        <f>VLOOKUP(Item[[#This Row],[Item No.]],Item[],2,FALSE)</f>
        <v>assc black kkoch l</v>
      </c>
      <c r="C62" t="e">
        <f>(AVERAGEIF(LeadtimeData[Name], Table5[[#This Row],[Name]], LeadtimeData[Leadtime]) + D62)/IF(COUNT(D62) = 1, 2, 1)</f>
        <v>#DIV/0!</v>
      </c>
      <c r="D62">
        <v>5</v>
      </c>
      <c r="E62">
        <f t="shared" si="1"/>
        <v>5</v>
      </c>
    </row>
    <row r="63" spans="1:5" x14ac:dyDescent="0.35">
      <c r="A63">
        <f>Item[[#This Row],[Item No.]]</f>
        <v>59</v>
      </c>
      <c r="B63" t="str">
        <f>VLOOKUP(Item[[#This Row],[Item No.]],Item[],2,FALSE)</f>
        <v>assc white cherry m</v>
      </c>
      <c r="C63" t="e">
        <f>(AVERAGEIF(LeadtimeData[Name], Table5[[#This Row],[Name]], LeadtimeData[Leadtime]) + D63)/IF(COUNT(D63) = 1, 2, 1)</f>
        <v>#DIV/0!</v>
      </c>
      <c r="D63">
        <v>5</v>
      </c>
      <c r="E63">
        <f t="shared" si="1"/>
        <v>5</v>
      </c>
    </row>
    <row r="64" spans="1:5" x14ac:dyDescent="0.35">
      <c r="A64">
        <f>Item[[#This Row],[Item No.]]</f>
        <v>60</v>
      </c>
      <c r="B64" t="str">
        <f>VLOOKUP(Item[[#This Row],[Item No.]],Item[],2,FALSE)</f>
        <v>assc white cherry l</v>
      </c>
      <c r="C64" t="e">
        <f>(AVERAGEIF(LeadtimeData[Name], Table5[[#This Row],[Name]], LeadtimeData[Leadtime]) + D64)/IF(COUNT(D64) = 1, 2, 1)</f>
        <v>#DIV/0!</v>
      </c>
      <c r="D64">
        <v>5</v>
      </c>
      <c r="E64">
        <f t="shared" si="1"/>
        <v>5</v>
      </c>
    </row>
    <row r="65" spans="1:5" x14ac:dyDescent="0.35">
      <c r="A65">
        <f>Item[[#This Row],[Item No.]]</f>
        <v>61</v>
      </c>
      <c r="B65" t="str">
        <f>VLOOKUP(Item[[#This Row],[Item No.]],Item[],2,FALSE)</f>
        <v>assc black cherry m</v>
      </c>
      <c r="C65" t="e">
        <f>(AVERAGEIF(LeadtimeData[Name], Table5[[#This Row],[Name]], LeadtimeData[Leadtime]) + D65)/IF(COUNT(D65) = 1, 2, 1)</f>
        <v>#DIV/0!</v>
      </c>
      <c r="D65">
        <v>5</v>
      </c>
      <c r="E65">
        <f t="shared" si="1"/>
        <v>5</v>
      </c>
    </row>
    <row r="66" spans="1:5" x14ac:dyDescent="0.35">
      <c r="A66">
        <f>Item[[#This Row],[Item No.]]</f>
        <v>62</v>
      </c>
      <c r="B66" t="str">
        <f>VLOOKUP(Item[[#This Row],[Item No.]],Item[],2,FALSE)</f>
        <v>assc black cherry l</v>
      </c>
      <c r="C66" t="e">
        <f>(AVERAGEIF(LeadtimeData[Name], Table5[[#This Row],[Name]], LeadtimeData[Leadtime]) + D66)/IF(COUNT(D66) = 1, 2, 1)</f>
        <v>#DIV/0!</v>
      </c>
      <c r="D66">
        <v>5</v>
      </c>
      <c r="E66">
        <f t="shared" ref="E66:E97" si="2">IFERROR(AVERAGE(C66:D66), D66)</f>
        <v>5</v>
      </c>
    </row>
    <row r="67" spans="1:5" x14ac:dyDescent="0.35">
      <c r="A67">
        <f>Item[[#This Row],[Item No.]]</f>
        <v>63</v>
      </c>
      <c r="B67" t="str">
        <f>VLOOKUP(Item[[#This Row],[Item No.]],Item[],2,FALSE)</f>
        <v>assc white cs m</v>
      </c>
      <c r="C67" t="e">
        <f>(AVERAGEIF(LeadtimeData[Name], Table5[[#This Row],[Name]], LeadtimeData[Leadtime]) + D67)/IF(COUNT(D67) = 1, 2, 1)</f>
        <v>#DIV/0!</v>
      </c>
      <c r="D67">
        <v>5</v>
      </c>
      <c r="E67">
        <f t="shared" si="2"/>
        <v>5</v>
      </c>
    </row>
    <row r="68" spans="1:5" x14ac:dyDescent="0.35">
      <c r="A68">
        <f>Item[[#This Row],[Item No.]]</f>
        <v>64</v>
      </c>
      <c r="B68" t="str">
        <f>VLOOKUP(Item[[#This Row],[Item No.]],Item[],2,FALSE)</f>
        <v>assc white cs l</v>
      </c>
      <c r="C68" t="e">
        <f>(AVERAGEIF(LeadtimeData[Name], Table5[[#This Row],[Name]], LeadtimeData[Leadtime]) + D68)/IF(COUNT(D68) = 1, 2, 1)</f>
        <v>#DIV/0!</v>
      </c>
      <c r="D68">
        <v>5</v>
      </c>
      <c r="E68">
        <f t="shared" si="2"/>
        <v>5</v>
      </c>
    </row>
    <row r="69" spans="1:5" x14ac:dyDescent="0.35">
      <c r="A69">
        <f>Item[[#This Row],[Item No.]]</f>
        <v>65</v>
      </c>
      <c r="B69" t="str">
        <f>VLOOKUP(Item[[#This Row],[Item No.]],Item[],2,FALSE)</f>
        <v>assc black cs m</v>
      </c>
      <c r="C69" t="e">
        <f>(AVERAGEIF(LeadtimeData[Name], Table5[[#This Row],[Name]], LeadtimeData[Leadtime]) + D69)/IF(COUNT(D69) = 1, 2, 1)</f>
        <v>#DIV/0!</v>
      </c>
      <c r="D69">
        <v>5</v>
      </c>
      <c r="E69">
        <f t="shared" si="2"/>
        <v>5</v>
      </c>
    </row>
    <row r="70" spans="1:5" x14ac:dyDescent="0.35">
      <c r="A70">
        <f>Item[[#This Row],[Item No.]]</f>
        <v>66</v>
      </c>
      <c r="B70" t="str">
        <f>VLOOKUP(Item[[#This Row],[Item No.]],Item[],2,FALSE)</f>
        <v>assc black cs l</v>
      </c>
      <c r="C70" t="e">
        <f>(AVERAGEIF(LeadtimeData[Name], Table5[[#This Row],[Name]], LeadtimeData[Leadtime]) + D70)/IF(COUNT(D70) = 1, 2, 1)</f>
        <v>#DIV/0!</v>
      </c>
      <c r="D70">
        <v>5</v>
      </c>
      <c r="E70">
        <f t="shared" si="2"/>
        <v>5</v>
      </c>
    </row>
    <row r="71" spans="1:5" x14ac:dyDescent="0.35">
      <c r="A71">
        <f>Item[[#This Row],[Item No.]]</f>
        <v>67</v>
      </c>
      <c r="B71" t="str">
        <f>VLOOKUP(Item[[#This Row],[Item No.]],Item[],2,FALSE)</f>
        <v>adidas triple white 4 40</v>
      </c>
      <c r="C71" t="e">
        <f>(AVERAGEIF(LeadtimeData[Name], Table5[[#This Row],[Name]], LeadtimeData[Leadtime]) + D71)/IF(COUNT(D71) = 1, 2, 1)</f>
        <v>#DIV/0!</v>
      </c>
      <c r="D71">
        <v>5</v>
      </c>
      <c r="E71">
        <f t="shared" si="2"/>
        <v>5</v>
      </c>
    </row>
    <row r="72" spans="1:5" x14ac:dyDescent="0.35">
      <c r="A72">
        <f>Item[[#This Row],[Item No.]]</f>
        <v>68</v>
      </c>
      <c r="B72" t="str">
        <f>VLOOKUP(Item[[#This Row],[Item No.]],Item[],2,FALSE)</f>
        <v>adidas triple white 4 41</v>
      </c>
      <c r="C72" t="e">
        <f>(AVERAGEIF(LeadtimeData[Name], Table5[[#This Row],[Name]], LeadtimeData[Leadtime]) + D72)/IF(COUNT(D72) = 1, 2, 1)</f>
        <v>#DIV/0!</v>
      </c>
      <c r="D72">
        <v>5</v>
      </c>
      <c r="E72">
        <f t="shared" si="2"/>
        <v>5</v>
      </c>
    </row>
    <row r="73" spans="1:5" x14ac:dyDescent="0.35">
      <c r="A73">
        <f>Item[[#This Row],[Item No.]]</f>
        <v>69</v>
      </c>
      <c r="B73" t="str">
        <f>VLOOKUP(Item[[#This Row],[Item No.]],Item[],2,FALSE)</f>
        <v>adidas triple white 4 42</v>
      </c>
      <c r="C73" t="e">
        <f>(AVERAGEIF(LeadtimeData[Name], Table5[[#This Row],[Name]], LeadtimeData[Leadtime]) + D73)/IF(COUNT(D73) = 1, 2, 1)</f>
        <v>#DIV/0!</v>
      </c>
      <c r="D73">
        <v>5</v>
      </c>
      <c r="E73">
        <f t="shared" si="2"/>
        <v>5</v>
      </c>
    </row>
    <row r="74" spans="1:5" x14ac:dyDescent="0.35">
      <c r="A74">
        <f>Item[[#This Row],[Item No.]]</f>
        <v>70</v>
      </c>
      <c r="B74" t="str">
        <f>VLOOKUP(Item[[#This Row],[Item No.]],Item[],2,FALSE)</f>
        <v>adidas triple white 4 43</v>
      </c>
      <c r="C74" t="e">
        <f>(AVERAGEIF(LeadtimeData[Name], Table5[[#This Row],[Name]], LeadtimeData[Leadtime]) + D74)/IF(COUNT(D74) = 1, 2, 1)</f>
        <v>#DIV/0!</v>
      </c>
      <c r="D74">
        <v>5</v>
      </c>
      <c r="E74">
        <f t="shared" si="2"/>
        <v>5</v>
      </c>
    </row>
    <row r="75" spans="1:5" x14ac:dyDescent="0.35">
      <c r="A75">
        <f>Item[[#This Row],[Item No.]]</f>
        <v>71</v>
      </c>
      <c r="B75" t="str">
        <f>VLOOKUP(Item[[#This Row],[Item No.]],Item[],2,FALSE)</f>
        <v>adidas triple white 4 44</v>
      </c>
      <c r="C75" t="e">
        <f>(AVERAGEIF(LeadtimeData[Name], Table5[[#This Row],[Name]], LeadtimeData[Leadtime]) + D75)/IF(COUNT(D75) = 1, 2, 1)</f>
        <v>#DIV/0!</v>
      </c>
      <c r="D75">
        <v>5</v>
      </c>
      <c r="E75">
        <f t="shared" si="2"/>
        <v>5</v>
      </c>
    </row>
    <row r="76" spans="1:5" x14ac:dyDescent="0.35">
      <c r="A76">
        <f>Item[[#This Row],[Item No.]]</f>
        <v>72</v>
      </c>
      <c r="B76" t="str">
        <f>VLOOKUP(Item[[#This Row],[Item No.]],Item[],2,FALSE)</f>
        <v>adidas core black 4 40</v>
      </c>
      <c r="C76" t="e">
        <f>(AVERAGEIF(LeadtimeData[Name], Table5[[#This Row],[Name]], LeadtimeData[Leadtime]) + D76)/IF(COUNT(D76) = 1, 2, 1)</f>
        <v>#DIV/0!</v>
      </c>
      <c r="D76">
        <v>5</v>
      </c>
      <c r="E76">
        <f t="shared" si="2"/>
        <v>5</v>
      </c>
    </row>
    <row r="77" spans="1:5" x14ac:dyDescent="0.35">
      <c r="A77">
        <f>Item[[#This Row],[Item No.]]</f>
        <v>73</v>
      </c>
      <c r="B77" t="str">
        <f>VLOOKUP(Item[[#This Row],[Item No.]],Item[],2,FALSE)</f>
        <v>adidas core black 4 41</v>
      </c>
      <c r="C77" t="e">
        <f>(AVERAGEIF(LeadtimeData[Name], Table5[[#This Row],[Name]], LeadtimeData[Leadtime]) + D77)/IF(COUNT(D77) = 1, 2, 1)</f>
        <v>#DIV/0!</v>
      </c>
      <c r="D77">
        <v>5</v>
      </c>
      <c r="E77">
        <f t="shared" si="2"/>
        <v>5</v>
      </c>
    </row>
    <row r="78" spans="1:5" x14ac:dyDescent="0.35">
      <c r="A78">
        <f>Item[[#This Row],[Item No.]]</f>
        <v>74</v>
      </c>
      <c r="B78" t="str">
        <f>VLOOKUP(Item[[#This Row],[Item No.]],Item[],2,FALSE)</f>
        <v>adidas core black 4 42</v>
      </c>
      <c r="C78" t="e">
        <f>(AVERAGEIF(LeadtimeData[Name], Table5[[#This Row],[Name]], LeadtimeData[Leadtime]) + D78)/IF(COUNT(D78) = 1, 2, 1)</f>
        <v>#DIV/0!</v>
      </c>
      <c r="D78">
        <v>5</v>
      </c>
      <c r="E78">
        <f t="shared" si="2"/>
        <v>5</v>
      </c>
    </row>
    <row r="79" spans="1:5" x14ac:dyDescent="0.35">
      <c r="A79">
        <f>Item[[#This Row],[Item No.]]</f>
        <v>75</v>
      </c>
      <c r="B79" t="str">
        <f>VLOOKUP(Item[[#This Row],[Item No.]],Item[],2,FALSE)</f>
        <v>adidas core black 4 43</v>
      </c>
      <c r="C79" t="e">
        <f>(AVERAGEIF(LeadtimeData[Name], Table5[[#This Row],[Name]], LeadtimeData[Leadtime]) + D79)/IF(COUNT(D79) = 1, 2, 1)</f>
        <v>#DIV/0!</v>
      </c>
      <c r="D79">
        <v>5</v>
      </c>
      <c r="E79">
        <f t="shared" si="2"/>
        <v>5</v>
      </c>
    </row>
    <row r="80" spans="1:5" x14ac:dyDescent="0.35">
      <c r="A80">
        <f>Item[[#This Row],[Item No.]]</f>
        <v>76</v>
      </c>
      <c r="B80" t="str">
        <f>VLOOKUP(Item[[#This Row],[Item No.]],Item[],2,FALSE)</f>
        <v>adidas core black 4 44</v>
      </c>
      <c r="C80" t="e">
        <f>(AVERAGEIF(LeadtimeData[Name], Table5[[#This Row],[Name]], LeadtimeData[Leadtime]) + D80)/IF(COUNT(D80) = 1, 2, 1)</f>
        <v>#DIV/0!</v>
      </c>
      <c r="D80">
        <v>5</v>
      </c>
      <c r="E80">
        <f t="shared" si="2"/>
        <v>5</v>
      </c>
    </row>
    <row r="81" spans="1:5" x14ac:dyDescent="0.35">
      <c r="A81">
        <f>Item[[#This Row],[Item No.]]</f>
        <v>77</v>
      </c>
      <c r="B81" t="str">
        <f>VLOOKUP(Item[[#This Row],[Item No.]],Item[],2,FALSE)</f>
        <v>adidas gray multicolor 4 40</v>
      </c>
      <c r="C81" t="e">
        <f>(AVERAGEIF(LeadtimeData[Name], Table5[[#This Row],[Name]], LeadtimeData[Leadtime]) + D81)/IF(COUNT(D81) = 1, 2, 1)</f>
        <v>#DIV/0!</v>
      </c>
      <c r="D81">
        <v>5</v>
      </c>
      <c r="E81">
        <f t="shared" si="2"/>
        <v>5</v>
      </c>
    </row>
    <row r="82" spans="1:5" x14ac:dyDescent="0.35">
      <c r="A82">
        <f>Item[[#This Row],[Item No.]]</f>
        <v>78</v>
      </c>
      <c r="B82" t="str">
        <f>VLOOKUP(Item[[#This Row],[Item No.]],Item[],2,FALSE)</f>
        <v>adidas gray multicolor 4 41</v>
      </c>
      <c r="C82" t="e">
        <f>(AVERAGEIF(LeadtimeData[Name], Table5[[#This Row],[Name]], LeadtimeData[Leadtime]) + D82)/IF(COUNT(D82) = 1, 2, 1)</f>
        <v>#DIV/0!</v>
      </c>
      <c r="D82">
        <v>5</v>
      </c>
      <c r="E82">
        <f t="shared" si="2"/>
        <v>5</v>
      </c>
    </row>
    <row r="83" spans="1:5" x14ac:dyDescent="0.35">
      <c r="A83">
        <f>Item[[#This Row],[Item No.]]</f>
        <v>79</v>
      </c>
      <c r="B83" t="str">
        <f>VLOOKUP(Item[[#This Row],[Item No.]],Item[],2,FALSE)</f>
        <v>adidas gray multicolor 4 42</v>
      </c>
      <c r="C83" t="e">
        <f>(AVERAGEIF(LeadtimeData[Name], Table5[[#This Row],[Name]], LeadtimeData[Leadtime]) + D83)/IF(COUNT(D83) = 1, 2, 1)</f>
        <v>#DIV/0!</v>
      </c>
      <c r="D83">
        <v>5</v>
      </c>
      <c r="E83">
        <f t="shared" si="2"/>
        <v>5</v>
      </c>
    </row>
    <row r="84" spans="1:5" x14ac:dyDescent="0.35">
      <c r="A84">
        <f>Item[[#This Row],[Item No.]]</f>
        <v>80</v>
      </c>
      <c r="B84" t="str">
        <f>VLOOKUP(Item[[#This Row],[Item No.]],Item[],2,FALSE)</f>
        <v>adidas gray multicolor 4 43</v>
      </c>
      <c r="C84" t="e">
        <f>(AVERAGEIF(LeadtimeData[Name], Table5[[#This Row],[Name]], LeadtimeData[Leadtime]) + D84)/IF(COUNT(D84) = 1, 2, 1)</f>
        <v>#DIV/0!</v>
      </c>
      <c r="D84">
        <v>5</v>
      </c>
      <c r="E84">
        <f t="shared" si="2"/>
        <v>5</v>
      </c>
    </row>
    <row r="85" spans="1:5" x14ac:dyDescent="0.35">
      <c r="A85">
        <f>Item[[#This Row],[Item No.]]</f>
        <v>81</v>
      </c>
      <c r="B85" t="str">
        <f>VLOOKUP(Item[[#This Row],[Item No.]],Item[],2,FALSE)</f>
        <v>adidas gray multicolor 4 44</v>
      </c>
      <c r="C85" t="e">
        <f>(AVERAGEIF(LeadtimeData[Name], Table5[[#This Row],[Name]], LeadtimeData[Leadtime]) + D85)/IF(COUNT(D85) = 1, 2, 1)</f>
        <v>#DIV/0!</v>
      </c>
      <c r="D85">
        <v>5</v>
      </c>
      <c r="E85">
        <f t="shared" si="2"/>
        <v>5</v>
      </c>
    </row>
    <row r="86" spans="1:5" x14ac:dyDescent="0.35">
      <c r="A86">
        <f>Item[[#This Row],[Item No.]]</f>
        <v>82</v>
      </c>
      <c r="B86" t="str">
        <f>VLOOKUP(Item[[#This Row],[Item No.]],Item[],2,FALSE)</f>
        <v>cdg cream high 40</v>
      </c>
      <c r="C86" t="e">
        <f>(AVERAGEIF(LeadtimeData[Name], Table5[[#This Row],[Name]], LeadtimeData[Leadtime]) + D86)/IF(COUNT(D86) = 1, 2, 1)</f>
        <v>#DIV/0!</v>
      </c>
      <c r="D86">
        <v>5</v>
      </c>
      <c r="E86">
        <f t="shared" si="2"/>
        <v>5</v>
      </c>
    </row>
    <row r="87" spans="1:5" x14ac:dyDescent="0.35">
      <c r="A87">
        <f>Item[[#This Row],[Item No.]]</f>
        <v>83</v>
      </c>
      <c r="B87" t="str">
        <f>VLOOKUP(Item[[#This Row],[Item No.]],Item[],2,FALSE)</f>
        <v>cdg cream high 41</v>
      </c>
      <c r="C87" t="e">
        <f>(AVERAGEIF(LeadtimeData[Name], Table5[[#This Row],[Name]], LeadtimeData[Leadtime]) + D87)/IF(COUNT(D87) = 1, 2, 1)</f>
        <v>#DIV/0!</v>
      </c>
      <c r="D87">
        <v>5</v>
      </c>
      <c r="E87">
        <f t="shared" si="2"/>
        <v>5</v>
      </c>
    </row>
    <row r="88" spans="1:5" x14ac:dyDescent="0.35">
      <c r="A88">
        <f>Item[[#This Row],[Item No.]]</f>
        <v>84</v>
      </c>
      <c r="B88" t="str">
        <f>VLOOKUP(Item[[#This Row],[Item No.]],Item[],2,FALSE)</f>
        <v>cdg cream high 42</v>
      </c>
      <c r="C88" t="e">
        <f>(AVERAGEIF(LeadtimeData[Name], Table5[[#This Row],[Name]], LeadtimeData[Leadtime]) + D88)/IF(COUNT(D88) = 1, 2, 1)</f>
        <v>#DIV/0!</v>
      </c>
      <c r="D88">
        <v>5</v>
      </c>
      <c r="E88">
        <f t="shared" si="2"/>
        <v>5</v>
      </c>
    </row>
    <row r="89" spans="1:5" x14ac:dyDescent="0.35">
      <c r="A89">
        <f>Item[[#This Row],[Item No.]]</f>
        <v>85</v>
      </c>
      <c r="B89" t="str">
        <f>VLOOKUP(Item[[#This Row],[Item No.]],Item[],2,FALSE)</f>
        <v>cdg cream high 43</v>
      </c>
      <c r="C89" t="e">
        <f>(AVERAGEIF(LeadtimeData[Name], Table5[[#This Row],[Name]], LeadtimeData[Leadtime]) + D89)/IF(COUNT(D89) = 1, 2, 1)</f>
        <v>#DIV/0!</v>
      </c>
      <c r="D89">
        <v>5</v>
      </c>
      <c r="E89">
        <f t="shared" si="2"/>
        <v>5</v>
      </c>
    </row>
    <row r="90" spans="1:5" x14ac:dyDescent="0.35">
      <c r="A90">
        <f>Item[[#This Row],[Item No.]]</f>
        <v>86</v>
      </c>
      <c r="B90" t="str">
        <f>VLOOKUP(Item[[#This Row],[Item No.]],Item[],2,FALSE)</f>
        <v>cdg cream high 44</v>
      </c>
      <c r="C90" t="e">
        <f>(AVERAGEIF(LeadtimeData[Name], Table5[[#This Row],[Name]], LeadtimeData[Leadtime]) + D90)/IF(COUNT(D90) = 1, 2, 1)</f>
        <v>#DIV/0!</v>
      </c>
      <c r="D90">
        <v>5</v>
      </c>
      <c r="E90">
        <f t="shared" si="2"/>
        <v>5</v>
      </c>
    </row>
    <row r="91" spans="1:5" x14ac:dyDescent="0.35">
      <c r="A91">
        <f>Item[[#This Row],[Item No.]]</f>
        <v>87</v>
      </c>
      <c r="B91" t="str">
        <f>VLOOKUP(Item[[#This Row],[Item No.]],Item[],2,FALSE)</f>
        <v>cdg black high 40</v>
      </c>
      <c r="C91" t="e">
        <f>(AVERAGEIF(LeadtimeData[Name], Table5[[#This Row],[Name]], LeadtimeData[Leadtime]) + D91)/IF(COUNT(D91) = 1, 2, 1)</f>
        <v>#DIV/0!</v>
      </c>
      <c r="D91">
        <v>5</v>
      </c>
      <c r="E91">
        <f t="shared" si="2"/>
        <v>5</v>
      </c>
    </row>
    <row r="92" spans="1:5" x14ac:dyDescent="0.35">
      <c r="A92">
        <f>Item[[#This Row],[Item No.]]</f>
        <v>88</v>
      </c>
      <c r="B92" t="str">
        <f>VLOOKUP(Item[[#This Row],[Item No.]],Item[],2,FALSE)</f>
        <v>cdg black high 41</v>
      </c>
      <c r="C92" t="e">
        <f>(AVERAGEIF(LeadtimeData[Name], Table5[[#This Row],[Name]], LeadtimeData[Leadtime]) + D92)/IF(COUNT(D92) = 1, 2, 1)</f>
        <v>#DIV/0!</v>
      </c>
      <c r="D92">
        <v>5</v>
      </c>
      <c r="E92">
        <f t="shared" si="2"/>
        <v>5</v>
      </c>
    </row>
    <row r="93" spans="1:5" x14ac:dyDescent="0.35">
      <c r="A93">
        <f>Item[[#This Row],[Item No.]]</f>
        <v>89</v>
      </c>
      <c r="B93" t="str">
        <f>VLOOKUP(Item[[#This Row],[Item No.]],Item[],2,FALSE)</f>
        <v>cdg black high 42</v>
      </c>
      <c r="C93" t="e">
        <f>(AVERAGEIF(LeadtimeData[Name], Table5[[#This Row],[Name]], LeadtimeData[Leadtime]) + D93)/IF(COUNT(D93) = 1, 2, 1)</f>
        <v>#DIV/0!</v>
      </c>
      <c r="D93">
        <v>5</v>
      </c>
      <c r="E93">
        <f t="shared" si="2"/>
        <v>5</v>
      </c>
    </row>
    <row r="94" spans="1:5" x14ac:dyDescent="0.35">
      <c r="A94">
        <f>Item[[#This Row],[Item No.]]</f>
        <v>90</v>
      </c>
      <c r="B94" t="str">
        <f>VLOOKUP(Item[[#This Row],[Item No.]],Item[],2,FALSE)</f>
        <v>cdg black high 43</v>
      </c>
      <c r="C94" t="e">
        <f>(AVERAGEIF(LeadtimeData[Name], Table5[[#This Row],[Name]], LeadtimeData[Leadtime]) + D94)/IF(COUNT(D94) = 1, 2, 1)</f>
        <v>#DIV/0!</v>
      </c>
      <c r="D94">
        <v>5</v>
      </c>
      <c r="E94">
        <f t="shared" si="2"/>
        <v>5</v>
      </c>
    </row>
    <row r="95" spans="1:5" x14ac:dyDescent="0.35">
      <c r="A95">
        <f>Item[[#This Row],[Item No.]]</f>
        <v>91</v>
      </c>
      <c r="B95" t="str">
        <f>VLOOKUP(Item[[#This Row],[Item No.]],Item[],2,FALSE)</f>
        <v>cdg black high 44</v>
      </c>
      <c r="C95" t="e">
        <f>(AVERAGEIF(LeadtimeData[Name], Table5[[#This Row],[Name]], LeadtimeData[Leadtime]) + D95)/IF(COUNT(D95) = 1, 2, 1)</f>
        <v>#DIV/0!</v>
      </c>
      <c r="D95">
        <v>5</v>
      </c>
      <c r="E95">
        <f t="shared" si="2"/>
        <v>5</v>
      </c>
    </row>
    <row r="96" spans="1:5" x14ac:dyDescent="0.35">
      <c r="A96">
        <f>Item[[#This Row],[Item No.]]</f>
        <v>92</v>
      </c>
      <c r="B96" t="str">
        <f>VLOOKUP(Item[[#This Row],[Item No.]],Item[],2,FALSE)</f>
        <v>cdg cream low 40</v>
      </c>
      <c r="C96" t="e">
        <f>(AVERAGEIF(LeadtimeData[Name], Table5[[#This Row],[Name]], LeadtimeData[Leadtime]) + D96)/IF(COUNT(D96) = 1, 2, 1)</f>
        <v>#DIV/0!</v>
      </c>
      <c r="D96">
        <v>5</v>
      </c>
      <c r="E96">
        <f t="shared" si="2"/>
        <v>5</v>
      </c>
    </row>
    <row r="97" spans="1:5" x14ac:dyDescent="0.35">
      <c r="A97">
        <f>Item[[#This Row],[Item No.]]</f>
        <v>93</v>
      </c>
      <c r="B97" t="str">
        <f>VLOOKUP(Item[[#This Row],[Item No.]],Item[],2,FALSE)</f>
        <v>cdg cream low 41</v>
      </c>
      <c r="C97" t="e">
        <f>(AVERAGEIF(LeadtimeData[Name], Table5[[#This Row],[Name]], LeadtimeData[Leadtime]) + D97)/IF(COUNT(D97) = 1, 2, 1)</f>
        <v>#DIV/0!</v>
      </c>
      <c r="D97">
        <v>5</v>
      </c>
      <c r="E97">
        <f t="shared" si="2"/>
        <v>5</v>
      </c>
    </row>
    <row r="98" spans="1:5" x14ac:dyDescent="0.35">
      <c r="A98">
        <f>Item[[#This Row],[Item No.]]</f>
        <v>94</v>
      </c>
      <c r="B98" t="str">
        <f>VLOOKUP(Item[[#This Row],[Item No.]],Item[],2,FALSE)</f>
        <v>cdg cream low 42</v>
      </c>
      <c r="C98" t="e">
        <f>(AVERAGEIF(LeadtimeData[Name], Table5[[#This Row],[Name]], LeadtimeData[Leadtime]) + D98)/IF(COUNT(D98) = 1, 2, 1)</f>
        <v>#DIV/0!</v>
      </c>
      <c r="D98">
        <v>5</v>
      </c>
      <c r="E98">
        <f t="shared" ref="E98:E129" si="3">IFERROR(AVERAGE(C98:D98), D98)</f>
        <v>5</v>
      </c>
    </row>
    <row r="99" spans="1:5" x14ac:dyDescent="0.35">
      <c r="A99">
        <f>Item[[#This Row],[Item No.]]</f>
        <v>95</v>
      </c>
      <c r="B99" t="str">
        <f>VLOOKUP(Item[[#This Row],[Item No.]],Item[],2,FALSE)</f>
        <v>cdg cream low 43</v>
      </c>
      <c r="C99" t="e">
        <f>(AVERAGEIF(LeadtimeData[Name], Table5[[#This Row],[Name]], LeadtimeData[Leadtime]) + D99)/IF(COUNT(D99) = 1, 2, 1)</f>
        <v>#DIV/0!</v>
      </c>
      <c r="D99">
        <v>5</v>
      </c>
      <c r="E99">
        <f t="shared" si="3"/>
        <v>5</v>
      </c>
    </row>
    <row r="100" spans="1:5" x14ac:dyDescent="0.35">
      <c r="A100">
        <f>Item[[#This Row],[Item No.]]</f>
        <v>96</v>
      </c>
      <c r="B100" t="str">
        <f>VLOOKUP(Item[[#This Row],[Item No.]],Item[],2,FALSE)</f>
        <v>cdg cream low 44</v>
      </c>
      <c r="C100" t="e">
        <f>(AVERAGEIF(LeadtimeData[Name], Table5[[#This Row],[Name]], LeadtimeData[Leadtime]) + D100)/IF(COUNT(D100) = 1, 2, 1)</f>
        <v>#DIV/0!</v>
      </c>
      <c r="D100">
        <v>5</v>
      </c>
      <c r="E100">
        <f t="shared" si="3"/>
        <v>5</v>
      </c>
    </row>
    <row r="101" spans="1:5" x14ac:dyDescent="0.35">
      <c r="A101">
        <f>Item[[#This Row],[Item No.]]</f>
        <v>97</v>
      </c>
      <c r="B101" t="str">
        <f>VLOOKUP(Item[[#This Row],[Item No.]],Item[],2,FALSE)</f>
        <v>cdg black low 40</v>
      </c>
      <c r="C101" t="e">
        <f>(AVERAGEIF(LeadtimeData[Name], Table5[[#This Row],[Name]], LeadtimeData[Leadtime]) + D101)/IF(COUNT(D101) = 1, 2, 1)</f>
        <v>#DIV/0!</v>
      </c>
      <c r="D101">
        <v>5</v>
      </c>
      <c r="E101">
        <f t="shared" si="3"/>
        <v>5</v>
      </c>
    </row>
    <row r="102" spans="1:5" x14ac:dyDescent="0.35">
      <c r="A102">
        <f>Item[[#This Row],[Item No.]]</f>
        <v>98</v>
      </c>
      <c r="B102" t="str">
        <f>VLOOKUP(Item[[#This Row],[Item No.]],Item[],2,FALSE)</f>
        <v>cdg black low 41</v>
      </c>
      <c r="C102" t="e">
        <f>(AVERAGEIF(LeadtimeData[Name], Table5[[#This Row],[Name]], LeadtimeData[Leadtime]) + D102)/IF(COUNT(D102) = 1, 2, 1)</f>
        <v>#DIV/0!</v>
      </c>
      <c r="D102">
        <v>5</v>
      </c>
      <c r="E102">
        <f t="shared" si="3"/>
        <v>5</v>
      </c>
    </row>
    <row r="103" spans="1:5" x14ac:dyDescent="0.35">
      <c r="A103">
        <f>Item[[#This Row],[Item No.]]</f>
        <v>99</v>
      </c>
      <c r="B103" t="str">
        <f>VLOOKUP(Item[[#This Row],[Item No.]],Item[],2,FALSE)</f>
        <v>cdg black low 42</v>
      </c>
      <c r="C103" t="e">
        <f>(AVERAGEIF(LeadtimeData[Name], Table5[[#This Row],[Name]], LeadtimeData[Leadtime]) + D103)/IF(COUNT(D103) = 1, 2, 1)</f>
        <v>#DIV/0!</v>
      </c>
      <c r="D103">
        <v>5</v>
      </c>
      <c r="E103">
        <f t="shared" si="3"/>
        <v>5</v>
      </c>
    </row>
    <row r="104" spans="1:5" x14ac:dyDescent="0.35">
      <c r="A104">
        <f>Item[[#This Row],[Item No.]]</f>
        <v>100</v>
      </c>
      <c r="B104" t="str">
        <f>VLOOKUP(Item[[#This Row],[Item No.]],Item[],2,FALSE)</f>
        <v>cdg black low 43</v>
      </c>
      <c r="C104" t="e">
        <f>(AVERAGEIF(LeadtimeData[Name], Table5[[#This Row],[Name]], LeadtimeData[Leadtime]) + D104)/IF(COUNT(D104) = 1, 2, 1)</f>
        <v>#DIV/0!</v>
      </c>
      <c r="D104">
        <v>5</v>
      </c>
      <c r="E104">
        <f t="shared" si="3"/>
        <v>5</v>
      </c>
    </row>
    <row r="105" spans="1:5" x14ac:dyDescent="0.35">
      <c r="A105">
        <f>Item[[#This Row],[Item No.]]</f>
        <v>101</v>
      </c>
      <c r="B105" t="str">
        <f>VLOOKUP(Item[[#This Row],[Item No.]],Item[],2,FALSE)</f>
        <v>cdg black low 44</v>
      </c>
      <c r="C105" t="e">
        <f>(AVERAGEIF(LeadtimeData[Name], Table5[[#This Row],[Name]], LeadtimeData[Leadtime]) + D105)/IF(COUNT(D105) = 1, 2, 1)</f>
        <v>#DIV/0!</v>
      </c>
      <c r="D105">
        <v>5</v>
      </c>
      <c r="E105">
        <f t="shared" si="3"/>
        <v>5</v>
      </c>
    </row>
    <row r="106" spans="1:5" x14ac:dyDescent="0.35">
      <c r="A106">
        <f>Item[[#This Row],[Item No.]]</f>
        <v>102</v>
      </c>
      <c r="B106" t="str">
        <f>VLOOKUP(Item[[#This Row],[Item No.]],Item[],2,FALSE)</f>
        <v>nike white air force 1 40</v>
      </c>
      <c r="C106" t="e">
        <f>(AVERAGEIF(LeadtimeData[Name], Table5[[#This Row],[Name]], LeadtimeData[Leadtime]) + D106)/IF(COUNT(D106) = 1, 2, 1)</f>
        <v>#DIV/0!</v>
      </c>
      <c r="D106">
        <v>5</v>
      </c>
      <c r="E106">
        <f t="shared" si="3"/>
        <v>5</v>
      </c>
    </row>
    <row r="107" spans="1:5" x14ac:dyDescent="0.35">
      <c r="A107">
        <f>Item[[#This Row],[Item No.]]</f>
        <v>103</v>
      </c>
      <c r="B107" t="str">
        <f>VLOOKUP(Item[[#This Row],[Item No.]],Item[],2,FALSE)</f>
        <v>nike white air force 1 41</v>
      </c>
      <c r="C107" t="e">
        <f>(AVERAGEIF(LeadtimeData[Name], Table5[[#This Row],[Name]], LeadtimeData[Leadtime]) + D107)/IF(COUNT(D107) = 1, 2, 1)</f>
        <v>#DIV/0!</v>
      </c>
      <c r="D107">
        <v>5</v>
      </c>
      <c r="E107">
        <f t="shared" si="3"/>
        <v>5</v>
      </c>
    </row>
    <row r="108" spans="1:5" x14ac:dyDescent="0.35">
      <c r="A108">
        <f>Item[[#This Row],[Item No.]]</f>
        <v>104</v>
      </c>
      <c r="B108" t="str">
        <f>VLOOKUP(Item[[#This Row],[Item No.]],Item[],2,FALSE)</f>
        <v>nike white air force 1 42</v>
      </c>
      <c r="C108" t="e">
        <f>(AVERAGEIF(LeadtimeData[Name], Table5[[#This Row],[Name]], LeadtimeData[Leadtime]) + D108)/IF(COUNT(D108) = 1, 2, 1)</f>
        <v>#DIV/0!</v>
      </c>
      <c r="D108">
        <v>5</v>
      </c>
      <c r="E108">
        <f t="shared" si="3"/>
        <v>5</v>
      </c>
    </row>
    <row r="109" spans="1:5" x14ac:dyDescent="0.35">
      <c r="A109">
        <f>Item[[#This Row],[Item No.]]</f>
        <v>105</v>
      </c>
      <c r="B109" t="str">
        <f>VLOOKUP(Item[[#This Row],[Item No.]],Item[],2,FALSE)</f>
        <v>nike white air force 1 43</v>
      </c>
      <c r="C109" t="e">
        <f>(AVERAGEIF(LeadtimeData[Name], Table5[[#This Row],[Name]], LeadtimeData[Leadtime]) + D109)/IF(COUNT(D109) = 1, 2, 1)</f>
        <v>#DIV/0!</v>
      </c>
      <c r="D109">
        <v>5</v>
      </c>
      <c r="E109">
        <f t="shared" si="3"/>
        <v>5</v>
      </c>
    </row>
    <row r="110" spans="1:5" x14ac:dyDescent="0.35">
      <c r="A110">
        <f>Item[[#This Row],[Item No.]]</f>
        <v>106</v>
      </c>
      <c r="B110" t="str">
        <f>VLOOKUP(Item[[#This Row],[Item No.]],Item[],2,FALSE)</f>
        <v>nike white air force 1 44</v>
      </c>
      <c r="C110" t="e">
        <f>(AVERAGEIF(LeadtimeData[Name], Table5[[#This Row],[Name]], LeadtimeData[Leadtime]) + D110)/IF(COUNT(D110) = 1, 2, 1)</f>
        <v>#DIV/0!</v>
      </c>
      <c r="D110">
        <v>5</v>
      </c>
      <c r="E110">
        <f t="shared" si="3"/>
        <v>5</v>
      </c>
    </row>
    <row r="111" spans="1:5" x14ac:dyDescent="0.35">
      <c r="A111">
        <f>Item[[#This Row],[Item No.]]</f>
        <v>107</v>
      </c>
      <c r="B111" t="str">
        <f>VLOOKUP(Item[[#This Row],[Item No.]],Item[],2,FALSE)</f>
        <v xml:space="preserve">rayban green round lens gold frame </v>
      </c>
      <c r="C111" t="e">
        <f>(AVERAGEIF(LeadtimeData[Name], Table5[[#This Row],[Name]], LeadtimeData[Leadtime]) + D111)/IF(COUNT(D111) = 1, 2, 1)</f>
        <v>#DIV/0!</v>
      </c>
      <c r="D111">
        <v>5</v>
      </c>
      <c r="E111">
        <f t="shared" si="3"/>
        <v>5</v>
      </c>
    </row>
    <row r="112" spans="1:5" x14ac:dyDescent="0.35">
      <c r="A112">
        <f>Item[[#This Row],[Item No.]]</f>
        <v>108</v>
      </c>
      <c r="B112" t="str">
        <f>VLOOKUP(Item[[#This Row],[Item No.]],Item[],2,FALSE)</f>
        <v xml:space="preserve">rayban green black clubmaster </v>
      </c>
      <c r="C112" t="e">
        <f>(AVERAGEIF(LeadtimeData[Name], Table5[[#This Row],[Name]], LeadtimeData[Leadtime]) + D112)/IF(COUNT(D112) = 1, 2, 1)</f>
        <v>#DIV/0!</v>
      </c>
      <c r="D112">
        <v>5</v>
      </c>
      <c r="E112">
        <f t="shared" si="3"/>
        <v>5</v>
      </c>
    </row>
    <row r="113" spans="1:5" x14ac:dyDescent="0.35">
      <c r="A113">
        <f>Item[[#This Row],[Item No.]]</f>
        <v>109</v>
      </c>
      <c r="B113" t="str">
        <f>VLOOKUP(Item[[#This Row],[Item No.]],Item[],2,FALSE)</f>
        <v xml:space="preserve">rayban green black round clubmaster </v>
      </c>
      <c r="C113" t="e">
        <f>(AVERAGEIF(LeadtimeData[Name], Table5[[#This Row],[Name]], LeadtimeData[Leadtime]) + D113)/IF(COUNT(D113) = 1, 2, 1)</f>
        <v>#DIV/0!</v>
      </c>
      <c r="D113">
        <v>5</v>
      </c>
      <c r="E113">
        <f t="shared" si="3"/>
        <v>5</v>
      </c>
    </row>
    <row r="114" spans="1:5" x14ac:dyDescent="0.35">
      <c r="A114">
        <f>Item[[#This Row],[Item No.]]</f>
        <v>110</v>
      </c>
      <c r="B114" t="str">
        <f>VLOOKUP(Item[[#This Row],[Item No.]],Item[],2,FALSE)</f>
        <v xml:space="preserve">rayban green lens gold frame aviator </v>
      </c>
      <c r="C114" t="e">
        <f>(AVERAGEIF(LeadtimeData[Name], Table5[[#This Row],[Name]], LeadtimeData[Leadtime]) + D114)/IF(COUNT(D114) = 1, 2, 1)</f>
        <v>#DIV/0!</v>
      </c>
      <c r="D114">
        <v>5</v>
      </c>
      <c r="E114">
        <f t="shared" si="3"/>
        <v>5</v>
      </c>
    </row>
    <row r="115" spans="1:5" x14ac:dyDescent="0.35">
      <c r="A115">
        <f>Item[[#This Row],[Item No.]]</f>
        <v>111</v>
      </c>
      <c r="B115" t="str">
        <f>VLOOKUP(Item[[#This Row],[Item No.]],Item[],2,FALSE)</f>
        <v xml:space="preserve">tommy hilfiger white baseball cap </v>
      </c>
      <c r="C115" t="e">
        <f>(AVERAGEIF(LeadtimeData[Name], Table5[[#This Row],[Name]], LeadtimeData[Leadtime]) + D115)/IF(COUNT(D115) = 1, 2, 1)</f>
        <v>#DIV/0!</v>
      </c>
      <c r="D115">
        <v>5</v>
      </c>
      <c r="E115">
        <f t="shared" si="3"/>
        <v>5</v>
      </c>
    </row>
    <row r="116" spans="1:5" x14ac:dyDescent="0.35">
      <c r="A116">
        <f>Item[[#This Row],[Item No.]]</f>
        <v>112</v>
      </c>
      <c r="B116" t="str">
        <f>VLOOKUP(Item[[#This Row],[Item No.]],Item[],2,FALSE)</f>
        <v xml:space="preserve">tommy hilfiger navy baseball cap </v>
      </c>
      <c r="C116" t="e">
        <f>(AVERAGEIF(LeadtimeData[Name], Table5[[#This Row],[Name]], LeadtimeData[Leadtime]) + D116)/IF(COUNT(D116) = 1, 2, 1)</f>
        <v>#DIV/0!</v>
      </c>
      <c r="D116">
        <v>5</v>
      </c>
      <c r="E116">
        <f t="shared" si="3"/>
        <v>5</v>
      </c>
    </row>
    <row r="117" spans="1:5" x14ac:dyDescent="0.35">
      <c r="A117">
        <f>Item[[#This Row],[Item No.]]</f>
        <v>113</v>
      </c>
      <c r="B117" t="str">
        <f>VLOOKUP(Item[[#This Row],[Item No.]],Item[],2,FALSE)</f>
        <v xml:space="preserve">tommy hilfiger black baseball cap </v>
      </c>
      <c r="C117" t="e">
        <f>(AVERAGEIF(LeadtimeData[Name], Table5[[#This Row],[Name]], LeadtimeData[Leadtime]) + D117)/IF(COUNT(D117) = 1, 2, 1)</f>
        <v>#DIV/0!</v>
      </c>
      <c r="D117">
        <v>5</v>
      </c>
      <c r="E117">
        <f t="shared" si="3"/>
        <v>5</v>
      </c>
    </row>
    <row r="118" spans="1:5" x14ac:dyDescent="0.35">
      <c r="A118">
        <f>Item[[#This Row],[Item No.]]</f>
        <v>114</v>
      </c>
      <c r="B118" t="str">
        <f>VLOOKUP(Item[[#This Row],[Item No.]],Item[],2,FALSE)</f>
        <v xml:space="preserve">tommy hilfiger pink baseball cap </v>
      </c>
      <c r="C118" t="e">
        <f>(AVERAGEIF(LeadtimeData[Name], Table5[[#This Row],[Name]], LeadtimeData[Leadtime]) + D118)/IF(COUNT(D118) = 1, 2, 1)</f>
        <v>#DIV/0!</v>
      </c>
      <c r="D118">
        <v>5</v>
      </c>
      <c r="E118">
        <f t="shared" si="3"/>
        <v>5</v>
      </c>
    </row>
    <row r="119" spans="1:5" x14ac:dyDescent="0.35">
      <c r="A119">
        <f>Item[[#This Row],[Item No.]]</f>
        <v>115</v>
      </c>
      <c r="B119" t="str">
        <f>VLOOKUP(Item[[#This Row],[Item No.]],Item[],2,FALSE)</f>
        <v>lululemon black legging s</v>
      </c>
      <c r="C119" t="e">
        <f>(AVERAGEIF(LeadtimeData[Name], Table5[[#This Row],[Name]], LeadtimeData[Leadtime]) + D119)/IF(COUNT(D119) = 1, 2, 1)</f>
        <v>#DIV/0!</v>
      </c>
      <c r="D119">
        <v>5</v>
      </c>
      <c r="E119">
        <f t="shared" si="3"/>
        <v>5</v>
      </c>
    </row>
    <row r="120" spans="1:5" x14ac:dyDescent="0.35">
      <c r="A120">
        <f>Item[[#This Row],[Item No.]]</f>
        <v>116</v>
      </c>
      <c r="B120" t="str">
        <f>VLOOKUP(Item[[#This Row],[Item No.]],Item[],2,FALSE)</f>
        <v>lululemon black legging m</v>
      </c>
      <c r="C120" t="e">
        <f>(AVERAGEIF(LeadtimeData[Name], Table5[[#This Row],[Name]], LeadtimeData[Leadtime]) + D120)/IF(COUNT(D120) = 1, 2, 1)</f>
        <v>#DIV/0!</v>
      </c>
      <c r="D120">
        <v>5</v>
      </c>
      <c r="E120">
        <f t="shared" si="3"/>
        <v>5</v>
      </c>
    </row>
    <row r="121" spans="1:5" x14ac:dyDescent="0.35">
      <c r="A121">
        <f>Item[[#This Row],[Item No.]]</f>
        <v>117</v>
      </c>
      <c r="B121" t="str">
        <f>VLOOKUP(Item[[#This Row],[Item No.]],Item[],2,FALSE)</f>
        <v>lululemon royal blue legging s</v>
      </c>
      <c r="C121" t="e">
        <f>(AVERAGEIF(LeadtimeData[Name], Table5[[#This Row],[Name]], LeadtimeData[Leadtime]) + D121)/IF(COUNT(D121) = 1, 2, 1)</f>
        <v>#DIV/0!</v>
      </c>
      <c r="D121">
        <v>5</v>
      </c>
      <c r="E121">
        <f t="shared" si="3"/>
        <v>5</v>
      </c>
    </row>
    <row r="122" spans="1:5" x14ac:dyDescent="0.35">
      <c r="A122">
        <f>Item[[#This Row],[Item No.]]</f>
        <v>118</v>
      </c>
      <c r="B122" t="str">
        <f>VLOOKUP(Item[[#This Row],[Item No.]],Item[],2,FALSE)</f>
        <v>lululemon royal blue legging m</v>
      </c>
      <c r="C122" t="e">
        <f>(AVERAGEIF(LeadtimeData[Name], Table5[[#This Row],[Name]], LeadtimeData[Leadtime]) + D122)/IF(COUNT(D122) = 1, 2, 1)</f>
        <v>#DIV/0!</v>
      </c>
      <c r="D122">
        <v>5</v>
      </c>
      <c r="E122">
        <f t="shared" si="3"/>
        <v>5</v>
      </c>
    </row>
    <row r="123" spans="1:5" x14ac:dyDescent="0.35">
      <c r="A123">
        <f>Item[[#This Row],[Item No.]]</f>
        <v>119</v>
      </c>
      <c r="B123" t="str">
        <f>VLOOKUP(Item[[#This Row],[Item No.]],Item[],2,FALSE)</f>
        <v>lululemon aoki ash legging s</v>
      </c>
      <c r="C123" t="e">
        <f>(AVERAGEIF(LeadtimeData[Name], Table5[[#This Row],[Name]], LeadtimeData[Leadtime]) + D123)/IF(COUNT(D123) = 1, 2, 1)</f>
        <v>#DIV/0!</v>
      </c>
      <c r="D123">
        <v>5</v>
      </c>
      <c r="E123">
        <f t="shared" si="3"/>
        <v>5</v>
      </c>
    </row>
    <row r="124" spans="1:5" x14ac:dyDescent="0.35">
      <c r="A124">
        <f>Item[[#This Row],[Item No.]]</f>
        <v>120</v>
      </c>
      <c r="B124" t="str">
        <f>VLOOKUP(Item[[#This Row],[Item No.]],Item[],2,FALSE)</f>
        <v>lululemon aoki ash legging m</v>
      </c>
      <c r="C124" t="e">
        <f>(AVERAGEIF(LeadtimeData[Name], Table5[[#This Row],[Name]], LeadtimeData[Leadtime]) + D124)/IF(COUNT(D124) = 1, 2, 1)</f>
        <v>#DIV/0!</v>
      </c>
      <c r="D124">
        <v>5</v>
      </c>
      <c r="E124">
        <f t="shared" si="3"/>
        <v>5</v>
      </c>
    </row>
    <row r="125" spans="1:5" x14ac:dyDescent="0.35">
      <c r="A125">
        <f>Item[[#This Row],[Item No.]]</f>
        <v>121</v>
      </c>
      <c r="B125" t="str">
        <f>VLOOKUP(Item[[#This Row],[Item No.]],Item[],2,FALSE)</f>
        <v>lululemon gray gamma legging s</v>
      </c>
      <c r="C125" t="e">
        <f>(AVERAGEIF(LeadtimeData[Name], Table5[[#This Row],[Name]], LeadtimeData[Leadtime]) + D125)/IF(COUNT(D125) = 1, 2, 1)</f>
        <v>#DIV/0!</v>
      </c>
      <c r="D125">
        <v>5</v>
      </c>
      <c r="E125">
        <f t="shared" si="3"/>
        <v>5</v>
      </c>
    </row>
    <row r="126" spans="1:5" x14ac:dyDescent="0.35">
      <c r="A126">
        <f>Item[[#This Row],[Item No.]]</f>
        <v>122</v>
      </c>
      <c r="B126" t="str">
        <f>VLOOKUP(Item[[#This Row],[Item No.]],Item[],2,FALSE)</f>
        <v>lululemon gray gamma legging m</v>
      </c>
      <c r="C126" t="e">
        <f>(AVERAGEIF(LeadtimeData[Name], Table5[[#This Row],[Name]], LeadtimeData[Leadtime]) + D126)/IF(COUNT(D126) = 1, 2, 1)</f>
        <v>#DIV/0!</v>
      </c>
      <c r="D126">
        <v>5</v>
      </c>
      <c r="E126">
        <f t="shared" si="3"/>
        <v>5</v>
      </c>
    </row>
    <row r="127" spans="1:5" x14ac:dyDescent="0.35">
      <c r="A127">
        <f>Item[[#This Row],[Item No.]]</f>
        <v>168</v>
      </c>
      <c r="B127" t="str">
        <f>VLOOKUP(Item[[#This Row],[Item No.]],Item[],2,FALSE)</f>
        <v>lululemon aoki ash legging s</v>
      </c>
      <c r="C127" t="e">
        <f>(AVERAGEIF(LeadtimeData[Name], Table5[[#This Row],[Name]], LeadtimeData[Leadtime]) + D127)/IF(COUNT(D127) = 1, 2, 1)</f>
        <v>#DIV/0!</v>
      </c>
      <c r="D127">
        <v>5</v>
      </c>
      <c r="E127">
        <f t="shared" si="3"/>
        <v>5</v>
      </c>
    </row>
    <row r="128" spans="1:5" x14ac:dyDescent="0.35">
      <c r="A128">
        <f>Item[[#This Row],[Item No.]]</f>
        <v>169</v>
      </c>
      <c r="B128" t="str">
        <f>VLOOKUP(Item[[#This Row],[Item No.]],Item[],2,FALSE)</f>
        <v>lululemon aoki ash legging m</v>
      </c>
      <c r="C128" t="e">
        <f>(AVERAGEIF(LeadtimeData[Name], Table5[[#This Row],[Name]], LeadtimeData[Leadtime]) + D128)/IF(COUNT(D128) = 1, 2, 1)</f>
        <v>#DIV/0!</v>
      </c>
      <c r="D128">
        <v>5</v>
      </c>
      <c r="E128">
        <f t="shared" si="3"/>
        <v>5</v>
      </c>
    </row>
    <row r="129" spans="1:5" x14ac:dyDescent="0.35">
      <c r="A129">
        <f>Item[[#This Row],[Item No.]]</f>
        <v>170</v>
      </c>
      <c r="B129" t="str">
        <f>VLOOKUP(Item[[#This Row],[Item No.]],Item[],2,FALSE)</f>
        <v>lululemon brick red legging s</v>
      </c>
      <c r="C129" t="e">
        <f>(AVERAGEIF(LeadtimeData[Name], Table5[[#This Row],[Name]], LeadtimeData[Leadtime]) + D129)/IF(COUNT(D129) = 1, 2, 1)</f>
        <v>#DIV/0!</v>
      </c>
      <c r="D129">
        <v>5</v>
      </c>
      <c r="E129">
        <f t="shared" si="3"/>
        <v>5</v>
      </c>
    </row>
    <row r="130" spans="1:5" x14ac:dyDescent="0.35">
      <c r="A130">
        <f>Item[[#This Row],[Item No.]]</f>
        <v>171</v>
      </c>
      <c r="B130" t="str">
        <f>VLOOKUP(Item[[#This Row],[Item No.]],Item[],2,FALSE)</f>
        <v>lululemon brick red legging m</v>
      </c>
      <c r="C130" t="e">
        <f>(AVERAGEIF(LeadtimeData[Name], Table5[[#This Row],[Name]], LeadtimeData[Leadtime]) + D130)/IF(COUNT(D130) = 1, 2, 1)</f>
        <v>#DIV/0!</v>
      </c>
      <c r="D130">
        <v>5</v>
      </c>
      <c r="E130">
        <f t="shared" ref="E130:E161" si="4">IFERROR(AVERAGE(C130:D130), D130)</f>
        <v>5</v>
      </c>
    </row>
    <row r="131" spans="1:5" x14ac:dyDescent="0.35">
      <c r="A131">
        <f>Item[[#This Row],[Item No.]]</f>
        <v>123</v>
      </c>
      <c r="B131" t="str">
        <f>VLOOKUP(Item[[#This Row],[Item No.]],Item[],2,FALSE)</f>
        <v>frank ocean white blonded shirt s</v>
      </c>
      <c r="C131" t="e">
        <f>(AVERAGEIF(LeadtimeData[Name], Table5[[#This Row],[Name]], LeadtimeData[Leadtime]) + D131)/IF(COUNT(D131) = 1, 2, 1)</f>
        <v>#DIV/0!</v>
      </c>
      <c r="D131">
        <v>5</v>
      </c>
      <c r="E131">
        <f t="shared" si="4"/>
        <v>5</v>
      </c>
    </row>
    <row r="132" spans="1:5" x14ac:dyDescent="0.35">
      <c r="A132">
        <f>Item[[#This Row],[Item No.]]</f>
        <v>124</v>
      </c>
      <c r="B132" t="str">
        <f>VLOOKUP(Item[[#This Row],[Item No.]],Item[],2,FALSE)</f>
        <v>frank ocean white blonded shirt m</v>
      </c>
      <c r="C132" t="e">
        <f>(AVERAGEIF(LeadtimeData[Name], Table5[[#This Row],[Name]], LeadtimeData[Leadtime]) + D132)/IF(COUNT(D132) = 1, 2, 1)</f>
        <v>#DIV/0!</v>
      </c>
      <c r="D132">
        <v>5</v>
      </c>
      <c r="E132">
        <f t="shared" si="4"/>
        <v>5</v>
      </c>
    </row>
    <row r="133" spans="1:5" x14ac:dyDescent="0.35">
      <c r="A133">
        <f>Item[[#This Row],[Item No.]]</f>
        <v>125</v>
      </c>
      <c r="B133" t="str">
        <f>VLOOKUP(Item[[#This Row],[Item No.]],Item[],2,FALSE)</f>
        <v>frank ocean white blonded shirt l</v>
      </c>
      <c r="C133" t="e">
        <f>(AVERAGEIF(LeadtimeData[Name], Table5[[#This Row],[Name]], LeadtimeData[Leadtime]) + D133)/IF(COUNT(D133) = 1, 2, 1)</f>
        <v>#DIV/0!</v>
      </c>
      <c r="D133">
        <v>5</v>
      </c>
      <c r="E133">
        <f t="shared" si="4"/>
        <v>5</v>
      </c>
    </row>
    <row r="134" spans="1:5" x14ac:dyDescent="0.35">
      <c r="A134">
        <f>Item[[#This Row],[Item No.]]</f>
        <v>126</v>
      </c>
      <c r="B134" t="str">
        <f>VLOOKUP(Item[[#This Row],[Item No.]],Item[],2,FALSE)</f>
        <v>frank ocean white blonded shirt xl</v>
      </c>
      <c r="C134" t="e">
        <f>(AVERAGEIF(LeadtimeData[Name], Table5[[#This Row],[Name]], LeadtimeData[Leadtime]) + D134)/IF(COUNT(D134) = 1, 2, 1)</f>
        <v>#DIV/0!</v>
      </c>
      <c r="D134">
        <v>5</v>
      </c>
      <c r="E134">
        <f t="shared" si="4"/>
        <v>5</v>
      </c>
    </row>
    <row r="135" spans="1:5" x14ac:dyDescent="0.35">
      <c r="A135">
        <f>Item[[#This Row],[Item No.]]</f>
        <v>127</v>
      </c>
      <c r="B135" t="str">
        <f>VLOOKUP(Item[[#This Row],[Item No.]],Item[],2,FALSE)</f>
        <v>astroworld black wish s</v>
      </c>
      <c r="C135" t="e">
        <f>(AVERAGEIF(LeadtimeData[Name], Table5[[#This Row],[Name]], LeadtimeData[Leadtime]) + D135)/IF(COUNT(D135) = 1, 2, 1)</f>
        <v>#DIV/0!</v>
      </c>
      <c r="D135">
        <v>5</v>
      </c>
      <c r="E135">
        <f t="shared" si="4"/>
        <v>5</v>
      </c>
    </row>
    <row r="136" spans="1:5" x14ac:dyDescent="0.35">
      <c r="A136">
        <f>Item[[#This Row],[Item No.]]</f>
        <v>128</v>
      </c>
      <c r="B136" t="str">
        <f>VLOOKUP(Item[[#This Row],[Item No.]],Item[],2,FALSE)</f>
        <v>astroworld black wish m</v>
      </c>
      <c r="C136" t="e">
        <f>(AVERAGEIF(LeadtimeData[Name], Table5[[#This Row],[Name]], LeadtimeData[Leadtime]) + D136)/IF(COUNT(D136) = 1, 2, 1)</f>
        <v>#DIV/0!</v>
      </c>
      <c r="D136">
        <v>5</v>
      </c>
      <c r="E136">
        <f t="shared" si="4"/>
        <v>5</v>
      </c>
    </row>
    <row r="137" spans="1:5" x14ac:dyDescent="0.35">
      <c r="A137">
        <f>Item[[#This Row],[Item No.]]</f>
        <v>129</v>
      </c>
      <c r="B137" t="str">
        <f>VLOOKUP(Item[[#This Row],[Item No.]],Item[],2,FALSE)</f>
        <v>astroworld black tour m</v>
      </c>
      <c r="C137" t="e">
        <f>(AVERAGEIF(LeadtimeData[Name], Table5[[#This Row],[Name]], LeadtimeData[Leadtime]) + D137)/IF(COUNT(D137) = 1, 2, 1)</f>
        <v>#DIV/0!</v>
      </c>
      <c r="D137">
        <v>5</v>
      </c>
      <c r="E137">
        <f t="shared" si="4"/>
        <v>5</v>
      </c>
    </row>
    <row r="138" spans="1:5" x14ac:dyDescent="0.35">
      <c r="A138">
        <f>Item[[#This Row],[Item No.]]</f>
        <v>130</v>
      </c>
      <c r="B138" t="str">
        <f>VLOOKUP(Item[[#This Row],[Item No.]],Item[],2,FALSE)</f>
        <v>astroworld black tour l</v>
      </c>
      <c r="C138" t="e">
        <f>(AVERAGEIF(LeadtimeData[Name], Table5[[#This Row],[Name]], LeadtimeData[Leadtime]) + D138)/IF(COUNT(D138) = 1, 2, 1)</f>
        <v>#DIV/0!</v>
      </c>
      <c r="D138">
        <v>5</v>
      </c>
      <c r="E138">
        <f t="shared" si="4"/>
        <v>5</v>
      </c>
    </row>
    <row r="139" spans="1:5" x14ac:dyDescent="0.35">
      <c r="A139">
        <f>Item[[#This Row],[Item No.]]</f>
        <v>134</v>
      </c>
      <c r="B139" t="str">
        <f>VLOOKUP(Item[[#This Row],[Item No.]],Item[],2,FALSE)</f>
        <v>adidas parlay 4 40</v>
      </c>
      <c r="C139" t="e">
        <f>(AVERAGEIF(LeadtimeData[Name], Table5[[#This Row],[Name]], LeadtimeData[Leadtime]) + D139)/IF(COUNT(D139) = 1, 2, 1)</f>
        <v>#DIV/0!</v>
      </c>
      <c r="D139">
        <v>5</v>
      </c>
      <c r="E139">
        <f t="shared" si="4"/>
        <v>5</v>
      </c>
    </row>
    <row r="140" spans="1:5" x14ac:dyDescent="0.35">
      <c r="A140">
        <f>Item[[#This Row],[Item No.]]</f>
        <v>135</v>
      </c>
      <c r="B140" t="str">
        <f>VLOOKUP(Item[[#This Row],[Item No.]],Item[],2,FALSE)</f>
        <v>adidas parlay 4 41</v>
      </c>
      <c r="C140" t="e">
        <f>(AVERAGEIF(LeadtimeData[Name], Table5[[#This Row],[Name]], LeadtimeData[Leadtime]) + D140)/IF(COUNT(D140) = 1, 2, 1)</f>
        <v>#DIV/0!</v>
      </c>
      <c r="D140">
        <v>5</v>
      </c>
      <c r="E140">
        <f t="shared" si="4"/>
        <v>5</v>
      </c>
    </row>
    <row r="141" spans="1:5" x14ac:dyDescent="0.35">
      <c r="A141">
        <f>Item[[#This Row],[Item No.]]</f>
        <v>136</v>
      </c>
      <c r="B141" t="str">
        <f>VLOOKUP(Item[[#This Row],[Item No.]],Item[],2,FALSE)</f>
        <v>adidas parlay 4 42</v>
      </c>
      <c r="C141" t="e">
        <f>(AVERAGEIF(LeadtimeData[Name], Table5[[#This Row],[Name]], LeadtimeData[Leadtime]) + D141)/IF(COUNT(D141) = 1, 2, 1)</f>
        <v>#DIV/0!</v>
      </c>
      <c r="D141">
        <v>5</v>
      </c>
      <c r="E141">
        <f t="shared" si="4"/>
        <v>5</v>
      </c>
    </row>
    <row r="142" spans="1:5" x14ac:dyDescent="0.35">
      <c r="A142">
        <f>Item[[#This Row],[Item No.]]</f>
        <v>137</v>
      </c>
      <c r="B142" t="str">
        <f>VLOOKUP(Item[[#This Row],[Item No.]],Item[],2,FALSE)</f>
        <v>adidas parlay 4 43</v>
      </c>
      <c r="C142" t="e">
        <f>(AVERAGEIF(LeadtimeData[Name], Table5[[#This Row],[Name]], LeadtimeData[Leadtime]) + D142)/IF(COUNT(D142) = 1, 2, 1)</f>
        <v>#DIV/0!</v>
      </c>
      <c r="D142">
        <v>5</v>
      </c>
      <c r="E142">
        <f t="shared" si="4"/>
        <v>5</v>
      </c>
    </row>
    <row r="143" spans="1:5" x14ac:dyDescent="0.35">
      <c r="A143">
        <f>Item[[#This Row],[Item No.]]</f>
        <v>138</v>
      </c>
      <c r="B143" t="str">
        <f>VLOOKUP(Item[[#This Row],[Item No.]],Item[],2,FALSE)</f>
        <v>adidas parlay 4 44</v>
      </c>
      <c r="C143" t="e">
        <f>(AVERAGEIF(LeadtimeData[Name], Table5[[#This Row],[Name]], LeadtimeData[Leadtime]) + D143)/IF(COUNT(D143) = 1, 2, 1)</f>
        <v>#DIV/0!</v>
      </c>
      <c r="D143">
        <v>5</v>
      </c>
      <c r="E143">
        <f t="shared" si="4"/>
        <v>5</v>
      </c>
    </row>
    <row r="144" spans="1:5" x14ac:dyDescent="0.35">
      <c r="A144">
        <f>Item[[#This Row],[Item No.]]</f>
        <v>139</v>
      </c>
      <c r="B144" t="str">
        <f>VLOOKUP(Item[[#This Row],[Item No.]],Item[],2,FALSE)</f>
        <v xml:space="preserve">goyard brown cardholder </v>
      </c>
      <c r="C144" t="e">
        <f>(AVERAGEIF(LeadtimeData[Name], Table5[[#This Row],[Name]], LeadtimeData[Leadtime]) + D144)/IF(COUNT(D144) = 1, 2, 1)</f>
        <v>#DIV/0!</v>
      </c>
      <c r="D144">
        <v>5</v>
      </c>
      <c r="E144">
        <f t="shared" si="4"/>
        <v>5</v>
      </c>
    </row>
    <row r="145" spans="1:5" x14ac:dyDescent="0.35">
      <c r="A145">
        <f>Item[[#This Row],[Item No.]]</f>
        <v>140</v>
      </c>
      <c r="B145" t="str">
        <f>VLOOKUP(Item[[#This Row],[Item No.]],Item[],2,FALSE)</f>
        <v xml:space="preserve">goyard black cardholder </v>
      </c>
      <c r="C145" t="e">
        <f>(AVERAGEIF(LeadtimeData[Name], Table5[[#This Row],[Name]], LeadtimeData[Leadtime]) + D145)/IF(COUNT(D145) = 1, 2, 1)</f>
        <v>#DIV/0!</v>
      </c>
      <c r="D145">
        <v>5</v>
      </c>
      <c r="E145">
        <f t="shared" si="4"/>
        <v>5</v>
      </c>
    </row>
    <row r="146" spans="1:5" x14ac:dyDescent="0.35">
      <c r="A146">
        <f>Item[[#This Row],[Item No.]]</f>
        <v>141</v>
      </c>
      <c r="B146" t="str">
        <f>VLOOKUP(Item[[#This Row],[Item No.]],Item[],2,FALSE)</f>
        <v xml:space="preserve"> gray fog style xl</v>
      </c>
      <c r="C146" t="e">
        <f>(AVERAGEIF(LeadtimeData[Name], Table5[[#This Row],[Name]], LeadtimeData[Leadtime]) + D146)/IF(COUNT(D146) = 1, 2, 1)</f>
        <v>#DIV/0!</v>
      </c>
      <c r="D146">
        <v>5</v>
      </c>
      <c r="E146">
        <f t="shared" si="4"/>
        <v>5</v>
      </c>
    </row>
    <row r="147" spans="1:5" x14ac:dyDescent="0.35">
      <c r="A147">
        <f>Item[[#This Row],[Item No.]]</f>
        <v>142</v>
      </c>
      <c r="B147" t="str">
        <f>VLOOKUP(Item[[#This Row],[Item No.]],Item[],2,FALSE)</f>
        <v xml:space="preserve"> black fog style xl</v>
      </c>
      <c r="C147" t="e">
        <f>(AVERAGEIF(LeadtimeData[Name], Table5[[#This Row],[Name]], LeadtimeData[Leadtime]) + D147)/IF(COUNT(D147) = 1, 2, 1)</f>
        <v>#DIV/0!</v>
      </c>
      <c r="D147">
        <v>5</v>
      </c>
      <c r="E147">
        <f t="shared" si="4"/>
        <v>5</v>
      </c>
    </row>
    <row r="148" spans="1:5" x14ac:dyDescent="0.35">
      <c r="A148">
        <f>Item[[#This Row],[Item No.]]</f>
        <v>143</v>
      </c>
      <c r="B148" t="str">
        <f>VLOOKUP(Item[[#This Row],[Item No.]],Item[],2,FALSE)</f>
        <v>cdg cream low crazy hearts 40</v>
      </c>
      <c r="C148" t="e">
        <f>(AVERAGEIF(LeadtimeData[Name], Table5[[#This Row],[Name]], LeadtimeData[Leadtime]) + D148)/IF(COUNT(D148) = 1, 2, 1)</f>
        <v>#DIV/0!</v>
      </c>
      <c r="D148">
        <v>5</v>
      </c>
      <c r="E148">
        <f t="shared" si="4"/>
        <v>5</v>
      </c>
    </row>
    <row r="149" spans="1:5" x14ac:dyDescent="0.35">
      <c r="A149">
        <f>Item[[#This Row],[Item No.]]</f>
        <v>144</v>
      </c>
      <c r="B149" t="str">
        <f>VLOOKUP(Item[[#This Row],[Item No.]],Item[],2,FALSE)</f>
        <v>cdg cream low crazy hearts 41</v>
      </c>
      <c r="C149" t="e">
        <f>(AVERAGEIF(LeadtimeData[Name], Table5[[#This Row],[Name]], LeadtimeData[Leadtime]) + D149)/IF(COUNT(D149) = 1, 2, 1)</f>
        <v>#DIV/0!</v>
      </c>
      <c r="D149">
        <v>5</v>
      </c>
      <c r="E149">
        <f t="shared" si="4"/>
        <v>5</v>
      </c>
    </row>
    <row r="150" spans="1:5" x14ac:dyDescent="0.35">
      <c r="A150">
        <f>Item[[#This Row],[Item No.]]</f>
        <v>145</v>
      </c>
      <c r="B150" t="str">
        <f>VLOOKUP(Item[[#This Row],[Item No.]],Item[],2,FALSE)</f>
        <v>cdg cream low crazy hearts 42</v>
      </c>
      <c r="C150" t="e">
        <f>(AVERAGEIF(LeadtimeData[Name], Table5[[#This Row],[Name]], LeadtimeData[Leadtime]) + D150)/IF(COUNT(D150) = 1, 2, 1)</f>
        <v>#DIV/0!</v>
      </c>
      <c r="D150">
        <v>5</v>
      </c>
      <c r="E150">
        <f t="shared" si="4"/>
        <v>5</v>
      </c>
    </row>
    <row r="151" spans="1:5" x14ac:dyDescent="0.35">
      <c r="A151">
        <f>Item[[#This Row],[Item No.]]</f>
        <v>146</v>
      </c>
      <c r="B151" t="str">
        <f>VLOOKUP(Item[[#This Row],[Item No.]],Item[],2,FALSE)</f>
        <v>cdg cream low crazy hearts 43</v>
      </c>
      <c r="C151" t="e">
        <f>(AVERAGEIF(LeadtimeData[Name], Table5[[#This Row],[Name]], LeadtimeData[Leadtime]) + D151)/IF(COUNT(D151) = 1, 2, 1)</f>
        <v>#DIV/0!</v>
      </c>
      <c r="D151">
        <v>5</v>
      </c>
      <c r="E151">
        <f t="shared" si="4"/>
        <v>5</v>
      </c>
    </row>
    <row r="152" spans="1:5" x14ac:dyDescent="0.35">
      <c r="A152">
        <f>Item[[#This Row],[Item No.]]</f>
        <v>147</v>
      </c>
      <c r="B152" t="str">
        <f>VLOOKUP(Item[[#This Row],[Item No.]],Item[],2,FALSE)</f>
        <v>cdg cream low crazy hearts 44</v>
      </c>
      <c r="C152" t="e">
        <f>(AVERAGEIF(LeadtimeData[Name], Table5[[#This Row],[Name]], LeadtimeData[Leadtime]) + D152)/IF(COUNT(D152) = 1, 2, 1)</f>
        <v>#DIV/0!</v>
      </c>
      <c r="D152">
        <v>5</v>
      </c>
      <c r="E152">
        <f t="shared" si="4"/>
        <v>5</v>
      </c>
    </row>
    <row r="153" spans="1:5" x14ac:dyDescent="0.35">
      <c r="A153">
        <f>Item[[#This Row],[Item No.]]</f>
        <v>148</v>
      </c>
      <c r="B153" t="str">
        <f>VLOOKUP(Item[[#This Row],[Item No.]],Item[],2,FALSE)</f>
        <v>otb silver stainless steel cuban curb chain 5mm by 50cm</v>
      </c>
      <c r="C153" t="e">
        <f>(AVERAGEIF(LeadtimeData[Name], Table5[[#This Row],[Name]], LeadtimeData[Leadtime]) + D153)/IF(COUNT(D153) = 1, 2, 1)</f>
        <v>#DIV/0!</v>
      </c>
      <c r="D153">
        <v>5</v>
      </c>
      <c r="E153">
        <f t="shared" si="4"/>
        <v>5</v>
      </c>
    </row>
    <row r="154" spans="1:5" x14ac:dyDescent="0.35">
      <c r="A154">
        <f>Item[[#This Row],[Item No.]]</f>
        <v>149</v>
      </c>
      <c r="B154" t="str">
        <f>VLOOKUP(Item[[#This Row],[Item No.]],Item[],2,FALSE)</f>
        <v>otb gold plated stainless steel cuban curb chain 5mm by 50cm</v>
      </c>
      <c r="C154" t="e">
        <f>(AVERAGEIF(LeadtimeData[Name], Table5[[#This Row],[Name]], LeadtimeData[Leadtime]) + D154)/IF(COUNT(D154) = 1, 2, 1)</f>
        <v>#DIV/0!</v>
      </c>
      <c r="D154">
        <v>5</v>
      </c>
      <c r="E154">
        <f t="shared" si="4"/>
        <v>5</v>
      </c>
    </row>
    <row r="155" spans="1:5" x14ac:dyDescent="0.35">
      <c r="A155">
        <f>Item[[#This Row],[Item No.]]</f>
        <v>150</v>
      </c>
      <c r="B155" t="str">
        <f>VLOOKUP(Item[[#This Row],[Item No.]],Item[],2,FALSE)</f>
        <v>cdg white red heart s</v>
      </c>
      <c r="C155" t="e">
        <f>(AVERAGEIF(LeadtimeData[Name], Table5[[#This Row],[Name]], LeadtimeData[Leadtime]) + D155)/IF(COUNT(D155) = 1, 2, 1)</f>
        <v>#DIV/0!</v>
      </c>
      <c r="D155">
        <v>5</v>
      </c>
      <c r="E155">
        <f t="shared" si="4"/>
        <v>5</v>
      </c>
    </row>
    <row r="156" spans="1:5" x14ac:dyDescent="0.35">
      <c r="A156">
        <f>Item[[#This Row],[Item No.]]</f>
        <v>151</v>
      </c>
      <c r="B156" t="str">
        <f>VLOOKUP(Item[[#This Row],[Item No.]],Item[],2,FALSE)</f>
        <v>cdg navy gold heart s</v>
      </c>
      <c r="C156" t="e">
        <f>(AVERAGEIF(LeadtimeData[Name], Table5[[#This Row],[Name]], LeadtimeData[Leadtime]) + D156)/IF(COUNT(D156) = 1, 2, 1)</f>
        <v>#DIV/0!</v>
      </c>
      <c r="D156">
        <v>5</v>
      </c>
      <c r="E156">
        <f t="shared" si="4"/>
        <v>5</v>
      </c>
    </row>
    <row r="157" spans="1:5" x14ac:dyDescent="0.35">
      <c r="A157">
        <f>Item[[#This Row],[Item No.]]</f>
        <v>152</v>
      </c>
      <c r="B157" t="str">
        <f>VLOOKUP(Item[[#This Row],[Item No.]],Item[],2,FALSE)</f>
        <v>cdg black red heart s</v>
      </c>
      <c r="C157" t="e">
        <f>(AVERAGEIF(LeadtimeData[Name], Table5[[#This Row],[Name]], LeadtimeData[Leadtime]) + D157)/IF(COUNT(D157) = 1, 2, 1)</f>
        <v>#DIV/0!</v>
      </c>
      <c r="D157">
        <v>5</v>
      </c>
      <c r="E157">
        <f t="shared" si="4"/>
        <v>5</v>
      </c>
    </row>
    <row r="158" spans="1:5" x14ac:dyDescent="0.35">
      <c r="A158">
        <f>Item[[#This Row],[Item No.]]</f>
        <v>153</v>
      </c>
      <c r="B158" t="str">
        <f>VLOOKUP(Item[[#This Row],[Item No.]],Item[],2,FALSE)</f>
        <v>otb gold diagonal ring 10</v>
      </c>
      <c r="C158" t="e">
        <f>(AVERAGEIF(LeadtimeData[Name], Table5[[#This Row],[Name]], LeadtimeData[Leadtime]) + D158)/IF(COUNT(D158) = 1, 2, 1)</f>
        <v>#DIV/0!</v>
      </c>
      <c r="D158">
        <v>5</v>
      </c>
      <c r="E158">
        <f t="shared" si="4"/>
        <v>5</v>
      </c>
    </row>
    <row r="159" spans="1:5" x14ac:dyDescent="0.35">
      <c r="A159">
        <f>Item[[#This Row],[Item No.]]</f>
        <v>154</v>
      </c>
      <c r="B159" t="str">
        <f>VLOOKUP(Item[[#This Row],[Item No.]],Item[],2,FALSE)</f>
        <v xml:space="preserve">rayban green lens gray frame aviator </v>
      </c>
      <c r="C159" t="e">
        <f>(AVERAGEIF(LeadtimeData[Name], Table5[[#This Row],[Name]], LeadtimeData[Leadtime]) + D159)/IF(COUNT(D159) = 1, 2, 1)</f>
        <v>#DIV/0!</v>
      </c>
      <c r="D159">
        <v>5</v>
      </c>
      <c r="E159">
        <f t="shared" si="4"/>
        <v>5</v>
      </c>
    </row>
    <row r="160" spans="1:5" x14ac:dyDescent="0.35">
      <c r="A160">
        <f>Item[[#This Row],[Item No.]]</f>
        <v>155</v>
      </c>
      <c r="B160" t="str">
        <f>VLOOKUP(Item[[#This Row],[Item No.]],Item[],2,FALSE)</f>
        <v>frank ocean black blonded hoodie m</v>
      </c>
      <c r="C160" t="e">
        <f>(AVERAGEIF(LeadtimeData[Name], Table5[[#This Row],[Name]], LeadtimeData[Leadtime]) + D160)/IF(COUNT(D160) = 1, 2, 1)</f>
        <v>#DIV/0!</v>
      </c>
      <c r="D160">
        <v>5</v>
      </c>
      <c r="E160">
        <f t="shared" si="4"/>
        <v>5</v>
      </c>
    </row>
    <row r="161" spans="1:5" x14ac:dyDescent="0.35">
      <c r="A161">
        <f>Item[[#This Row],[Item No.]]</f>
        <v>156</v>
      </c>
      <c r="B161" t="str">
        <f>VLOOKUP(Item[[#This Row],[Item No.]],Item[],2,FALSE)</f>
        <v>frank ocean black blonded hoodie l</v>
      </c>
      <c r="C161" t="e">
        <f>(AVERAGEIF(LeadtimeData[Name], Table5[[#This Row],[Name]], LeadtimeData[Leadtime]) + D161)/IF(COUNT(D161) = 1, 2, 1)</f>
        <v>#DIV/0!</v>
      </c>
      <c r="D161">
        <v>5</v>
      </c>
      <c r="E161">
        <f t="shared" si="4"/>
        <v>5</v>
      </c>
    </row>
    <row r="162" spans="1:5" x14ac:dyDescent="0.35">
      <c r="A162">
        <f>Item[[#This Row],[Item No.]]</f>
        <v>157</v>
      </c>
      <c r="B162" t="str">
        <f>VLOOKUP(Item[[#This Row],[Item No.]],Item[],2,FALSE)</f>
        <v>frank ocean green blonded hoodie m</v>
      </c>
      <c r="C162" t="e">
        <f>(AVERAGEIF(LeadtimeData[Name], Table5[[#This Row],[Name]], LeadtimeData[Leadtime]) + D162)/IF(COUNT(D162) = 1, 2, 1)</f>
        <v>#DIV/0!</v>
      </c>
      <c r="D162">
        <v>5</v>
      </c>
      <c r="E162">
        <f>IFERROR(AVERAGE(C162:D162), D162)</f>
        <v>5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786"/>
  <sheetViews>
    <sheetView workbookViewId="0">
      <selection activeCell="F16" sqref="F16"/>
    </sheetView>
  </sheetViews>
  <sheetFormatPr defaultRowHeight="14.5" x14ac:dyDescent="0.35"/>
  <cols>
    <col min="2" max="2" width="11.7265625" style="10" customWidth="1"/>
    <col min="3" max="3" width="11.6328125" style="10" customWidth="1"/>
    <col min="6" max="6" width="12.81640625" style="10" customWidth="1"/>
  </cols>
  <sheetData>
    <row r="1" spans="1:6" x14ac:dyDescent="0.35">
      <c r="A1" s="8" t="s">
        <v>137</v>
      </c>
      <c r="B1" s="8" t="s">
        <v>138</v>
      </c>
      <c r="C1" s="8" t="s">
        <v>139</v>
      </c>
      <c r="D1" s="8" t="s">
        <v>129</v>
      </c>
      <c r="F1" s="8" t="s">
        <v>140</v>
      </c>
    </row>
    <row r="2" spans="1:6" x14ac:dyDescent="0.35">
      <c r="A2">
        <v>1</v>
      </c>
      <c r="B2" s="6">
        <v>43894</v>
      </c>
      <c r="C2" s="6">
        <v>43916</v>
      </c>
      <c r="D2">
        <f t="shared" ref="D2:D65" si="0">IF(COUNT(C2) = 1, C2-B2, "")</f>
        <v>22</v>
      </c>
      <c r="F2" s="9">
        <f>AVERAGE(D2:D1000)</f>
        <v>18.666666666666668</v>
      </c>
    </row>
    <row r="3" spans="1:6" x14ac:dyDescent="0.35">
      <c r="A3">
        <f t="shared" ref="A3:A66" si="1">A2+1</f>
        <v>2</v>
      </c>
      <c r="B3" s="6">
        <v>43895</v>
      </c>
      <c r="C3" s="6">
        <v>43906</v>
      </c>
      <c r="D3">
        <f t="shared" si="0"/>
        <v>11</v>
      </c>
    </row>
    <row r="4" spans="1:6" x14ac:dyDescent="0.35">
      <c r="A4">
        <f t="shared" si="1"/>
        <v>3</v>
      </c>
      <c r="B4" s="6">
        <v>43916</v>
      </c>
      <c r="C4" s="6">
        <v>43949</v>
      </c>
      <c r="D4">
        <f t="shared" si="0"/>
        <v>33</v>
      </c>
    </row>
    <row r="5" spans="1:6" x14ac:dyDescent="0.35">
      <c r="A5">
        <f t="shared" si="1"/>
        <v>4</v>
      </c>
      <c r="B5" s="6">
        <v>43929</v>
      </c>
      <c r="C5" s="6">
        <v>43949</v>
      </c>
      <c r="D5">
        <f t="shared" si="0"/>
        <v>20</v>
      </c>
    </row>
    <row r="6" spans="1:6" x14ac:dyDescent="0.35">
      <c r="A6">
        <f t="shared" si="1"/>
        <v>5</v>
      </c>
      <c r="B6" s="6">
        <v>43947</v>
      </c>
      <c r="D6" t="str">
        <f t="shared" si="0"/>
        <v/>
      </c>
    </row>
    <row r="7" spans="1:6" x14ac:dyDescent="0.35">
      <c r="A7">
        <f t="shared" si="1"/>
        <v>6</v>
      </c>
      <c r="B7" s="6">
        <v>43947</v>
      </c>
      <c r="D7" t="str">
        <f t="shared" si="0"/>
        <v/>
      </c>
    </row>
    <row r="8" spans="1:6" x14ac:dyDescent="0.35">
      <c r="A8">
        <f t="shared" si="1"/>
        <v>7</v>
      </c>
      <c r="B8" s="6">
        <v>43947</v>
      </c>
      <c r="D8" t="str">
        <f t="shared" si="0"/>
        <v/>
      </c>
    </row>
    <row r="9" spans="1:6" x14ac:dyDescent="0.35">
      <c r="A9">
        <f t="shared" si="1"/>
        <v>8</v>
      </c>
      <c r="B9" s="6">
        <v>43947</v>
      </c>
      <c r="D9" t="str">
        <f t="shared" si="0"/>
        <v/>
      </c>
    </row>
    <row r="10" spans="1:6" x14ac:dyDescent="0.35">
      <c r="A10">
        <f t="shared" si="1"/>
        <v>9</v>
      </c>
      <c r="B10" s="6">
        <v>43947</v>
      </c>
      <c r="D10" t="str">
        <f t="shared" si="0"/>
        <v/>
      </c>
    </row>
    <row r="11" spans="1:6" x14ac:dyDescent="0.35">
      <c r="A11">
        <f t="shared" si="1"/>
        <v>10</v>
      </c>
      <c r="B11" s="6">
        <v>43947</v>
      </c>
      <c r="D11" t="str">
        <f t="shared" si="0"/>
        <v/>
      </c>
    </row>
    <row r="12" spans="1:6" x14ac:dyDescent="0.35">
      <c r="A12">
        <f t="shared" si="1"/>
        <v>11</v>
      </c>
      <c r="B12" s="6">
        <v>43947</v>
      </c>
      <c r="D12" t="str">
        <f t="shared" si="0"/>
        <v/>
      </c>
    </row>
    <row r="13" spans="1:6" x14ac:dyDescent="0.35">
      <c r="A13">
        <f t="shared" si="1"/>
        <v>12</v>
      </c>
      <c r="B13" s="6">
        <v>43947</v>
      </c>
      <c r="D13" t="str">
        <f t="shared" si="0"/>
        <v/>
      </c>
    </row>
    <row r="14" spans="1:6" x14ac:dyDescent="0.35">
      <c r="A14">
        <f t="shared" si="1"/>
        <v>13</v>
      </c>
      <c r="B14" s="6">
        <v>43947</v>
      </c>
      <c r="D14" t="str">
        <f t="shared" si="0"/>
        <v/>
      </c>
    </row>
    <row r="15" spans="1:6" x14ac:dyDescent="0.35">
      <c r="A15">
        <f t="shared" si="1"/>
        <v>14</v>
      </c>
      <c r="B15" s="6">
        <v>43947</v>
      </c>
      <c r="D15" t="str">
        <f t="shared" si="0"/>
        <v/>
      </c>
    </row>
    <row r="16" spans="1:6" x14ac:dyDescent="0.35">
      <c r="A16">
        <f t="shared" si="1"/>
        <v>15</v>
      </c>
      <c r="B16" s="6">
        <v>43958</v>
      </c>
      <c r="D16" t="str">
        <f t="shared" si="0"/>
        <v/>
      </c>
    </row>
    <row r="17" spans="1:6" x14ac:dyDescent="0.35">
      <c r="A17">
        <f t="shared" si="1"/>
        <v>16</v>
      </c>
      <c r="B17" s="6">
        <v>43958</v>
      </c>
      <c r="D17" t="str">
        <f t="shared" si="0"/>
        <v/>
      </c>
    </row>
    <row r="18" spans="1:6" x14ac:dyDescent="0.35">
      <c r="A18">
        <f t="shared" si="1"/>
        <v>17</v>
      </c>
      <c r="B18" s="6">
        <v>43958</v>
      </c>
      <c r="D18" t="str">
        <f t="shared" si="0"/>
        <v/>
      </c>
      <c r="F18" s="6"/>
    </row>
    <row r="19" spans="1:6" x14ac:dyDescent="0.35">
      <c r="A19">
        <f t="shared" si="1"/>
        <v>18</v>
      </c>
      <c r="B19" s="6">
        <v>43960</v>
      </c>
      <c r="D19" t="str">
        <f t="shared" si="0"/>
        <v/>
      </c>
    </row>
    <row r="20" spans="1:6" x14ac:dyDescent="0.35">
      <c r="A20">
        <f t="shared" si="1"/>
        <v>19</v>
      </c>
      <c r="B20" s="6">
        <v>43960</v>
      </c>
      <c r="C20" s="6">
        <v>43976</v>
      </c>
      <c r="D20">
        <f t="shared" si="0"/>
        <v>16</v>
      </c>
    </row>
    <row r="21" spans="1:6" x14ac:dyDescent="0.35">
      <c r="A21">
        <f t="shared" si="1"/>
        <v>20</v>
      </c>
      <c r="B21" s="6">
        <v>43964</v>
      </c>
      <c r="D21" t="str">
        <f t="shared" si="0"/>
        <v/>
      </c>
    </row>
    <row r="22" spans="1:6" x14ac:dyDescent="0.35">
      <c r="A22">
        <f t="shared" si="1"/>
        <v>21</v>
      </c>
      <c r="B22" s="6">
        <v>43964</v>
      </c>
      <c r="D22" t="str">
        <f t="shared" si="0"/>
        <v/>
      </c>
    </row>
    <row r="23" spans="1:6" x14ac:dyDescent="0.35">
      <c r="A23">
        <f t="shared" si="1"/>
        <v>22</v>
      </c>
      <c r="B23" s="6">
        <v>43964</v>
      </c>
      <c r="D23" t="str">
        <f t="shared" si="0"/>
        <v/>
      </c>
    </row>
    <row r="24" spans="1:6" x14ac:dyDescent="0.35">
      <c r="A24">
        <f t="shared" si="1"/>
        <v>23</v>
      </c>
      <c r="B24" s="6">
        <v>43971</v>
      </c>
      <c r="D24" t="str">
        <f t="shared" si="0"/>
        <v/>
      </c>
    </row>
    <row r="25" spans="1:6" x14ac:dyDescent="0.35">
      <c r="A25">
        <f t="shared" si="1"/>
        <v>24</v>
      </c>
      <c r="B25" s="6">
        <v>43971</v>
      </c>
      <c r="D25" t="str">
        <f t="shared" si="0"/>
        <v/>
      </c>
    </row>
    <row r="26" spans="1:6" x14ac:dyDescent="0.35">
      <c r="A26">
        <f t="shared" si="1"/>
        <v>25</v>
      </c>
      <c r="B26" s="6">
        <v>43971</v>
      </c>
      <c r="D26" t="str">
        <f t="shared" si="0"/>
        <v/>
      </c>
    </row>
    <row r="27" spans="1:6" x14ac:dyDescent="0.35">
      <c r="A27">
        <f t="shared" si="1"/>
        <v>26</v>
      </c>
      <c r="B27" s="6">
        <v>43971</v>
      </c>
      <c r="D27" t="str">
        <f t="shared" si="0"/>
        <v/>
      </c>
    </row>
    <row r="28" spans="1:6" x14ac:dyDescent="0.35">
      <c r="A28">
        <f t="shared" si="1"/>
        <v>27</v>
      </c>
      <c r="B28" s="6">
        <v>43971</v>
      </c>
      <c r="D28" t="str">
        <f t="shared" si="0"/>
        <v/>
      </c>
    </row>
    <row r="29" spans="1:6" x14ac:dyDescent="0.35">
      <c r="A29">
        <f t="shared" si="1"/>
        <v>28</v>
      </c>
      <c r="B29" s="6">
        <v>43971</v>
      </c>
      <c r="D29" t="str">
        <f t="shared" si="0"/>
        <v/>
      </c>
    </row>
    <row r="30" spans="1:6" x14ac:dyDescent="0.35">
      <c r="A30">
        <f t="shared" si="1"/>
        <v>29</v>
      </c>
      <c r="B30" s="6">
        <v>43974</v>
      </c>
      <c r="D30" t="str">
        <f t="shared" si="0"/>
        <v/>
      </c>
    </row>
    <row r="31" spans="1:6" x14ac:dyDescent="0.35">
      <c r="A31">
        <f t="shared" si="1"/>
        <v>30</v>
      </c>
      <c r="B31" s="6">
        <v>43974</v>
      </c>
      <c r="D31" t="str">
        <f t="shared" si="0"/>
        <v/>
      </c>
    </row>
    <row r="32" spans="1:6" x14ac:dyDescent="0.35">
      <c r="A32">
        <f t="shared" si="1"/>
        <v>31</v>
      </c>
      <c r="B32" s="6">
        <v>43985</v>
      </c>
      <c r="C32" s="6">
        <v>43995</v>
      </c>
      <c r="D32">
        <f t="shared" si="0"/>
        <v>10</v>
      </c>
    </row>
    <row r="33" spans="1:4" x14ac:dyDescent="0.35">
      <c r="A33">
        <f t="shared" si="1"/>
        <v>32</v>
      </c>
      <c r="D33" t="str">
        <f t="shared" si="0"/>
        <v/>
      </c>
    </row>
    <row r="34" spans="1:4" x14ac:dyDescent="0.35">
      <c r="A34">
        <f t="shared" si="1"/>
        <v>33</v>
      </c>
      <c r="D34" t="str">
        <f t="shared" si="0"/>
        <v/>
      </c>
    </row>
    <row r="35" spans="1:4" x14ac:dyDescent="0.35">
      <c r="A35">
        <f t="shared" si="1"/>
        <v>34</v>
      </c>
      <c r="D35" t="str">
        <f t="shared" si="0"/>
        <v/>
      </c>
    </row>
    <row r="36" spans="1:4" x14ac:dyDescent="0.35">
      <c r="A36">
        <f t="shared" si="1"/>
        <v>35</v>
      </c>
      <c r="D36" t="str">
        <f t="shared" si="0"/>
        <v/>
      </c>
    </row>
    <row r="37" spans="1:4" x14ac:dyDescent="0.35">
      <c r="A37">
        <f t="shared" si="1"/>
        <v>36</v>
      </c>
      <c r="D37" t="str">
        <f t="shared" si="0"/>
        <v/>
      </c>
    </row>
    <row r="38" spans="1:4" x14ac:dyDescent="0.35">
      <c r="A38">
        <f t="shared" si="1"/>
        <v>37</v>
      </c>
      <c r="D38" t="str">
        <f t="shared" si="0"/>
        <v/>
      </c>
    </row>
    <row r="39" spans="1:4" x14ac:dyDescent="0.35">
      <c r="A39">
        <f t="shared" si="1"/>
        <v>38</v>
      </c>
      <c r="D39" t="str">
        <f t="shared" si="0"/>
        <v/>
      </c>
    </row>
    <row r="40" spans="1:4" x14ac:dyDescent="0.35">
      <c r="A40">
        <f t="shared" si="1"/>
        <v>39</v>
      </c>
      <c r="D40" t="str">
        <f t="shared" si="0"/>
        <v/>
      </c>
    </row>
    <row r="41" spans="1:4" x14ac:dyDescent="0.35">
      <c r="A41">
        <f t="shared" si="1"/>
        <v>40</v>
      </c>
      <c r="D41" t="str">
        <f t="shared" si="0"/>
        <v/>
      </c>
    </row>
    <row r="42" spans="1:4" x14ac:dyDescent="0.35">
      <c r="A42">
        <f t="shared" si="1"/>
        <v>41</v>
      </c>
      <c r="D42" t="str">
        <f t="shared" si="0"/>
        <v/>
      </c>
    </row>
    <row r="43" spans="1:4" x14ac:dyDescent="0.35">
      <c r="A43">
        <f t="shared" si="1"/>
        <v>42</v>
      </c>
      <c r="D43" t="str">
        <f t="shared" si="0"/>
        <v/>
      </c>
    </row>
    <row r="44" spans="1:4" x14ac:dyDescent="0.35">
      <c r="A44">
        <f t="shared" si="1"/>
        <v>43</v>
      </c>
      <c r="D44" t="str">
        <f t="shared" si="0"/>
        <v/>
      </c>
    </row>
    <row r="45" spans="1:4" x14ac:dyDescent="0.35">
      <c r="A45">
        <f t="shared" si="1"/>
        <v>44</v>
      </c>
      <c r="D45" t="str">
        <f t="shared" si="0"/>
        <v/>
      </c>
    </row>
    <row r="46" spans="1:4" x14ac:dyDescent="0.35">
      <c r="A46">
        <f t="shared" si="1"/>
        <v>45</v>
      </c>
      <c r="D46" t="str">
        <f t="shared" si="0"/>
        <v/>
      </c>
    </row>
    <row r="47" spans="1:4" x14ac:dyDescent="0.35">
      <c r="A47">
        <f t="shared" si="1"/>
        <v>46</v>
      </c>
      <c r="D47" t="str">
        <f t="shared" si="0"/>
        <v/>
      </c>
    </row>
    <row r="48" spans="1:4" x14ac:dyDescent="0.35">
      <c r="A48">
        <f t="shared" si="1"/>
        <v>47</v>
      </c>
      <c r="D48" t="str">
        <f t="shared" si="0"/>
        <v/>
      </c>
    </row>
    <row r="49" spans="1:4" x14ac:dyDescent="0.35">
      <c r="A49">
        <f t="shared" si="1"/>
        <v>48</v>
      </c>
      <c r="D49" t="str">
        <f t="shared" si="0"/>
        <v/>
      </c>
    </row>
    <row r="50" spans="1:4" x14ac:dyDescent="0.35">
      <c r="A50">
        <f t="shared" si="1"/>
        <v>49</v>
      </c>
      <c r="D50" t="str">
        <f t="shared" si="0"/>
        <v/>
      </c>
    </row>
    <row r="51" spans="1:4" x14ac:dyDescent="0.35">
      <c r="A51">
        <f t="shared" si="1"/>
        <v>50</v>
      </c>
      <c r="D51" t="str">
        <f t="shared" si="0"/>
        <v/>
      </c>
    </row>
    <row r="52" spans="1:4" x14ac:dyDescent="0.35">
      <c r="A52">
        <f t="shared" si="1"/>
        <v>51</v>
      </c>
      <c r="D52" t="str">
        <f t="shared" si="0"/>
        <v/>
      </c>
    </row>
    <row r="53" spans="1:4" x14ac:dyDescent="0.35">
      <c r="A53">
        <f t="shared" si="1"/>
        <v>52</v>
      </c>
      <c r="D53" t="str">
        <f t="shared" si="0"/>
        <v/>
      </c>
    </row>
    <row r="54" spans="1:4" x14ac:dyDescent="0.35">
      <c r="A54">
        <f t="shared" si="1"/>
        <v>53</v>
      </c>
      <c r="D54" t="str">
        <f t="shared" si="0"/>
        <v/>
      </c>
    </row>
    <row r="55" spans="1:4" x14ac:dyDescent="0.35">
      <c r="A55">
        <f t="shared" si="1"/>
        <v>54</v>
      </c>
      <c r="D55" t="str">
        <f t="shared" si="0"/>
        <v/>
      </c>
    </row>
    <row r="56" spans="1:4" x14ac:dyDescent="0.35">
      <c r="A56">
        <f t="shared" si="1"/>
        <v>55</v>
      </c>
      <c r="D56" t="str">
        <f t="shared" si="0"/>
        <v/>
      </c>
    </row>
    <row r="57" spans="1:4" x14ac:dyDescent="0.35">
      <c r="A57">
        <f t="shared" si="1"/>
        <v>56</v>
      </c>
      <c r="D57" t="str">
        <f t="shared" si="0"/>
        <v/>
      </c>
    </row>
    <row r="58" spans="1:4" x14ac:dyDescent="0.35">
      <c r="A58">
        <f t="shared" si="1"/>
        <v>57</v>
      </c>
      <c r="D58" t="str">
        <f t="shared" si="0"/>
        <v/>
      </c>
    </row>
    <row r="59" spans="1:4" x14ac:dyDescent="0.35">
      <c r="A59">
        <f t="shared" si="1"/>
        <v>58</v>
      </c>
      <c r="D59" t="str">
        <f t="shared" si="0"/>
        <v/>
      </c>
    </row>
    <row r="60" spans="1:4" x14ac:dyDescent="0.35">
      <c r="A60">
        <f t="shared" si="1"/>
        <v>59</v>
      </c>
      <c r="D60" t="str">
        <f t="shared" si="0"/>
        <v/>
      </c>
    </row>
    <row r="61" spans="1:4" x14ac:dyDescent="0.35">
      <c r="A61">
        <f t="shared" si="1"/>
        <v>60</v>
      </c>
      <c r="D61" t="str">
        <f t="shared" si="0"/>
        <v/>
      </c>
    </row>
    <row r="62" spans="1:4" x14ac:dyDescent="0.35">
      <c r="A62">
        <f t="shared" si="1"/>
        <v>61</v>
      </c>
      <c r="D62" t="str">
        <f t="shared" si="0"/>
        <v/>
      </c>
    </row>
    <row r="63" spans="1:4" x14ac:dyDescent="0.35">
      <c r="A63">
        <f t="shared" si="1"/>
        <v>62</v>
      </c>
      <c r="D63" t="str">
        <f t="shared" si="0"/>
        <v/>
      </c>
    </row>
    <row r="64" spans="1:4" x14ac:dyDescent="0.35">
      <c r="A64">
        <f t="shared" si="1"/>
        <v>63</v>
      </c>
      <c r="D64" t="str">
        <f t="shared" si="0"/>
        <v/>
      </c>
    </row>
    <row r="65" spans="1:4" x14ac:dyDescent="0.35">
      <c r="A65">
        <f t="shared" si="1"/>
        <v>64</v>
      </c>
      <c r="D65" t="str">
        <f t="shared" si="0"/>
        <v/>
      </c>
    </row>
    <row r="66" spans="1:4" x14ac:dyDescent="0.35">
      <c r="A66">
        <f t="shared" si="1"/>
        <v>65</v>
      </c>
      <c r="D66" t="str">
        <f t="shared" ref="D66:D129" si="2">IF(COUNT(C66) = 1, C66-B66, "")</f>
        <v/>
      </c>
    </row>
    <row r="67" spans="1:4" x14ac:dyDescent="0.35">
      <c r="A67">
        <f t="shared" ref="A67:A130" si="3">A66+1</f>
        <v>66</v>
      </c>
      <c r="D67" t="str">
        <f t="shared" si="2"/>
        <v/>
      </c>
    </row>
    <row r="68" spans="1:4" x14ac:dyDescent="0.35">
      <c r="A68">
        <f t="shared" si="3"/>
        <v>67</v>
      </c>
      <c r="D68" t="str">
        <f t="shared" si="2"/>
        <v/>
      </c>
    </row>
    <row r="69" spans="1:4" x14ac:dyDescent="0.35">
      <c r="A69">
        <f t="shared" si="3"/>
        <v>68</v>
      </c>
      <c r="D69" t="str">
        <f t="shared" si="2"/>
        <v/>
      </c>
    </row>
    <row r="70" spans="1:4" x14ac:dyDescent="0.35">
      <c r="A70">
        <f t="shared" si="3"/>
        <v>69</v>
      </c>
      <c r="D70" t="str">
        <f t="shared" si="2"/>
        <v/>
      </c>
    </row>
    <row r="71" spans="1:4" x14ac:dyDescent="0.35">
      <c r="A71">
        <f t="shared" si="3"/>
        <v>70</v>
      </c>
      <c r="D71" t="str">
        <f t="shared" si="2"/>
        <v/>
      </c>
    </row>
    <row r="72" spans="1:4" x14ac:dyDescent="0.35">
      <c r="A72">
        <f t="shared" si="3"/>
        <v>71</v>
      </c>
      <c r="D72" t="str">
        <f t="shared" si="2"/>
        <v/>
      </c>
    </row>
    <row r="73" spans="1:4" x14ac:dyDescent="0.35">
      <c r="A73">
        <f t="shared" si="3"/>
        <v>72</v>
      </c>
      <c r="D73" t="str">
        <f t="shared" si="2"/>
        <v/>
      </c>
    </row>
    <row r="74" spans="1:4" x14ac:dyDescent="0.35">
      <c r="A74">
        <f t="shared" si="3"/>
        <v>73</v>
      </c>
      <c r="D74" t="str">
        <f t="shared" si="2"/>
        <v/>
      </c>
    </row>
    <row r="75" spans="1:4" x14ac:dyDescent="0.35">
      <c r="A75">
        <f t="shared" si="3"/>
        <v>74</v>
      </c>
      <c r="D75" t="str">
        <f t="shared" si="2"/>
        <v/>
      </c>
    </row>
    <row r="76" spans="1:4" x14ac:dyDescent="0.35">
      <c r="A76">
        <f t="shared" si="3"/>
        <v>75</v>
      </c>
      <c r="D76" t="str">
        <f t="shared" si="2"/>
        <v/>
      </c>
    </row>
    <row r="77" spans="1:4" x14ac:dyDescent="0.35">
      <c r="A77">
        <f t="shared" si="3"/>
        <v>76</v>
      </c>
      <c r="D77" t="str">
        <f t="shared" si="2"/>
        <v/>
      </c>
    </row>
    <row r="78" spans="1:4" x14ac:dyDescent="0.35">
      <c r="A78">
        <f t="shared" si="3"/>
        <v>77</v>
      </c>
      <c r="D78" t="str">
        <f t="shared" si="2"/>
        <v/>
      </c>
    </row>
    <row r="79" spans="1:4" x14ac:dyDescent="0.35">
      <c r="A79">
        <f t="shared" si="3"/>
        <v>78</v>
      </c>
      <c r="D79" t="str">
        <f t="shared" si="2"/>
        <v/>
      </c>
    </row>
    <row r="80" spans="1:4" x14ac:dyDescent="0.35">
      <c r="A80">
        <f t="shared" si="3"/>
        <v>79</v>
      </c>
      <c r="D80" t="str">
        <f t="shared" si="2"/>
        <v/>
      </c>
    </row>
    <row r="81" spans="1:4" x14ac:dyDescent="0.35">
      <c r="A81">
        <f t="shared" si="3"/>
        <v>80</v>
      </c>
      <c r="D81" t="str">
        <f t="shared" si="2"/>
        <v/>
      </c>
    </row>
    <row r="82" spans="1:4" x14ac:dyDescent="0.35">
      <c r="A82">
        <f t="shared" si="3"/>
        <v>81</v>
      </c>
      <c r="D82" t="str">
        <f t="shared" si="2"/>
        <v/>
      </c>
    </row>
    <row r="83" spans="1:4" x14ac:dyDescent="0.35">
      <c r="A83">
        <f t="shared" si="3"/>
        <v>82</v>
      </c>
      <c r="D83" t="str">
        <f t="shared" si="2"/>
        <v/>
      </c>
    </row>
    <row r="84" spans="1:4" x14ac:dyDescent="0.35">
      <c r="A84">
        <f t="shared" si="3"/>
        <v>83</v>
      </c>
      <c r="D84" t="str">
        <f t="shared" si="2"/>
        <v/>
      </c>
    </row>
    <row r="85" spans="1:4" x14ac:dyDescent="0.35">
      <c r="A85">
        <f t="shared" si="3"/>
        <v>84</v>
      </c>
      <c r="D85" t="str">
        <f t="shared" si="2"/>
        <v/>
      </c>
    </row>
    <row r="86" spans="1:4" x14ac:dyDescent="0.35">
      <c r="A86">
        <f t="shared" si="3"/>
        <v>85</v>
      </c>
      <c r="D86" t="str">
        <f t="shared" si="2"/>
        <v/>
      </c>
    </row>
    <row r="87" spans="1:4" x14ac:dyDescent="0.35">
      <c r="A87">
        <f t="shared" si="3"/>
        <v>86</v>
      </c>
      <c r="D87" t="str">
        <f t="shared" si="2"/>
        <v/>
      </c>
    </row>
    <row r="88" spans="1:4" x14ac:dyDescent="0.35">
      <c r="A88">
        <f t="shared" si="3"/>
        <v>87</v>
      </c>
      <c r="D88" t="str">
        <f t="shared" si="2"/>
        <v/>
      </c>
    </row>
    <row r="89" spans="1:4" x14ac:dyDescent="0.35">
      <c r="A89">
        <f t="shared" si="3"/>
        <v>88</v>
      </c>
      <c r="D89" t="str">
        <f t="shared" si="2"/>
        <v/>
      </c>
    </row>
    <row r="90" spans="1:4" x14ac:dyDescent="0.35">
      <c r="A90">
        <f t="shared" si="3"/>
        <v>89</v>
      </c>
      <c r="D90" t="str">
        <f t="shared" si="2"/>
        <v/>
      </c>
    </row>
    <row r="91" spans="1:4" x14ac:dyDescent="0.35">
      <c r="A91">
        <f t="shared" si="3"/>
        <v>90</v>
      </c>
      <c r="D91" t="str">
        <f t="shared" si="2"/>
        <v/>
      </c>
    </row>
    <row r="92" spans="1:4" x14ac:dyDescent="0.35">
      <c r="A92">
        <f t="shared" si="3"/>
        <v>91</v>
      </c>
      <c r="D92" t="str">
        <f t="shared" si="2"/>
        <v/>
      </c>
    </row>
    <row r="93" spans="1:4" x14ac:dyDescent="0.35">
      <c r="A93">
        <f t="shared" si="3"/>
        <v>92</v>
      </c>
      <c r="D93" t="str">
        <f t="shared" si="2"/>
        <v/>
      </c>
    </row>
    <row r="94" spans="1:4" x14ac:dyDescent="0.35">
      <c r="A94">
        <f t="shared" si="3"/>
        <v>93</v>
      </c>
      <c r="D94" t="str">
        <f t="shared" si="2"/>
        <v/>
      </c>
    </row>
    <row r="95" spans="1:4" x14ac:dyDescent="0.35">
      <c r="A95">
        <f t="shared" si="3"/>
        <v>94</v>
      </c>
      <c r="D95" t="str">
        <f t="shared" si="2"/>
        <v/>
      </c>
    </row>
    <row r="96" spans="1:4" x14ac:dyDescent="0.35">
      <c r="A96">
        <f t="shared" si="3"/>
        <v>95</v>
      </c>
      <c r="D96" t="str">
        <f t="shared" si="2"/>
        <v/>
      </c>
    </row>
    <row r="97" spans="1:4" x14ac:dyDescent="0.35">
      <c r="A97">
        <f t="shared" si="3"/>
        <v>96</v>
      </c>
      <c r="D97" t="str">
        <f t="shared" si="2"/>
        <v/>
      </c>
    </row>
    <row r="98" spans="1:4" x14ac:dyDescent="0.35">
      <c r="A98">
        <f t="shared" si="3"/>
        <v>97</v>
      </c>
      <c r="D98" t="str">
        <f t="shared" si="2"/>
        <v/>
      </c>
    </row>
    <row r="99" spans="1:4" x14ac:dyDescent="0.35">
      <c r="A99">
        <f t="shared" si="3"/>
        <v>98</v>
      </c>
      <c r="D99" t="str">
        <f t="shared" si="2"/>
        <v/>
      </c>
    </row>
    <row r="100" spans="1:4" x14ac:dyDescent="0.35">
      <c r="A100">
        <f t="shared" si="3"/>
        <v>99</v>
      </c>
      <c r="D100" t="str">
        <f t="shared" si="2"/>
        <v/>
      </c>
    </row>
    <row r="101" spans="1:4" x14ac:dyDescent="0.35">
      <c r="A101">
        <f t="shared" si="3"/>
        <v>100</v>
      </c>
      <c r="D101" t="str">
        <f t="shared" si="2"/>
        <v/>
      </c>
    </row>
    <row r="102" spans="1:4" x14ac:dyDescent="0.35">
      <c r="A102">
        <f t="shared" si="3"/>
        <v>101</v>
      </c>
      <c r="D102" t="str">
        <f t="shared" si="2"/>
        <v/>
      </c>
    </row>
    <row r="103" spans="1:4" x14ac:dyDescent="0.35">
      <c r="A103">
        <f t="shared" si="3"/>
        <v>102</v>
      </c>
      <c r="D103" t="str">
        <f t="shared" si="2"/>
        <v/>
      </c>
    </row>
    <row r="104" spans="1:4" x14ac:dyDescent="0.35">
      <c r="A104">
        <f t="shared" si="3"/>
        <v>103</v>
      </c>
      <c r="D104" t="str">
        <f t="shared" si="2"/>
        <v/>
      </c>
    </row>
    <row r="105" spans="1:4" x14ac:dyDescent="0.35">
      <c r="A105">
        <f t="shared" si="3"/>
        <v>104</v>
      </c>
      <c r="D105" t="str">
        <f t="shared" si="2"/>
        <v/>
      </c>
    </row>
    <row r="106" spans="1:4" x14ac:dyDescent="0.35">
      <c r="A106">
        <f t="shared" si="3"/>
        <v>105</v>
      </c>
      <c r="D106" t="str">
        <f t="shared" si="2"/>
        <v/>
      </c>
    </row>
    <row r="107" spans="1:4" x14ac:dyDescent="0.35">
      <c r="A107">
        <f t="shared" si="3"/>
        <v>106</v>
      </c>
      <c r="D107" t="str">
        <f t="shared" si="2"/>
        <v/>
      </c>
    </row>
    <row r="108" spans="1:4" x14ac:dyDescent="0.35">
      <c r="A108">
        <f t="shared" si="3"/>
        <v>107</v>
      </c>
      <c r="D108" t="str">
        <f t="shared" si="2"/>
        <v/>
      </c>
    </row>
    <row r="109" spans="1:4" x14ac:dyDescent="0.35">
      <c r="A109">
        <f t="shared" si="3"/>
        <v>108</v>
      </c>
      <c r="D109" t="str">
        <f t="shared" si="2"/>
        <v/>
      </c>
    </row>
    <row r="110" spans="1:4" x14ac:dyDescent="0.35">
      <c r="A110">
        <f t="shared" si="3"/>
        <v>109</v>
      </c>
      <c r="D110" t="str">
        <f t="shared" si="2"/>
        <v/>
      </c>
    </row>
    <row r="111" spans="1:4" x14ac:dyDescent="0.35">
      <c r="A111">
        <f t="shared" si="3"/>
        <v>110</v>
      </c>
      <c r="D111" t="str">
        <f t="shared" si="2"/>
        <v/>
      </c>
    </row>
    <row r="112" spans="1:4" x14ac:dyDescent="0.35">
      <c r="A112">
        <f t="shared" si="3"/>
        <v>111</v>
      </c>
      <c r="D112" t="str">
        <f t="shared" si="2"/>
        <v/>
      </c>
    </row>
    <row r="113" spans="1:4" x14ac:dyDescent="0.35">
      <c r="A113">
        <f t="shared" si="3"/>
        <v>112</v>
      </c>
      <c r="D113" t="str">
        <f t="shared" si="2"/>
        <v/>
      </c>
    </row>
    <row r="114" spans="1:4" x14ac:dyDescent="0.35">
      <c r="A114">
        <f t="shared" si="3"/>
        <v>113</v>
      </c>
      <c r="D114" t="str">
        <f t="shared" si="2"/>
        <v/>
      </c>
    </row>
    <row r="115" spans="1:4" x14ac:dyDescent="0.35">
      <c r="A115">
        <f t="shared" si="3"/>
        <v>114</v>
      </c>
      <c r="D115" t="str">
        <f t="shared" si="2"/>
        <v/>
      </c>
    </row>
    <row r="116" spans="1:4" x14ac:dyDescent="0.35">
      <c r="A116">
        <f t="shared" si="3"/>
        <v>115</v>
      </c>
      <c r="D116" t="str">
        <f t="shared" si="2"/>
        <v/>
      </c>
    </row>
    <row r="117" spans="1:4" x14ac:dyDescent="0.35">
      <c r="A117">
        <f t="shared" si="3"/>
        <v>116</v>
      </c>
      <c r="D117" t="str">
        <f t="shared" si="2"/>
        <v/>
      </c>
    </row>
    <row r="118" spans="1:4" x14ac:dyDescent="0.35">
      <c r="A118">
        <f t="shared" si="3"/>
        <v>117</v>
      </c>
      <c r="D118" t="str">
        <f t="shared" si="2"/>
        <v/>
      </c>
    </row>
    <row r="119" spans="1:4" x14ac:dyDescent="0.35">
      <c r="A119">
        <f t="shared" si="3"/>
        <v>118</v>
      </c>
      <c r="D119" t="str">
        <f t="shared" si="2"/>
        <v/>
      </c>
    </row>
    <row r="120" spans="1:4" x14ac:dyDescent="0.35">
      <c r="A120">
        <f t="shared" si="3"/>
        <v>119</v>
      </c>
      <c r="D120" t="str">
        <f t="shared" si="2"/>
        <v/>
      </c>
    </row>
    <row r="121" spans="1:4" x14ac:dyDescent="0.35">
      <c r="A121">
        <f t="shared" si="3"/>
        <v>120</v>
      </c>
      <c r="D121" t="str">
        <f t="shared" si="2"/>
        <v/>
      </c>
    </row>
    <row r="122" spans="1:4" x14ac:dyDescent="0.35">
      <c r="A122">
        <f t="shared" si="3"/>
        <v>121</v>
      </c>
      <c r="D122" t="str">
        <f t="shared" si="2"/>
        <v/>
      </c>
    </row>
    <row r="123" spans="1:4" x14ac:dyDescent="0.35">
      <c r="A123">
        <f t="shared" si="3"/>
        <v>122</v>
      </c>
      <c r="D123" t="str">
        <f t="shared" si="2"/>
        <v/>
      </c>
    </row>
    <row r="124" spans="1:4" x14ac:dyDescent="0.35">
      <c r="A124">
        <f t="shared" si="3"/>
        <v>123</v>
      </c>
      <c r="D124" t="str">
        <f t="shared" si="2"/>
        <v/>
      </c>
    </row>
    <row r="125" spans="1:4" x14ac:dyDescent="0.35">
      <c r="A125">
        <f t="shared" si="3"/>
        <v>124</v>
      </c>
      <c r="D125" t="str">
        <f t="shared" si="2"/>
        <v/>
      </c>
    </row>
    <row r="126" spans="1:4" x14ac:dyDescent="0.35">
      <c r="A126">
        <f t="shared" si="3"/>
        <v>125</v>
      </c>
      <c r="D126" t="str">
        <f t="shared" si="2"/>
        <v/>
      </c>
    </row>
    <row r="127" spans="1:4" x14ac:dyDescent="0.35">
      <c r="A127">
        <f t="shared" si="3"/>
        <v>126</v>
      </c>
      <c r="D127" t="str">
        <f t="shared" si="2"/>
        <v/>
      </c>
    </row>
    <row r="128" spans="1:4" x14ac:dyDescent="0.35">
      <c r="A128">
        <f t="shared" si="3"/>
        <v>127</v>
      </c>
      <c r="D128" t="str">
        <f t="shared" si="2"/>
        <v/>
      </c>
    </row>
    <row r="129" spans="1:4" x14ac:dyDescent="0.35">
      <c r="A129">
        <f t="shared" si="3"/>
        <v>128</v>
      </c>
      <c r="D129" t="str">
        <f t="shared" si="2"/>
        <v/>
      </c>
    </row>
    <row r="130" spans="1:4" x14ac:dyDescent="0.35">
      <c r="A130">
        <f t="shared" si="3"/>
        <v>129</v>
      </c>
      <c r="D130" t="str">
        <f t="shared" ref="D130:D193" si="4">IF(COUNT(C130) = 1, C130-B130, "")</f>
        <v/>
      </c>
    </row>
    <row r="131" spans="1:4" x14ac:dyDescent="0.35">
      <c r="A131">
        <f t="shared" ref="A131:A194" si="5">A130+1</f>
        <v>130</v>
      </c>
      <c r="D131" t="str">
        <f t="shared" si="4"/>
        <v/>
      </c>
    </row>
    <row r="132" spans="1:4" x14ac:dyDescent="0.35">
      <c r="A132">
        <f t="shared" si="5"/>
        <v>131</v>
      </c>
      <c r="D132" t="str">
        <f t="shared" si="4"/>
        <v/>
      </c>
    </row>
    <row r="133" spans="1:4" x14ac:dyDescent="0.35">
      <c r="A133">
        <f t="shared" si="5"/>
        <v>132</v>
      </c>
      <c r="D133" t="str">
        <f t="shared" si="4"/>
        <v/>
      </c>
    </row>
    <row r="134" spans="1:4" x14ac:dyDescent="0.35">
      <c r="A134">
        <f t="shared" si="5"/>
        <v>133</v>
      </c>
      <c r="D134" t="str">
        <f t="shared" si="4"/>
        <v/>
      </c>
    </row>
    <row r="135" spans="1:4" x14ac:dyDescent="0.35">
      <c r="A135">
        <f t="shared" si="5"/>
        <v>134</v>
      </c>
      <c r="D135" t="str">
        <f t="shared" si="4"/>
        <v/>
      </c>
    </row>
    <row r="136" spans="1:4" x14ac:dyDescent="0.35">
      <c r="A136">
        <f t="shared" si="5"/>
        <v>135</v>
      </c>
      <c r="D136" t="str">
        <f t="shared" si="4"/>
        <v/>
      </c>
    </row>
    <row r="137" spans="1:4" x14ac:dyDescent="0.35">
      <c r="A137">
        <f t="shared" si="5"/>
        <v>136</v>
      </c>
      <c r="D137" t="str">
        <f t="shared" si="4"/>
        <v/>
      </c>
    </row>
    <row r="138" spans="1:4" x14ac:dyDescent="0.35">
      <c r="A138">
        <f t="shared" si="5"/>
        <v>137</v>
      </c>
      <c r="D138" t="str">
        <f t="shared" si="4"/>
        <v/>
      </c>
    </row>
    <row r="139" spans="1:4" x14ac:dyDescent="0.35">
      <c r="A139">
        <f t="shared" si="5"/>
        <v>138</v>
      </c>
      <c r="D139" t="str">
        <f t="shared" si="4"/>
        <v/>
      </c>
    </row>
    <row r="140" spans="1:4" x14ac:dyDescent="0.35">
      <c r="A140">
        <f t="shared" si="5"/>
        <v>139</v>
      </c>
      <c r="D140" t="str">
        <f t="shared" si="4"/>
        <v/>
      </c>
    </row>
    <row r="141" spans="1:4" x14ac:dyDescent="0.35">
      <c r="A141">
        <f t="shared" si="5"/>
        <v>140</v>
      </c>
      <c r="D141" t="str">
        <f t="shared" si="4"/>
        <v/>
      </c>
    </row>
    <row r="142" spans="1:4" x14ac:dyDescent="0.35">
      <c r="A142">
        <f t="shared" si="5"/>
        <v>141</v>
      </c>
      <c r="D142" t="str">
        <f t="shared" si="4"/>
        <v/>
      </c>
    </row>
    <row r="143" spans="1:4" x14ac:dyDescent="0.35">
      <c r="A143">
        <f t="shared" si="5"/>
        <v>142</v>
      </c>
      <c r="D143" t="str">
        <f t="shared" si="4"/>
        <v/>
      </c>
    </row>
    <row r="144" spans="1:4" x14ac:dyDescent="0.35">
      <c r="A144">
        <f t="shared" si="5"/>
        <v>143</v>
      </c>
      <c r="D144" t="str">
        <f t="shared" si="4"/>
        <v/>
      </c>
    </row>
    <row r="145" spans="1:4" x14ac:dyDescent="0.35">
      <c r="A145">
        <f t="shared" si="5"/>
        <v>144</v>
      </c>
      <c r="D145" t="str">
        <f t="shared" si="4"/>
        <v/>
      </c>
    </row>
    <row r="146" spans="1:4" x14ac:dyDescent="0.35">
      <c r="A146">
        <f t="shared" si="5"/>
        <v>145</v>
      </c>
      <c r="D146" t="str">
        <f t="shared" si="4"/>
        <v/>
      </c>
    </row>
    <row r="147" spans="1:4" x14ac:dyDescent="0.35">
      <c r="A147">
        <f t="shared" si="5"/>
        <v>146</v>
      </c>
      <c r="D147" t="str">
        <f t="shared" si="4"/>
        <v/>
      </c>
    </row>
    <row r="148" spans="1:4" x14ac:dyDescent="0.35">
      <c r="A148">
        <f t="shared" si="5"/>
        <v>147</v>
      </c>
      <c r="D148" t="str">
        <f t="shared" si="4"/>
        <v/>
      </c>
    </row>
    <row r="149" spans="1:4" x14ac:dyDescent="0.35">
      <c r="A149">
        <f t="shared" si="5"/>
        <v>148</v>
      </c>
      <c r="D149" t="str">
        <f t="shared" si="4"/>
        <v/>
      </c>
    </row>
    <row r="150" spans="1:4" x14ac:dyDescent="0.35">
      <c r="A150">
        <f t="shared" si="5"/>
        <v>149</v>
      </c>
      <c r="D150" t="str">
        <f t="shared" si="4"/>
        <v/>
      </c>
    </row>
    <row r="151" spans="1:4" x14ac:dyDescent="0.35">
      <c r="A151">
        <f t="shared" si="5"/>
        <v>150</v>
      </c>
      <c r="D151" t="str">
        <f t="shared" si="4"/>
        <v/>
      </c>
    </row>
    <row r="152" spans="1:4" x14ac:dyDescent="0.35">
      <c r="A152">
        <f t="shared" si="5"/>
        <v>151</v>
      </c>
      <c r="D152" t="str">
        <f t="shared" si="4"/>
        <v/>
      </c>
    </row>
    <row r="153" spans="1:4" x14ac:dyDescent="0.35">
      <c r="A153">
        <f t="shared" si="5"/>
        <v>152</v>
      </c>
      <c r="D153" t="str">
        <f t="shared" si="4"/>
        <v/>
      </c>
    </row>
    <row r="154" spans="1:4" x14ac:dyDescent="0.35">
      <c r="A154">
        <f t="shared" si="5"/>
        <v>153</v>
      </c>
      <c r="D154" t="str">
        <f t="shared" si="4"/>
        <v/>
      </c>
    </row>
    <row r="155" spans="1:4" x14ac:dyDescent="0.35">
      <c r="A155">
        <f t="shared" si="5"/>
        <v>154</v>
      </c>
      <c r="D155" t="str">
        <f t="shared" si="4"/>
        <v/>
      </c>
    </row>
    <row r="156" spans="1:4" x14ac:dyDescent="0.35">
      <c r="A156">
        <f t="shared" si="5"/>
        <v>155</v>
      </c>
      <c r="D156" t="str">
        <f t="shared" si="4"/>
        <v/>
      </c>
    </row>
    <row r="157" spans="1:4" x14ac:dyDescent="0.35">
      <c r="A157">
        <f t="shared" si="5"/>
        <v>156</v>
      </c>
      <c r="D157" t="str">
        <f t="shared" si="4"/>
        <v/>
      </c>
    </row>
    <row r="158" spans="1:4" x14ac:dyDescent="0.35">
      <c r="A158">
        <f t="shared" si="5"/>
        <v>157</v>
      </c>
      <c r="D158" t="str">
        <f t="shared" si="4"/>
        <v/>
      </c>
    </row>
    <row r="159" spans="1:4" x14ac:dyDescent="0.35">
      <c r="A159">
        <f t="shared" si="5"/>
        <v>158</v>
      </c>
      <c r="D159" t="str">
        <f t="shared" si="4"/>
        <v/>
      </c>
    </row>
    <row r="160" spans="1:4" x14ac:dyDescent="0.35">
      <c r="A160">
        <f t="shared" si="5"/>
        <v>159</v>
      </c>
      <c r="D160" t="str">
        <f t="shared" si="4"/>
        <v/>
      </c>
    </row>
    <row r="161" spans="1:4" x14ac:dyDescent="0.35">
      <c r="A161">
        <f t="shared" si="5"/>
        <v>160</v>
      </c>
      <c r="D161" t="str">
        <f t="shared" si="4"/>
        <v/>
      </c>
    </row>
    <row r="162" spans="1:4" x14ac:dyDescent="0.35">
      <c r="A162">
        <f t="shared" si="5"/>
        <v>161</v>
      </c>
      <c r="D162" t="str">
        <f t="shared" si="4"/>
        <v/>
      </c>
    </row>
    <row r="163" spans="1:4" x14ac:dyDescent="0.35">
      <c r="A163">
        <f t="shared" si="5"/>
        <v>162</v>
      </c>
      <c r="D163" t="str">
        <f t="shared" si="4"/>
        <v/>
      </c>
    </row>
    <row r="164" spans="1:4" x14ac:dyDescent="0.35">
      <c r="A164">
        <f t="shared" si="5"/>
        <v>163</v>
      </c>
      <c r="D164" t="str">
        <f t="shared" si="4"/>
        <v/>
      </c>
    </row>
    <row r="165" spans="1:4" x14ac:dyDescent="0.35">
      <c r="A165">
        <f t="shared" si="5"/>
        <v>164</v>
      </c>
      <c r="D165" t="str">
        <f t="shared" si="4"/>
        <v/>
      </c>
    </row>
    <row r="166" spans="1:4" x14ac:dyDescent="0.35">
      <c r="A166">
        <f t="shared" si="5"/>
        <v>165</v>
      </c>
      <c r="D166" t="str">
        <f t="shared" si="4"/>
        <v/>
      </c>
    </row>
    <row r="167" spans="1:4" x14ac:dyDescent="0.35">
      <c r="A167">
        <f t="shared" si="5"/>
        <v>166</v>
      </c>
      <c r="D167" t="str">
        <f t="shared" si="4"/>
        <v/>
      </c>
    </row>
    <row r="168" spans="1:4" x14ac:dyDescent="0.35">
      <c r="A168">
        <f t="shared" si="5"/>
        <v>167</v>
      </c>
      <c r="D168" t="str">
        <f t="shared" si="4"/>
        <v/>
      </c>
    </row>
    <row r="169" spans="1:4" x14ac:dyDescent="0.35">
      <c r="A169">
        <f t="shared" si="5"/>
        <v>168</v>
      </c>
      <c r="D169" t="str">
        <f t="shared" si="4"/>
        <v/>
      </c>
    </row>
    <row r="170" spans="1:4" x14ac:dyDescent="0.35">
      <c r="A170">
        <f t="shared" si="5"/>
        <v>169</v>
      </c>
      <c r="D170" t="str">
        <f t="shared" si="4"/>
        <v/>
      </c>
    </row>
    <row r="171" spans="1:4" x14ac:dyDescent="0.35">
      <c r="A171">
        <f t="shared" si="5"/>
        <v>170</v>
      </c>
      <c r="D171" t="str">
        <f t="shared" si="4"/>
        <v/>
      </c>
    </row>
    <row r="172" spans="1:4" x14ac:dyDescent="0.35">
      <c r="A172">
        <f t="shared" si="5"/>
        <v>171</v>
      </c>
      <c r="D172" t="str">
        <f t="shared" si="4"/>
        <v/>
      </c>
    </row>
    <row r="173" spans="1:4" x14ac:dyDescent="0.35">
      <c r="A173">
        <f t="shared" si="5"/>
        <v>172</v>
      </c>
      <c r="D173" t="str">
        <f t="shared" si="4"/>
        <v/>
      </c>
    </row>
    <row r="174" spans="1:4" x14ac:dyDescent="0.35">
      <c r="A174">
        <f t="shared" si="5"/>
        <v>173</v>
      </c>
      <c r="D174" t="str">
        <f t="shared" si="4"/>
        <v/>
      </c>
    </row>
    <row r="175" spans="1:4" x14ac:dyDescent="0.35">
      <c r="A175">
        <f t="shared" si="5"/>
        <v>174</v>
      </c>
      <c r="D175" t="str">
        <f t="shared" si="4"/>
        <v/>
      </c>
    </row>
    <row r="176" spans="1:4" x14ac:dyDescent="0.35">
      <c r="A176">
        <f t="shared" si="5"/>
        <v>175</v>
      </c>
      <c r="D176" t="str">
        <f t="shared" si="4"/>
        <v/>
      </c>
    </row>
    <row r="177" spans="1:4" x14ac:dyDescent="0.35">
      <c r="A177">
        <f t="shared" si="5"/>
        <v>176</v>
      </c>
      <c r="D177" t="str">
        <f t="shared" si="4"/>
        <v/>
      </c>
    </row>
    <row r="178" spans="1:4" x14ac:dyDescent="0.35">
      <c r="A178">
        <f t="shared" si="5"/>
        <v>177</v>
      </c>
      <c r="D178" t="str">
        <f t="shared" si="4"/>
        <v/>
      </c>
    </row>
    <row r="179" spans="1:4" x14ac:dyDescent="0.35">
      <c r="A179">
        <f t="shared" si="5"/>
        <v>178</v>
      </c>
      <c r="D179" t="str">
        <f t="shared" si="4"/>
        <v/>
      </c>
    </row>
    <row r="180" spans="1:4" x14ac:dyDescent="0.35">
      <c r="A180">
        <f t="shared" si="5"/>
        <v>179</v>
      </c>
      <c r="D180" t="str">
        <f t="shared" si="4"/>
        <v/>
      </c>
    </row>
    <row r="181" spans="1:4" x14ac:dyDescent="0.35">
      <c r="A181">
        <f t="shared" si="5"/>
        <v>180</v>
      </c>
      <c r="D181" t="str">
        <f t="shared" si="4"/>
        <v/>
      </c>
    </row>
    <row r="182" spans="1:4" x14ac:dyDescent="0.35">
      <c r="A182">
        <f t="shared" si="5"/>
        <v>181</v>
      </c>
      <c r="D182" t="str">
        <f t="shared" si="4"/>
        <v/>
      </c>
    </row>
    <row r="183" spans="1:4" x14ac:dyDescent="0.35">
      <c r="A183">
        <f t="shared" si="5"/>
        <v>182</v>
      </c>
      <c r="D183" t="str">
        <f t="shared" si="4"/>
        <v/>
      </c>
    </row>
    <row r="184" spans="1:4" x14ac:dyDescent="0.35">
      <c r="A184">
        <f t="shared" si="5"/>
        <v>183</v>
      </c>
      <c r="D184" t="str">
        <f t="shared" si="4"/>
        <v/>
      </c>
    </row>
    <row r="185" spans="1:4" x14ac:dyDescent="0.35">
      <c r="A185">
        <f t="shared" si="5"/>
        <v>184</v>
      </c>
      <c r="D185" t="str">
        <f t="shared" si="4"/>
        <v/>
      </c>
    </row>
    <row r="186" spans="1:4" x14ac:dyDescent="0.35">
      <c r="A186">
        <f t="shared" si="5"/>
        <v>185</v>
      </c>
      <c r="D186" t="str">
        <f t="shared" si="4"/>
        <v/>
      </c>
    </row>
    <row r="187" spans="1:4" x14ac:dyDescent="0.35">
      <c r="A187">
        <f t="shared" si="5"/>
        <v>186</v>
      </c>
      <c r="D187" t="str">
        <f t="shared" si="4"/>
        <v/>
      </c>
    </row>
    <row r="188" spans="1:4" x14ac:dyDescent="0.35">
      <c r="A188">
        <f t="shared" si="5"/>
        <v>187</v>
      </c>
      <c r="D188" t="str">
        <f t="shared" si="4"/>
        <v/>
      </c>
    </row>
    <row r="189" spans="1:4" x14ac:dyDescent="0.35">
      <c r="A189">
        <f t="shared" si="5"/>
        <v>188</v>
      </c>
      <c r="D189" t="str">
        <f t="shared" si="4"/>
        <v/>
      </c>
    </row>
    <row r="190" spans="1:4" x14ac:dyDescent="0.35">
      <c r="A190">
        <f t="shared" si="5"/>
        <v>189</v>
      </c>
      <c r="D190" t="str">
        <f t="shared" si="4"/>
        <v/>
      </c>
    </row>
    <row r="191" spans="1:4" x14ac:dyDescent="0.35">
      <c r="A191">
        <f t="shared" si="5"/>
        <v>190</v>
      </c>
      <c r="D191" t="str">
        <f t="shared" si="4"/>
        <v/>
      </c>
    </row>
    <row r="192" spans="1:4" x14ac:dyDescent="0.35">
      <c r="A192">
        <f t="shared" si="5"/>
        <v>191</v>
      </c>
      <c r="D192" t="str">
        <f t="shared" si="4"/>
        <v/>
      </c>
    </row>
    <row r="193" spans="1:4" x14ac:dyDescent="0.35">
      <c r="A193">
        <f t="shared" si="5"/>
        <v>192</v>
      </c>
      <c r="D193" t="str">
        <f t="shared" si="4"/>
        <v/>
      </c>
    </row>
    <row r="194" spans="1:4" x14ac:dyDescent="0.35">
      <c r="A194">
        <f t="shared" si="5"/>
        <v>193</v>
      </c>
      <c r="D194" t="str">
        <f t="shared" ref="D194:D257" si="6">IF(COUNT(C194) = 1, C194-B194, "")</f>
        <v/>
      </c>
    </row>
    <row r="195" spans="1:4" x14ac:dyDescent="0.35">
      <c r="A195">
        <f t="shared" ref="A195:A258" si="7">A194+1</f>
        <v>194</v>
      </c>
      <c r="D195" t="str">
        <f t="shared" si="6"/>
        <v/>
      </c>
    </row>
    <row r="196" spans="1:4" x14ac:dyDescent="0.35">
      <c r="A196">
        <f t="shared" si="7"/>
        <v>195</v>
      </c>
      <c r="D196" t="str">
        <f t="shared" si="6"/>
        <v/>
      </c>
    </row>
    <row r="197" spans="1:4" x14ac:dyDescent="0.35">
      <c r="A197">
        <f t="shared" si="7"/>
        <v>196</v>
      </c>
      <c r="D197" t="str">
        <f t="shared" si="6"/>
        <v/>
      </c>
    </row>
    <row r="198" spans="1:4" x14ac:dyDescent="0.35">
      <c r="A198">
        <f t="shared" si="7"/>
        <v>197</v>
      </c>
      <c r="D198" t="str">
        <f t="shared" si="6"/>
        <v/>
      </c>
    </row>
    <row r="199" spans="1:4" x14ac:dyDescent="0.35">
      <c r="A199">
        <f t="shared" si="7"/>
        <v>198</v>
      </c>
      <c r="D199" t="str">
        <f t="shared" si="6"/>
        <v/>
      </c>
    </row>
    <row r="200" spans="1:4" x14ac:dyDescent="0.35">
      <c r="A200">
        <f t="shared" si="7"/>
        <v>199</v>
      </c>
      <c r="D200" t="str">
        <f t="shared" si="6"/>
        <v/>
      </c>
    </row>
    <row r="201" spans="1:4" x14ac:dyDescent="0.35">
      <c r="A201">
        <f t="shared" si="7"/>
        <v>200</v>
      </c>
      <c r="D201" t="str">
        <f t="shared" si="6"/>
        <v/>
      </c>
    </row>
    <row r="202" spans="1:4" x14ac:dyDescent="0.35">
      <c r="A202">
        <f t="shared" si="7"/>
        <v>201</v>
      </c>
      <c r="D202" t="str">
        <f t="shared" si="6"/>
        <v/>
      </c>
    </row>
    <row r="203" spans="1:4" x14ac:dyDescent="0.35">
      <c r="A203">
        <f t="shared" si="7"/>
        <v>202</v>
      </c>
      <c r="D203" t="str">
        <f t="shared" si="6"/>
        <v/>
      </c>
    </row>
    <row r="204" spans="1:4" x14ac:dyDescent="0.35">
      <c r="A204">
        <f t="shared" si="7"/>
        <v>203</v>
      </c>
      <c r="D204" t="str">
        <f t="shared" si="6"/>
        <v/>
      </c>
    </row>
    <row r="205" spans="1:4" x14ac:dyDescent="0.35">
      <c r="A205">
        <f t="shared" si="7"/>
        <v>204</v>
      </c>
      <c r="D205" t="str">
        <f t="shared" si="6"/>
        <v/>
      </c>
    </row>
    <row r="206" spans="1:4" x14ac:dyDescent="0.35">
      <c r="A206">
        <f t="shared" si="7"/>
        <v>205</v>
      </c>
      <c r="D206" t="str">
        <f t="shared" si="6"/>
        <v/>
      </c>
    </row>
    <row r="207" spans="1:4" x14ac:dyDescent="0.35">
      <c r="A207">
        <f t="shared" si="7"/>
        <v>206</v>
      </c>
      <c r="D207" t="str">
        <f t="shared" si="6"/>
        <v/>
      </c>
    </row>
    <row r="208" spans="1:4" x14ac:dyDescent="0.35">
      <c r="A208">
        <f t="shared" si="7"/>
        <v>207</v>
      </c>
      <c r="D208" t="str">
        <f t="shared" si="6"/>
        <v/>
      </c>
    </row>
    <row r="209" spans="1:4" x14ac:dyDescent="0.35">
      <c r="A209">
        <f t="shared" si="7"/>
        <v>208</v>
      </c>
      <c r="D209" t="str">
        <f t="shared" si="6"/>
        <v/>
      </c>
    </row>
    <row r="210" spans="1:4" x14ac:dyDescent="0.35">
      <c r="A210">
        <f t="shared" si="7"/>
        <v>209</v>
      </c>
      <c r="D210" t="str">
        <f t="shared" si="6"/>
        <v/>
      </c>
    </row>
    <row r="211" spans="1:4" x14ac:dyDescent="0.35">
      <c r="A211">
        <f t="shared" si="7"/>
        <v>210</v>
      </c>
      <c r="D211" t="str">
        <f t="shared" si="6"/>
        <v/>
      </c>
    </row>
    <row r="212" spans="1:4" x14ac:dyDescent="0.35">
      <c r="A212">
        <f t="shared" si="7"/>
        <v>211</v>
      </c>
      <c r="D212" t="str">
        <f t="shared" si="6"/>
        <v/>
      </c>
    </row>
    <row r="213" spans="1:4" x14ac:dyDescent="0.35">
      <c r="A213">
        <f t="shared" si="7"/>
        <v>212</v>
      </c>
      <c r="D213" t="str">
        <f t="shared" si="6"/>
        <v/>
      </c>
    </row>
    <row r="214" spans="1:4" x14ac:dyDescent="0.35">
      <c r="A214">
        <f t="shared" si="7"/>
        <v>213</v>
      </c>
      <c r="D214" t="str">
        <f t="shared" si="6"/>
        <v/>
      </c>
    </row>
    <row r="215" spans="1:4" x14ac:dyDescent="0.35">
      <c r="A215">
        <f t="shared" si="7"/>
        <v>214</v>
      </c>
      <c r="D215" t="str">
        <f t="shared" si="6"/>
        <v/>
      </c>
    </row>
    <row r="216" spans="1:4" x14ac:dyDescent="0.35">
      <c r="A216">
        <f t="shared" si="7"/>
        <v>215</v>
      </c>
      <c r="D216" t="str">
        <f t="shared" si="6"/>
        <v/>
      </c>
    </row>
    <row r="217" spans="1:4" x14ac:dyDescent="0.35">
      <c r="A217">
        <f t="shared" si="7"/>
        <v>216</v>
      </c>
      <c r="D217" t="str">
        <f t="shared" si="6"/>
        <v/>
      </c>
    </row>
    <row r="218" spans="1:4" x14ac:dyDescent="0.35">
      <c r="A218">
        <f t="shared" si="7"/>
        <v>217</v>
      </c>
      <c r="D218" t="str">
        <f t="shared" si="6"/>
        <v/>
      </c>
    </row>
    <row r="219" spans="1:4" x14ac:dyDescent="0.35">
      <c r="A219">
        <f t="shared" si="7"/>
        <v>218</v>
      </c>
      <c r="D219" t="str">
        <f t="shared" si="6"/>
        <v/>
      </c>
    </row>
    <row r="220" spans="1:4" x14ac:dyDescent="0.35">
      <c r="A220">
        <f t="shared" si="7"/>
        <v>219</v>
      </c>
      <c r="D220" t="str">
        <f t="shared" si="6"/>
        <v/>
      </c>
    </row>
    <row r="221" spans="1:4" x14ac:dyDescent="0.35">
      <c r="A221">
        <f t="shared" si="7"/>
        <v>220</v>
      </c>
      <c r="D221" t="str">
        <f t="shared" si="6"/>
        <v/>
      </c>
    </row>
    <row r="222" spans="1:4" x14ac:dyDescent="0.35">
      <c r="A222">
        <f t="shared" si="7"/>
        <v>221</v>
      </c>
      <c r="D222" t="str">
        <f t="shared" si="6"/>
        <v/>
      </c>
    </row>
    <row r="223" spans="1:4" x14ac:dyDescent="0.35">
      <c r="A223">
        <f t="shared" si="7"/>
        <v>222</v>
      </c>
      <c r="D223" t="str">
        <f t="shared" si="6"/>
        <v/>
      </c>
    </row>
    <row r="224" spans="1:4" x14ac:dyDescent="0.35">
      <c r="A224">
        <f t="shared" si="7"/>
        <v>223</v>
      </c>
      <c r="D224" t="str">
        <f t="shared" si="6"/>
        <v/>
      </c>
    </row>
    <row r="225" spans="1:4" x14ac:dyDescent="0.35">
      <c r="A225">
        <f t="shared" si="7"/>
        <v>224</v>
      </c>
      <c r="D225" t="str">
        <f t="shared" si="6"/>
        <v/>
      </c>
    </row>
    <row r="226" spans="1:4" x14ac:dyDescent="0.35">
      <c r="A226">
        <f t="shared" si="7"/>
        <v>225</v>
      </c>
      <c r="D226" t="str">
        <f t="shared" si="6"/>
        <v/>
      </c>
    </row>
    <row r="227" spans="1:4" x14ac:dyDescent="0.35">
      <c r="A227">
        <f t="shared" si="7"/>
        <v>226</v>
      </c>
      <c r="D227" t="str">
        <f t="shared" si="6"/>
        <v/>
      </c>
    </row>
    <row r="228" spans="1:4" x14ac:dyDescent="0.35">
      <c r="A228">
        <f t="shared" si="7"/>
        <v>227</v>
      </c>
      <c r="D228" t="str">
        <f t="shared" si="6"/>
        <v/>
      </c>
    </row>
    <row r="229" spans="1:4" x14ac:dyDescent="0.35">
      <c r="A229">
        <f t="shared" si="7"/>
        <v>228</v>
      </c>
      <c r="D229" t="str">
        <f t="shared" si="6"/>
        <v/>
      </c>
    </row>
    <row r="230" spans="1:4" x14ac:dyDescent="0.35">
      <c r="A230">
        <f t="shared" si="7"/>
        <v>229</v>
      </c>
      <c r="D230" t="str">
        <f t="shared" si="6"/>
        <v/>
      </c>
    </row>
    <row r="231" spans="1:4" x14ac:dyDescent="0.35">
      <c r="A231">
        <f t="shared" si="7"/>
        <v>230</v>
      </c>
      <c r="D231" t="str">
        <f t="shared" si="6"/>
        <v/>
      </c>
    </row>
    <row r="232" spans="1:4" x14ac:dyDescent="0.35">
      <c r="A232">
        <f t="shared" si="7"/>
        <v>231</v>
      </c>
      <c r="D232" t="str">
        <f t="shared" si="6"/>
        <v/>
      </c>
    </row>
    <row r="233" spans="1:4" x14ac:dyDescent="0.35">
      <c r="A233">
        <f t="shared" si="7"/>
        <v>232</v>
      </c>
      <c r="D233" t="str">
        <f t="shared" si="6"/>
        <v/>
      </c>
    </row>
    <row r="234" spans="1:4" x14ac:dyDescent="0.35">
      <c r="A234">
        <f t="shared" si="7"/>
        <v>233</v>
      </c>
      <c r="D234" t="str">
        <f t="shared" si="6"/>
        <v/>
      </c>
    </row>
    <row r="235" spans="1:4" x14ac:dyDescent="0.35">
      <c r="A235">
        <f t="shared" si="7"/>
        <v>234</v>
      </c>
      <c r="D235" t="str">
        <f t="shared" si="6"/>
        <v/>
      </c>
    </row>
    <row r="236" spans="1:4" x14ac:dyDescent="0.35">
      <c r="A236">
        <f t="shared" si="7"/>
        <v>235</v>
      </c>
      <c r="D236" t="str">
        <f t="shared" si="6"/>
        <v/>
      </c>
    </row>
    <row r="237" spans="1:4" x14ac:dyDescent="0.35">
      <c r="A237">
        <f t="shared" si="7"/>
        <v>236</v>
      </c>
      <c r="D237" t="str">
        <f t="shared" si="6"/>
        <v/>
      </c>
    </row>
    <row r="238" spans="1:4" x14ac:dyDescent="0.35">
      <c r="A238">
        <f t="shared" si="7"/>
        <v>237</v>
      </c>
      <c r="D238" t="str">
        <f t="shared" si="6"/>
        <v/>
      </c>
    </row>
    <row r="239" spans="1:4" x14ac:dyDescent="0.35">
      <c r="A239">
        <f t="shared" si="7"/>
        <v>238</v>
      </c>
      <c r="D239" t="str">
        <f t="shared" si="6"/>
        <v/>
      </c>
    </row>
    <row r="240" spans="1:4" x14ac:dyDescent="0.35">
      <c r="A240">
        <f t="shared" si="7"/>
        <v>239</v>
      </c>
      <c r="D240" t="str">
        <f t="shared" si="6"/>
        <v/>
      </c>
    </row>
    <row r="241" spans="1:4" x14ac:dyDescent="0.35">
      <c r="A241">
        <f t="shared" si="7"/>
        <v>240</v>
      </c>
      <c r="D241" t="str">
        <f t="shared" si="6"/>
        <v/>
      </c>
    </row>
    <row r="242" spans="1:4" x14ac:dyDescent="0.35">
      <c r="A242">
        <f t="shared" si="7"/>
        <v>241</v>
      </c>
      <c r="D242" t="str">
        <f t="shared" si="6"/>
        <v/>
      </c>
    </row>
    <row r="243" spans="1:4" x14ac:dyDescent="0.35">
      <c r="A243">
        <f t="shared" si="7"/>
        <v>242</v>
      </c>
      <c r="D243" t="str">
        <f t="shared" si="6"/>
        <v/>
      </c>
    </row>
    <row r="244" spans="1:4" x14ac:dyDescent="0.35">
      <c r="A244">
        <f t="shared" si="7"/>
        <v>243</v>
      </c>
      <c r="D244" t="str">
        <f t="shared" si="6"/>
        <v/>
      </c>
    </row>
    <row r="245" spans="1:4" x14ac:dyDescent="0.35">
      <c r="A245">
        <f t="shared" si="7"/>
        <v>244</v>
      </c>
      <c r="D245" t="str">
        <f t="shared" si="6"/>
        <v/>
      </c>
    </row>
    <row r="246" spans="1:4" x14ac:dyDescent="0.35">
      <c r="A246">
        <f t="shared" si="7"/>
        <v>245</v>
      </c>
      <c r="D246" t="str">
        <f t="shared" si="6"/>
        <v/>
      </c>
    </row>
    <row r="247" spans="1:4" x14ac:dyDescent="0.35">
      <c r="A247">
        <f t="shared" si="7"/>
        <v>246</v>
      </c>
      <c r="D247" t="str">
        <f t="shared" si="6"/>
        <v/>
      </c>
    </row>
    <row r="248" spans="1:4" x14ac:dyDescent="0.35">
      <c r="A248">
        <f t="shared" si="7"/>
        <v>247</v>
      </c>
      <c r="D248" t="str">
        <f t="shared" si="6"/>
        <v/>
      </c>
    </row>
    <row r="249" spans="1:4" x14ac:dyDescent="0.35">
      <c r="A249">
        <f t="shared" si="7"/>
        <v>248</v>
      </c>
      <c r="D249" t="str">
        <f t="shared" si="6"/>
        <v/>
      </c>
    </row>
    <row r="250" spans="1:4" x14ac:dyDescent="0.35">
      <c r="A250">
        <f t="shared" si="7"/>
        <v>249</v>
      </c>
      <c r="D250" t="str">
        <f t="shared" si="6"/>
        <v/>
      </c>
    </row>
    <row r="251" spans="1:4" x14ac:dyDescent="0.35">
      <c r="A251">
        <f t="shared" si="7"/>
        <v>250</v>
      </c>
      <c r="D251" t="str">
        <f t="shared" si="6"/>
        <v/>
      </c>
    </row>
    <row r="252" spans="1:4" x14ac:dyDescent="0.35">
      <c r="A252">
        <f t="shared" si="7"/>
        <v>251</v>
      </c>
      <c r="D252" t="str">
        <f t="shared" si="6"/>
        <v/>
      </c>
    </row>
    <row r="253" spans="1:4" x14ac:dyDescent="0.35">
      <c r="A253">
        <f t="shared" si="7"/>
        <v>252</v>
      </c>
      <c r="D253" t="str">
        <f t="shared" si="6"/>
        <v/>
      </c>
    </row>
    <row r="254" spans="1:4" x14ac:dyDescent="0.35">
      <c r="A254">
        <f t="shared" si="7"/>
        <v>253</v>
      </c>
      <c r="D254" t="str">
        <f t="shared" si="6"/>
        <v/>
      </c>
    </row>
    <row r="255" spans="1:4" x14ac:dyDescent="0.35">
      <c r="A255">
        <f t="shared" si="7"/>
        <v>254</v>
      </c>
      <c r="D255" t="str">
        <f t="shared" si="6"/>
        <v/>
      </c>
    </row>
    <row r="256" spans="1:4" x14ac:dyDescent="0.35">
      <c r="A256">
        <f t="shared" si="7"/>
        <v>255</v>
      </c>
      <c r="D256" t="str">
        <f t="shared" si="6"/>
        <v/>
      </c>
    </row>
    <row r="257" spans="1:4" x14ac:dyDescent="0.35">
      <c r="A257">
        <f t="shared" si="7"/>
        <v>256</v>
      </c>
      <c r="D257" t="str">
        <f t="shared" si="6"/>
        <v/>
      </c>
    </row>
    <row r="258" spans="1:4" x14ac:dyDescent="0.35">
      <c r="A258">
        <f t="shared" si="7"/>
        <v>257</v>
      </c>
      <c r="D258" t="str">
        <f t="shared" ref="D258:D321" si="8">IF(COUNT(C258) = 1, C258-B258, "")</f>
        <v/>
      </c>
    </row>
    <row r="259" spans="1:4" x14ac:dyDescent="0.35">
      <c r="A259">
        <f t="shared" ref="A259:A322" si="9">A258+1</f>
        <v>258</v>
      </c>
      <c r="D259" t="str">
        <f t="shared" si="8"/>
        <v/>
      </c>
    </row>
    <row r="260" spans="1:4" x14ac:dyDescent="0.35">
      <c r="A260">
        <f t="shared" si="9"/>
        <v>259</v>
      </c>
      <c r="D260" t="str">
        <f t="shared" si="8"/>
        <v/>
      </c>
    </row>
    <row r="261" spans="1:4" x14ac:dyDescent="0.35">
      <c r="A261">
        <f t="shared" si="9"/>
        <v>260</v>
      </c>
      <c r="D261" t="str">
        <f t="shared" si="8"/>
        <v/>
      </c>
    </row>
    <row r="262" spans="1:4" x14ac:dyDescent="0.35">
      <c r="A262">
        <f t="shared" si="9"/>
        <v>261</v>
      </c>
      <c r="D262" t="str">
        <f t="shared" si="8"/>
        <v/>
      </c>
    </row>
    <row r="263" spans="1:4" x14ac:dyDescent="0.35">
      <c r="A263">
        <f t="shared" si="9"/>
        <v>262</v>
      </c>
      <c r="D263" t="str">
        <f t="shared" si="8"/>
        <v/>
      </c>
    </row>
    <row r="264" spans="1:4" x14ac:dyDescent="0.35">
      <c r="A264">
        <f t="shared" si="9"/>
        <v>263</v>
      </c>
      <c r="D264" t="str">
        <f t="shared" si="8"/>
        <v/>
      </c>
    </row>
    <row r="265" spans="1:4" x14ac:dyDescent="0.35">
      <c r="A265">
        <f t="shared" si="9"/>
        <v>264</v>
      </c>
      <c r="D265" t="str">
        <f t="shared" si="8"/>
        <v/>
      </c>
    </row>
    <row r="266" spans="1:4" x14ac:dyDescent="0.35">
      <c r="A266">
        <f t="shared" si="9"/>
        <v>265</v>
      </c>
      <c r="D266" t="str">
        <f t="shared" si="8"/>
        <v/>
      </c>
    </row>
    <row r="267" spans="1:4" x14ac:dyDescent="0.35">
      <c r="A267">
        <f t="shared" si="9"/>
        <v>266</v>
      </c>
      <c r="D267" t="str">
        <f t="shared" si="8"/>
        <v/>
      </c>
    </row>
    <row r="268" spans="1:4" x14ac:dyDescent="0.35">
      <c r="A268">
        <f t="shared" si="9"/>
        <v>267</v>
      </c>
      <c r="D268" t="str">
        <f t="shared" si="8"/>
        <v/>
      </c>
    </row>
    <row r="269" spans="1:4" x14ac:dyDescent="0.35">
      <c r="A269">
        <f t="shared" si="9"/>
        <v>268</v>
      </c>
      <c r="D269" t="str">
        <f t="shared" si="8"/>
        <v/>
      </c>
    </row>
    <row r="270" spans="1:4" x14ac:dyDescent="0.35">
      <c r="A270">
        <f t="shared" si="9"/>
        <v>269</v>
      </c>
      <c r="D270" t="str">
        <f t="shared" si="8"/>
        <v/>
      </c>
    </row>
    <row r="271" spans="1:4" x14ac:dyDescent="0.35">
      <c r="A271">
        <f t="shared" si="9"/>
        <v>270</v>
      </c>
      <c r="D271" t="str">
        <f t="shared" si="8"/>
        <v/>
      </c>
    </row>
    <row r="272" spans="1:4" x14ac:dyDescent="0.35">
      <c r="A272">
        <f t="shared" si="9"/>
        <v>271</v>
      </c>
      <c r="D272" t="str">
        <f t="shared" si="8"/>
        <v/>
      </c>
    </row>
    <row r="273" spans="1:4" x14ac:dyDescent="0.35">
      <c r="A273">
        <f t="shared" si="9"/>
        <v>272</v>
      </c>
      <c r="D273" t="str">
        <f t="shared" si="8"/>
        <v/>
      </c>
    </row>
    <row r="274" spans="1:4" x14ac:dyDescent="0.35">
      <c r="A274">
        <f t="shared" si="9"/>
        <v>273</v>
      </c>
      <c r="D274" t="str">
        <f t="shared" si="8"/>
        <v/>
      </c>
    </row>
    <row r="275" spans="1:4" x14ac:dyDescent="0.35">
      <c r="A275">
        <f t="shared" si="9"/>
        <v>274</v>
      </c>
      <c r="D275" t="str">
        <f t="shared" si="8"/>
        <v/>
      </c>
    </row>
    <row r="276" spans="1:4" x14ac:dyDescent="0.35">
      <c r="A276">
        <f t="shared" si="9"/>
        <v>275</v>
      </c>
      <c r="D276" t="str">
        <f t="shared" si="8"/>
        <v/>
      </c>
    </row>
    <row r="277" spans="1:4" x14ac:dyDescent="0.35">
      <c r="A277">
        <f t="shared" si="9"/>
        <v>276</v>
      </c>
      <c r="D277" t="str">
        <f t="shared" si="8"/>
        <v/>
      </c>
    </row>
    <row r="278" spans="1:4" x14ac:dyDescent="0.35">
      <c r="A278">
        <f t="shared" si="9"/>
        <v>277</v>
      </c>
      <c r="D278" t="str">
        <f t="shared" si="8"/>
        <v/>
      </c>
    </row>
    <row r="279" spans="1:4" x14ac:dyDescent="0.35">
      <c r="A279">
        <f t="shared" si="9"/>
        <v>278</v>
      </c>
      <c r="D279" t="str">
        <f t="shared" si="8"/>
        <v/>
      </c>
    </row>
    <row r="280" spans="1:4" x14ac:dyDescent="0.35">
      <c r="A280">
        <f t="shared" si="9"/>
        <v>279</v>
      </c>
      <c r="D280" t="str">
        <f t="shared" si="8"/>
        <v/>
      </c>
    </row>
    <row r="281" spans="1:4" x14ac:dyDescent="0.35">
      <c r="A281">
        <f t="shared" si="9"/>
        <v>280</v>
      </c>
      <c r="D281" t="str">
        <f t="shared" si="8"/>
        <v/>
      </c>
    </row>
    <row r="282" spans="1:4" x14ac:dyDescent="0.35">
      <c r="A282">
        <f t="shared" si="9"/>
        <v>281</v>
      </c>
      <c r="D282" t="str">
        <f t="shared" si="8"/>
        <v/>
      </c>
    </row>
    <row r="283" spans="1:4" x14ac:dyDescent="0.35">
      <c r="A283">
        <f t="shared" si="9"/>
        <v>282</v>
      </c>
      <c r="D283" t="str">
        <f t="shared" si="8"/>
        <v/>
      </c>
    </row>
    <row r="284" spans="1:4" x14ac:dyDescent="0.35">
      <c r="A284">
        <f t="shared" si="9"/>
        <v>283</v>
      </c>
      <c r="D284" t="str">
        <f t="shared" si="8"/>
        <v/>
      </c>
    </row>
    <row r="285" spans="1:4" x14ac:dyDescent="0.35">
      <c r="A285">
        <f t="shared" si="9"/>
        <v>284</v>
      </c>
      <c r="D285" t="str">
        <f t="shared" si="8"/>
        <v/>
      </c>
    </row>
    <row r="286" spans="1:4" x14ac:dyDescent="0.35">
      <c r="A286">
        <f t="shared" si="9"/>
        <v>285</v>
      </c>
      <c r="D286" t="str">
        <f t="shared" si="8"/>
        <v/>
      </c>
    </row>
    <row r="287" spans="1:4" x14ac:dyDescent="0.35">
      <c r="A287">
        <f t="shared" si="9"/>
        <v>286</v>
      </c>
      <c r="D287" t="str">
        <f t="shared" si="8"/>
        <v/>
      </c>
    </row>
    <row r="288" spans="1:4" x14ac:dyDescent="0.35">
      <c r="A288">
        <f t="shared" si="9"/>
        <v>287</v>
      </c>
      <c r="D288" t="str">
        <f t="shared" si="8"/>
        <v/>
      </c>
    </row>
    <row r="289" spans="1:4" x14ac:dyDescent="0.35">
      <c r="A289">
        <f t="shared" si="9"/>
        <v>288</v>
      </c>
      <c r="D289" t="str">
        <f t="shared" si="8"/>
        <v/>
      </c>
    </row>
    <row r="290" spans="1:4" x14ac:dyDescent="0.35">
      <c r="A290">
        <f t="shared" si="9"/>
        <v>289</v>
      </c>
      <c r="D290" t="str">
        <f t="shared" si="8"/>
        <v/>
      </c>
    </row>
    <row r="291" spans="1:4" x14ac:dyDescent="0.35">
      <c r="A291">
        <f t="shared" si="9"/>
        <v>290</v>
      </c>
      <c r="D291" t="str">
        <f t="shared" si="8"/>
        <v/>
      </c>
    </row>
    <row r="292" spans="1:4" x14ac:dyDescent="0.35">
      <c r="A292">
        <f t="shared" si="9"/>
        <v>291</v>
      </c>
      <c r="D292" t="str">
        <f t="shared" si="8"/>
        <v/>
      </c>
    </row>
    <row r="293" spans="1:4" x14ac:dyDescent="0.35">
      <c r="A293">
        <f t="shared" si="9"/>
        <v>292</v>
      </c>
      <c r="D293" t="str">
        <f t="shared" si="8"/>
        <v/>
      </c>
    </row>
    <row r="294" spans="1:4" x14ac:dyDescent="0.35">
      <c r="A294">
        <f t="shared" si="9"/>
        <v>293</v>
      </c>
      <c r="D294" t="str">
        <f t="shared" si="8"/>
        <v/>
      </c>
    </row>
    <row r="295" spans="1:4" x14ac:dyDescent="0.35">
      <c r="A295">
        <f t="shared" si="9"/>
        <v>294</v>
      </c>
      <c r="D295" t="str">
        <f t="shared" si="8"/>
        <v/>
      </c>
    </row>
    <row r="296" spans="1:4" x14ac:dyDescent="0.35">
      <c r="A296">
        <f t="shared" si="9"/>
        <v>295</v>
      </c>
      <c r="D296" t="str">
        <f t="shared" si="8"/>
        <v/>
      </c>
    </row>
    <row r="297" spans="1:4" x14ac:dyDescent="0.35">
      <c r="A297">
        <f t="shared" si="9"/>
        <v>296</v>
      </c>
      <c r="D297" t="str">
        <f t="shared" si="8"/>
        <v/>
      </c>
    </row>
    <row r="298" spans="1:4" x14ac:dyDescent="0.35">
      <c r="A298">
        <f t="shared" si="9"/>
        <v>297</v>
      </c>
      <c r="D298" t="str">
        <f t="shared" si="8"/>
        <v/>
      </c>
    </row>
    <row r="299" spans="1:4" x14ac:dyDescent="0.35">
      <c r="A299">
        <f t="shared" si="9"/>
        <v>298</v>
      </c>
      <c r="D299" t="str">
        <f t="shared" si="8"/>
        <v/>
      </c>
    </row>
    <row r="300" spans="1:4" x14ac:dyDescent="0.35">
      <c r="A300">
        <f t="shared" si="9"/>
        <v>299</v>
      </c>
      <c r="D300" t="str">
        <f t="shared" si="8"/>
        <v/>
      </c>
    </row>
    <row r="301" spans="1:4" x14ac:dyDescent="0.35">
      <c r="A301">
        <f t="shared" si="9"/>
        <v>300</v>
      </c>
      <c r="D301" t="str">
        <f t="shared" si="8"/>
        <v/>
      </c>
    </row>
    <row r="302" spans="1:4" x14ac:dyDescent="0.35">
      <c r="A302">
        <f t="shared" si="9"/>
        <v>301</v>
      </c>
      <c r="D302" t="str">
        <f t="shared" si="8"/>
        <v/>
      </c>
    </row>
    <row r="303" spans="1:4" x14ac:dyDescent="0.35">
      <c r="A303">
        <f t="shared" si="9"/>
        <v>302</v>
      </c>
      <c r="D303" t="str">
        <f t="shared" si="8"/>
        <v/>
      </c>
    </row>
    <row r="304" spans="1:4" x14ac:dyDescent="0.35">
      <c r="A304">
        <f t="shared" si="9"/>
        <v>303</v>
      </c>
      <c r="D304" t="str">
        <f t="shared" si="8"/>
        <v/>
      </c>
    </row>
    <row r="305" spans="1:4" x14ac:dyDescent="0.35">
      <c r="A305">
        <f t="shared" si="9"/>
        <v>304</v>
      </c>
      <c r="D305" t="str">
        <f t="shared" si="8"/>
        <v/>
      </c>
    </row>
    <row r="306" spans="1:4" x14ac:dyDescent="0.35">
      <c r="A306">
        <f t="shared" si="9"/>
        <v>305</v>
      </c>
      <c r="D306" t="str">
        <f t="shared" si="8"/>
        <v/>
      </c>
    </row>
    <row r="307" spans="1:4" x14ac:dyDescent="0.35">
      <c r="A307">
        <f t="shared" si="9"/>
        <v>306</v>
      </c>
      <c r="D307" t="str">
        <f t="shared" si="8"/>
        <v/>
      </c>
    </row>
    <row r="308" spans="1:4" x14ac:dyDescent="0.35">
      <c r="A308">
        <f t="shared" si="9"/>
        <v>307</v>
      </c>
      <c r="D308" t="str">
        <f t="shared" si="8"/>
        <v/>
      </c>
    </row>
    <row r="309" spans="1:4" x14ac:dyDescent="0.35">
      <c r="A309">
        <f t="shared" si="9"/>
        <v>308</v>
      </c>
      <c r="D309" t="str">
        <f t="shared" si="8"/>
        <v/>
      </c>
    </row>
    <row r="310" spans="1:4" x14ac:dyDescent="0.35">
      <c r="A310">
        <f t="shared" si="9"/>
        <v>309</v>
      </c>
      <c r="D310" t="str">
        <f t="shared" si="8"/>
        <v/>
      </c>
    </row>
    <row r="311" spans="1:4" x14ac:dyDescent="0.35">
      <c r="A311">
        <f t="shared" si="9"/>
        <v>310</v>
      </c>
      <c r="D311" t="str">
        <f t="shared" si="8"/>
        <v/>
      </c>
    </row>
    <row r="312" spans="1:4" x14ac:dyDescent="0.35">
      <c r="A312">
        <f t="shared" si="9"/>
        <v>311</v>
      </c>
      <c r="D312" t="str">
        <f t="shared" si="8"/>
        <v/>
      </c>
    </row>
    <row r="313" spans="1:4" x14ac:dyDescent="0.35">
      <c r="A313">
        <f t="shared" si="9"/>
        <v>312</v>
      </c>
      <c r="D313" t="str">
        <f t="shared" si="8"/>
        <v/>
      </c>
    </row>
    <row r="314" spans="1:4" x14ac:dyDescent="0.35">
      <c r="A314">
        <f t="shared" si="9"/>
        <v>313</v>
      </c>
      <c r="D314" t="str">
        <f t="shared" si="8"/>
        <v/>
      </c>
    </row>
    <row r="315" spans="1:4" x14ac:dyDescent="0.35">
      <c r="A315">
        <f t="shared" si="9"/>
        <v>314</v>
      </c>
      <c r="D315" t="str">
        <f t="shared" si="8"/>
        <v/>
      </c>
    </row>
    <row r="316" spans="1:4" x14ac:dyDescent="0.35">
      <c r="A316">
        <f t="shared" si="9"/>
        <v>315</v>
      </c>
      <c r="D316" t="str">
        <f t="shared" si="8"/>
        <v/>
      </c>
    </row>
    <row r="317" spans="1:4" x14ac:dyDescent="0.35">
      <c r="A317">
        <f t="shared" si="9"/>
        <v>316</v>
      </c>
      <c r="D317" t="str">
        <f t="shared" si="8"/>
        <v/>
      </c>
    </row>
    <row r="318" spans="1:4" x14ac:dyDescent="0.35">
      <c r="A318">
        <f t="shared" si="9"/>
        <v>317</v>
      </c>
      <c r="D318" t="str">
        <f t="shared" si="8"/>
        <v/>
      </c>
    </row>
    <row r="319" spans="1:4" x14ac:dyDescent="0.35">
      <c r="A319">
        <f t="shared" si="9"/>
        <v>318</v>
      </c>
      <c r="D319" t="str">
        <f t="shared" si="8"/>
        <v/>
      </c>
    </row>
    <row r="320" spans="1:4" x14ac:dyDescent="0.35">
      <c r="A320">
        <f t="shared" si="9"/>
        <v>319</v>
      </c>
      <c r="D320" t="str">
        <f t="shared" si="8"/>
        <v/>
      </c>
    </row>
    <row r="321" spans="1:4" x14ac:dyDescent="0.35">
      <c r="A321">
        <f t="shared" si="9"/>
        <v>320</v>
      </c>
      <c r="D321" t="str">
        <f t="shared" si="8"/>
        <v/>
      </c>
    </row>
    <row r="322" spans="1:4" x14ac:dyDescent="0.35">
      <c r="A322">
        <f t="shared" si="9"/>
        <v>321</v>
      </c>
      <c r="D322" t="str">
        <f t="shared" ref="D322:D385" si="10">IF(COUNT(C322) = 1, C322-B322, "")</f>
        <v/>
      </c>
    </row>
    <row r="323" spans="1:4" x14ac:dyDescent="0.35">
      <c r="A323">
        <f t="shared" ref="A323:A386" si="11">A322+1</f>
        <v>322</v>
      </c>
      <c r="D323" t="str">
        <f t="shared" si="10"/>
        <v/>
      </c>
    </row>
    <row r="324" spans="1:4" x14ac:dyDescent="0.35">
      <c r="A324">
        <f t="shared" si="11"/>
        <v>323</v>
      </c>
      <c r="D324" t="str">
        <f t="shared" si="10"/>
        <v/>
      </c>
    </row>
    <row r="325" spans="1:4" x14ac:dyDescent="0.35">
      <c r="A325">
        <f t="shared" si="11"/>
        <v>324</v>
      </c>
      <c r="D325" t="str">
        <f t="shared" si="10"/>
        <v/>
      </c>
    </row>
    <row r="326" spans="1:4" x14ac:dyDescent="0.35">
      <c r="A326">
        <f t="shared" si="11"/>
        <v>325</v>
      </c>
      <c r="D326" t="str">
        <f t="shared" si="10"/>
        <v/>
      </c>
    </row>
    <row r="327" spans="1:4" x14ac:dyDescent="0.35">
      <c r="A327">
        <f t="shared" si="11"/>
        <v>326</v>
      </c>
      <c r="D327" t="str">
        <f t="shared" si="10"/>
        <v/>
      </c>
    </row>
    <row r="328" spans="1:4" x14ac:dyDescent="0.35">
      <c r="A328">
        <f t="shared" si="11"/>
        <v>327</v>
      </c>
      <c r="D328" t="str">
        <f t="shared" si="10"/>
        <v/>
      </c>
    </row>
    <row r="329" spans="1:4" x14ac:dyDescent="0.35">
      <c r="A329">
        <f t="shared" si="11"/>
        <v>328</v>
      </c>
      <c r="D329" t="str">
        <f t="shared" si="10"/>
        <v/>
      </c>
    </row>
    <row r="330" spans="1:4" x14ac:dyDescent="0.35">
      <c r="A330">
        <f t="shared" si="11"/>
        <v>329</v>
      </c>
      <c r="D330" t="str">
        <f t="shared" si="10"/>
        <v/>
      </c>
    </row>
    <row r="331" spans="1:4" x14ac:dyDescent="0.35">
      <c r="A331">
        <f t="shared" si="11"/>
        <v>330</v>
      </c>
      <c r="D331" t="str">
        <f t="shared" si="10"/>
        <v/>
      </c>
    </row>
    <row r="332" spans="1:4" x14ac:dyDescent="0.35">
      <c r="A332">
        <f t="shared" si="11"/>
        <v>331</v>
      </c>
      <c r="D332" t="str">
        <f t="shared" si="10"/>
        <v/>
      </c>
    </row>
    <row r="333" spans="1:4" x14ac:dyDescent="0.35">
      <c r="A333">
        <f t="shared" si="11"/>
        <v>332</v>
      </c>
      <c r="D333" t="str">
        <f t="shared" si="10"/>
        <v/>
      </c>
    </row>
    <row r="334" spans="1:4" x14ac:dyDescent="0.35">
      <c r="A334">
        <f t="shared" si="11"/>
        <v>333</v>
      </c>
      <c r="D334" t="str">
        <f t="shared" si="10"/>
        <v/>
      </c>
    </row>
    <row r="335" spans="1:4" x14ac:dyDescent="0.35">
      <c r="A335">
        <f t="shared" si="11"/>
        <v>334</v>
      </c>
      <c r="D335" t="str">
        <f t="shared" si="10"/>
        <v/>
      </c>
    </row>
    <row r="336" spans="1:4" x14ac:dyDescent="0.35">
      <c r="A336">
        <f t="shared" si="11"/>
        <v>335</v>
      </c>
      <c r="D336" t="str">
        <f t="shared" si="10"/>
        <v/>
      </c>
    </row>
    <row r="337" spans="1:4" x14ac:dyDescent="0.35">
      <c r="A337">
        <f t="shared" si="11"/>
        <v>336</v>
      </c>
      <c r="D337" t="str">
        <f t="shared" si="10"/>
        <v/>
      </c>
    </row>
    <row r="338" spans="1:4" x14ac:dyDescent="0.35">
      <c r="A338">
        <f t="shared" si="11"/>
        <v>337</v>
      </c>
      <c r="D338" t="str">
        <f t="shared" si="10"/>
        <v/>
      </c>
    </row>
    <row r="339" spans="1:4" x14ac:dyDescent="0.35">
      <c r="A339">
        <f t="shared" si="11"/>
        <v>338</v>
      </c>
      <c r="D339" t="str">
        <f t="shared" si="10"/>
        <v/>
      </c>
    </row>
    <row r="340" spans="1:4" x14ac:dyDescent="0.35">
      <c r="A340">
        <f t="shared" si="11"/>
        <v>339</v>
      </c>
      <c r="D340" t="str">
        <f t="shared" si="10"/>
        <v/>
      </c>
    </row>
    <row r="341" spans="1:4" x14ac:dyDescent="0.35">
      <c r="A341">
        <f t="shared" si="11"/>
        <v>340</v>
      </c>
      <c r="D341" t="str">
        <f t="shared" si="10"/>
        <v/>
      </c>
    </row>
    <row r="342" spans="1:4" x14ac:dyDescent="0.35">
      <c r="A342">
        <f t="shared" si="11"/>
        <v>341</v>
      </c>
      <c r="D342" t="str">
        <f t="shared" si="10"/>
        <v/>
      </c>
    </row>
    <row r="343" spans="1:4" x14ac:dyDescent="0.35">
      <c r="A343">
        <f t="shared" si="11"/>
        <v>342</v>
      </c>
      <c r="D343" t="str">
        <f t="shared" si="10"/>
        <v/>
      </c>
    </row>
    <row r="344" spans="1:4" x14ac:dyDescent="0.35">
      <c r="A344">
        <f t="shared" si="11"/>
        <v>343</v>
      </c>
      <c r="D344" t="str">
        <f t="shared" si="10"/>
        <v/>
      </c>
    </row>
    <row r="345" spans="1:4" x14ac:dyDescent="0.35">
      <c r="A345">
        <f t="shared" si="11"/>
        <v>344</v>
      </c>
      <c r="D345" t="str">
        <f t="shared" si="10"/>
        <v/>
      </c>
    </row>
    <row r="346" spans="1:4" x14ac:dyDescent="0.35">
      <c r="A346">
        <f t="shared" si="11"/>
        <v>345</v>
      </c>
      <c r="D346" t="str">
        <f t="shared" si="10"/>
        <v/>
      </c>
    </row>
    <row r="347" spans="1:4" x14ac:dyDescent="0.35">
      <c r="A347">
        <f t="shared" si="11"/>
        <v>346</v>
      </c>
      <c r="D347" t="str">
        <f t="shared" si="10"/>
        <v/>
      </c>
    </row>
    <row r="348" spans="1:4" x14ac:dyDescent="0.35">
      <c r="A348">
        <f t="shared" si="11"/>
        <v>347</v>
      </c>
      <c r="D348" t="str">
        <f t="shared" si="10"/>
        <v/>
      </c>
    </row>
    <row r="349" spans="1:4" x14ac:dyDescent="0.35">
      <c r="A349">
        <f t="shared" si="11"/>
        <v>348</v>
      </c>
      <c r="D349" t="str">
        <f t="shared" si="10"/>
        <v/>
      </c>
    </row>
    <row r="350" spans="1:4" x14ac:dyDescent="0.35">
      <c r="A350">
        <f t="shared" si="11"/>
        <v>349</v>
      </c>
      <c r="D350" t="str">
        <f t="shared" si="10"/>
        <v/>
      </c>
    </row>
    <row r="351" spans="1:4" x14ac:dyDescent="0.35">
      <c r="A351">
        <f t="shared" si="11"/>
        <v>350</v>
      </c>
      <c r="D351" t="str">
        <f t="shared" si="10"/>
        <v/>
      </c>
    </row>
    <row r="352" spans="1:4" x14ac:dyDescent="0.35">
      <c r="A352">
        <f t="shared" si="11"/>
        <v>351</v>
      </c>
      <c r="D352" t="str">
        <f t="shared" si="10"/>
        <v/>
      </c>
    </row>
    <row r="353" spans="1:4" x14ac:dyDescent="0.35">
      <c r="A353">
        <f t="shared" si="11"/>
        <v>352</v>
      </c>
      <c r="D353" t="str">
        <f t="shared" si="10"/>
        <v/>
      </c>
    </row>
    <row r="354" spans="1:4" x14ac:dyDescent="0.35">
      <c r="A354">
        <f t="shared" si="11"/>
        <v>353</v>
      </c>
      <c r="D354" t="str">
        <f t="shared" si="10"/>
        <v/>
      </c>
    </row>
    <row r="355" spans="1:4" x14ac:dyDescent="0.35">
      <c r="A355">
        <f t="shared" si="11"/>
        <v>354</v>
      </c>
      <c r="D355" t="str">
        <f t="shared" si="10"/>
        <v/>
      </c>
    </row>
    <row r="356" spans="1:4" x14ac:dyDescent="0.35">
      <c r="A356">
        <f t="shared" si="11"/>
        <v>355</v>
      </c>
      <c r="D356" t="str">
        <f t="shared" si="10"/>
        <v/>
      </c>
    </row>
    <row r="357" spans="1:4" x14ac:dyDescent="0.35">
      <c r="A357">
        <f t="shared" si="11"/>
        <v>356</v>
      </c>
      <c r="D357" t="str">
        <f t="shared" si="10"/>
        <v/>
      </c>
    </row>
    <row r="358" spans="1:4" x14ac:dyDescent="0.35">
      <c r="A358">
        <f t="shared" si="11"/>
        <v>357</v>
      </c>
      <c r="D358" t="str">
        <f t="shared" si="10"/>
        <v/>
      </c>
    </row>
    <row r="359" spans="1:4" x14ac:dyDescent="0.35">
      <c r="A359">
        <f t="shared" si="11"/>
        <v>358</v>
      </c>
      <c r="D359" t="str">
        <f t="shared" si="10"/>
        <v/>
      </c>
    </row>
    <row r="360" spans="1:4" x14ac:dyDescent="0.35">
      <c r="A360">
        <f t="shared" si="11"/>
        <v>359</v>
      </c>
      <c r="D360" t="str">
        <f t="shared" si="10"/>
        <v/>
      </c>
    </row>
    <row r="361" spans="1:4" x14ac:dyDescent="0.35">
      <c r="A361">
        <f t="shared" si="11"/>
        <v>360</v>
      </c>
      <c r="D361" t="str">
        <f t="shared" si="10"/>
        <v/>
      </c>
    </row>
    <row r="362" spans="1:4" x14ac:dyDescent="0.35">
      <c r="A362">
        <f t="shared" si="11"/>
        <v>361</v>
      </c>
      <c r="D362" t="str">
        <f t="shared" si="10"/>
        <v/>
      </c>
    </row>
    <row r="363" spans="1:4" x14ac:dyDescent="0.35">
      <c r="A363">
        <f t="shared" si="11"/>
        <v>362</v>
      </c>
      <c r="D363" t="str">
        <f t="shared" si="10"/>
        <v/>
      </c>
    </row>
    <row r="364" spans="1:4" x14ac:dyDescent="0.35">
      <c r="A364">
        <f t="shared" si="11"/>
        <v>363</v>
      </c>
      <c r="D364" t="str">
        <f t="shared" si="10"/>
        <v/>
      </c>
    </row>
    <row r="365" spans="1:4" x14ac:dyDescent="0.35">
      <c r="A365">
        <f t="shared" si="11"/>
        <v>364</v>
      </c>
      <c r="D365" t="str">
        <f t="shared" si="10"/>
        <v/>
      </c>
    </row>
    <row r="366" spans="1:4" x14ac:dyDescent="0.35">
      <c r="A366">
        <f t="shared" si="11"/>
        <v>365</v>
      </c>
      <c r="D366" t="str">
        <f t="shared" si="10"/>
        <v/>
      </c>
    </row>
    <row r="367" spans="1:4" x14ac:dyDescent="0.35">
      <c r="A367">
        <f t="shared" si="11"/>
        <v>366</v>
      </c>
      <c r="D367" t="str">
        <f t="shared" si="10"/>
        <v/>
      </c>
    </row>
    <row r="368" spans="1:4" x14ac:dyDescent="0.35">
      <c r="A368">
        <f t="shared" si="11"/>
        <v>367</v>
      </c>
      <c r="D368" t="str">
        <f t="shared" si="10"/>
        <v/>
      </c>
    </row>
    <row r="369" spans="1:4" x14ac:dyDescent="0.35">
      <c r="A369">
        <f t="shared" si="11"/>
        <v>368</v>
      </c>
      <c r="D369" t="str">
        <f t="shared" si="10"/>
        <v/>
      </c>
    </row>
    <row r="370" spans="1:4" x14ac:dyDescent="0.35">
      <c r="A370">
        <f t="shared" si="11"/>
        <v>369</v>
      </c>
      <c r="D370" t="str">
        <f t="shared" si="10"/>
        <v/>
      </c>
    </row>
    <row r="371" spans="1:4" x14ac:dyDescent="0.35">
      <c r="A371">
        <f t="shared" si="11"/>
        <v>370</v>
      </c>
      <c r="D371" t="str">
        <f t="shared" si="10"/>
        <v/>
      </c>
    </row>
    <row r="372" spans="1:4" x14ac:dyDescent="0.35">
      <c r="A372">
        <f t="shared" si="11"/>
        <v>371</v>
      </c>
      <c r="D372" t="str">
        <f t="shared" si="10"/>
        <v/>
      </c>
    </row>
    <row r="373" spans="1:4" x14ac:dyDescent="0.35">
      <c r="A373">
        <f t="shared" si="11"/>
        <v>372</v>
      </c>
      <c r="D373" t="str">
        <f t="shared" si="10"/>
        <v/>
      </c>
    </row>
    <row r="374" spans="1:4" x14ac:dyDescent="0.35">
      <c r="A374">
        <f t="shared" si="11"/>
        <v>373</v>
      </c>
      <c r="D374" t="str">
        <f t="shared" si="10"/>
        <v/>
      </c>
    </row>
    <row r="375" spans="1:4" x14ac:dyDescent="0.35">
      <c r="A375">
        <f t="shared" si="11"/>
        <v>374</v>
      </c>
      <c r="D375" t="str">
        <f t="shared" si="10"/>
        <v/>
      </c>
    </row>
    <row r="376" spans="1:4" x14ac:dyDescent="0.35">
      <c r="A376">
        <f t="shared" si="11"/>
        <v>375</v>
      </c>
      <c r="D376" t="str">
        <f t="shared" si="10"/>
        <v/>
      </c>
    </row>
    <row r="377" spans="1:4" x14ac:dyDescent="0.35">
      <c r="A377">
        <f t="shared" si="11"/>
        <v>376</v>
      </c>
      <c r="D377" t="str">
        <f t="shared" si="10"/>
        <v/>
      </c>
    </row>
    <row r="378" spans="1:4" x14ac:dyDescent="0.35">
      <c r="A378">
        <f t="shared" si="11"/>
        <v>377</v>
      </c>
      <c r="D378" t="str">
        <f t="shared" si="10"/>
        <v/>
      </c>
    </row>
    <row r="379" spans="1:4" x14ac:dyDescent="0.35">
      <c r="A379">
        <f t="shared" si="11"/>
        <v>378</v>
      </c>
      <c r="D379" t="str">
        <f t="shared" si="10"/>
        <v/>
      </c>
    </row>
    <row r="380" spans="1:4" x14ac:dyDescent="0.35">
      <c r="A380">
        <f t="shared" si="11"/>
        <v>379</v>
      </c>
      <c r="D380" t="str">
        <f t="shared" si="10"/>
        <v/>
      </c>
    </row>
    <row r="381" spans="1:4" x14ac:dyDescent="0.35">
      <c r="A381">
        <f t="shared" si="11"/>
        <v>380</v>
      </c>
      <c r="D381" t="str">
        <f t="shared" si="10"/>
        <v/>
      </c>
    </row>
    <row r="382" spans="1:4" x14ac:dyDescent="0.35">
      <c r="A382">
        <f t="shared" si="11"/>
        <v>381</v>
      </c>
      <c r="D382" t="str">
        <f t="shared" si="10"/>
        <v/>
      </c>
    </row>
    <row r="383" spans="1:4" x14ac:dyDescent="0.35">
      <c r="A383">
        <f t="shared" si="11"/>
        <v>382</v>
      </c>
      <c r="D383" t="str">
        <f t="shared" si="10"/>
        <v/>
      </c>
    </row>
    <row r="384" spans="1:4" x14ac:dyDescent="0.35">
      <c r="A384">
        <f t="shared" si="11"/>
        <v>383</v>
      </c>
      <c r="D384" t="str">
        <f t="shared" si="10"/>
        <v/>
      </c>
    </row>
    <row r="385" spans="1:4" x14ac:dyDescent="0.35">
      <c r="A385">
        <f t="shared" si="11"/>
        <v>384</v>
      </c>
      <c r="D385" t="str">
        <f t="shared" si="10"/>
        <v/>
      </c>
    </row>
    <row r="386" spans="1:4" x14ac:dyDescent="0.35">
      <c r="A386">
        <f t="shared" si="11"/>
        <v>385</v>
      </c>
      <c r="D386" t="str">
        <f t="shared" ref="D386:D449" si="12">IF(COUNT(C386) = 1, C386-B386, "")</f>
        <v/>
      </c>
    </row>
    <row r="387" spans="1:4" x14ac:dyDescent="0.35">
      <c r="A387">
        <f t="shared" ref="A387:A450" si="13">A386+1</f>
        <v>386</v>
      </c>
      <c r="D387" t="str">
        <f t="shared" si="12"/>
        <v/>
      </c>
    </row>
    <row r="388" spans="1:4" x14ac:dyDescent="0.35">
      <c r="A388">
        <f t="shared" si="13"/>
        <v>387</v>
      </c>
      <c r="D388" t="str">
        <f t="shared" si="12"/>
        <v/>
      </c>
    </row>
    <row r="389" spans="1:4" x14ac:dyDescent="0.35">
      <c r="A389">
        <f t="shared" si="13"/>
        <v>388</v>
      </c>
      <c r="D389" t="str">
        <f t="shared" si="12"/>
        <v/>
      </c>
    </row>
    <row r="390" spans="1:4" x14ac:dyDescent="0.35">
      <c r="A390">
        <f t="shared" si="13"/>
        <v>389</v>
      </c>
      <c r="D390" t="str">
        <f t="shared" si="12"/>
        <v/>
      </c>
    </row>
    <row r="391" spans="1:4" x14ac:dyDescent="0.35">
      <c r="A391">
        <f t="shared" si="13"/>
        <v>390</v>
      </c>
      <c r="D391" t="str">
        <f t="shared" si="12"/>
        <v/>
      </c>
    </row>
    <row r="392" spans="1:4" x14ac:dyDescent="0.35">
      <c r="A392">
        <f t="shared" si="13"/>
        <v>391</v>
      </c>
      <c r="D392" t="str">
        <f t="shared" si="12"/>
        <v/>
      </c>
    </row>
    <row r="393" spans="1:4" x14ac:dyDescent="0.35">
      <c r="A393">
        <f t="shared" si="13"/>
        <v>392</v>
      </c>
      <c r="D393" t="str">
        <f t="shared" si="12"/>
        <v/>
      </c>
    </row>
    <row r="394" spans="1:4" x14ac:dyDescent="0.35">
      <c r="A394">
        <f t="shared" si="13"/>
        <v>393</v>
      </c>
      <c r="D394" t="str">
        <f t="shared" si="12"/>
        <v/>
      </c>
    </row>
    <row r="395" spans="1:4" x14ac:dyDescent="0.35">
      <c r="A395">
        <f t="shared" si="13"/>
        <v>394</v>
      </c>
      <c r="D395" t="str">
        <f t="shared" si="12"/>
        <v/>
      </c>
    </row>
    <row r="396" spans="1:4" x14ac:dyDescent="0.35">
      <c r="A396">
        <f t="shared" si="13"/>
        <v>395</v>
      </c>
      <c r="D396" t="str">
        <f t="shared" si="12"/>
        <v/>
      </c>
    </row>
    <row r="397" spans="1:4" x14ac:dyDescent="0.35">
      <c r="A397">
        <f t="shared" si="13"/>
        <v>396</v>
      </c>
      <c r="D397" t="str">
        <f t="shared" si="12"/>
        <v/>
      </c>
    </row>
    <row r="398" spans="1:4" x14ac:dyDescent="0.35">
      <c r="A398">
        <f t="shared" si="13"/>
        <v>397</v>
      </c>
      <c r="D398" t="str">
        <f t="shared" si="12"/>
        <v/>
      </c>
    </row>
    <row r="399" spans="1:4" x14ac:dyDescent="0.35">
      <c r="A399">
        <f t="shared" si="13"/>
        <v>398</v>
      </c>
      <c r="D399" t="str">
        <f t="shared" si="12"/>
        <v/>
      </c>
    </row>
    <row r="400" spans="1:4" x14ac:dyDescent="0.35">
      <c r="A400">
        <f t="shared" si="13"/>
        <v>399</v>
      </c>
      <c r="D400" t="str">
        <f t="shared" si="12"/>
        <v/>
      </c>
    </row>
    <row r="401" spans="1:4" x14ac:dyDescent="0.35">
      <c r="A401">
        <f t="shared" si="13"/>
        <v>400</v>
      </c>
      <c r="D401" t="str">
        <f t="shared" si="12"/>
        <v/>
      </c>
    </row>
    <row r="402" spans="1:4" x14ac:dyDescent="0.35">
      <c r="A402">
        <f t="shared" si="13"/>
        <v>401</v>
      </c>
      <c r="D402" t="str">
        <f t="shared" si="12"/>
        <v/>
      </c>
    </row>
    <row r="403" spans="1:4" x14ac:dyDescent="0.35">
      <c r="A403">
        <f t="shared" si="13"/>
        <v>402</v>
      </c>
      <c r="D403" t="str">
        <f t="shared" si="12"/>
        <v/>
      </c>
    </row>
    <row r="404" spans="1:4" x14ac:dyDescent="0.35">
      <c r="A404">
        <f t="shared" si="13"/>
        <v>403</v>
      </c>
      <c r="D404" t="str">
        <f t="shared" si="12"/>
        <v/>
      </c>
    </row>
    <row r="405" spans="1:4" x14ac:dyDescent="0.35">
      <c r="A405">
        <f t="shared" si="13"/>
        <v>404</v>
      </c>
      <c r="D405" t="str">
        <f t="shared" si="12"/>
        <v/>
      </c>
    </row>
    <row r="406" spans="1:4" x14ac:dyDescent="0.35">
      <c r="A406">
        <f t="shared" si="13"/>
        <v>405</v>
      </c>
      <c r="D406" t="str">
        <f t="shared" si="12"/>
        <v/>
      </c>
    </row>
    <row r="407" spans="1:4" x14ac:dyDescent="0.35">
      <c r="A407">
        <f t="shared" si="13"/>
        <v>406</v>
      </c>
      <c r="D407" t="str">
        <f t="shared" si="12"/>
        <v/>
      </c>
    </row>
    <row r="408" spans="1:4" x14ac:dyDescent="0.35">
      <c r="A408">
        <f t="shared" si="13"/>
        <v>407</v>
      </c>
      <c r="D408" t="str">
        <f t="shared" si="12"/>
        <v/>
      </c>
    </row>
    <row r="409" spans="1:4" x14ac:dyDescent="0.35">
      <c r="A409">
        <f t="shared" si="13"/>
        <v>408</v>
      </c>
      <c r="D409" t="str">
        <f t="shared" si="12"/>
        <v/>
      </c>
    </row>
    <row r="410" spans="1:4" x14ac:dyDescent="0.35">
      <c r="A410">
        <f t="shared" si="13"/>
        <v>409</v>
      </c>
      <c r="D410" t="str">
        <f t="shared" si="12"/>
        <v/>
      </c>
    </row>
    <row r="411" spans="1:4" x14ac:dyDescent="0.35">
      <c r="A411">
        <f t="shared" si="13"/>
        <v>410</v>
      </c>
      <c r="D411" t="str">
        <f t="shared" si="12"/>
        <v/>
      </c>
    </row>
    <row r="412" spans="1:4" x14ac:dyDescent="0.35">
      <c r="A412">
        <f t="shared" si="13"/>
        <v>411</v>
      </c>
      <c r="D412" t="str">
        <f t="shared" si="12"/>
        <v/>
      </c>
    </row>
    <row r="413" spans="1:4" x14ac:dyDescent="0.35">
      <c r="A413">
        <f t="shared" si="13"/>
        <v>412</v>
      </c>
      <c r="D413" t="str">
        <f t="shared" si="12"/>
        <v/>
      </c>
    </row>
    <row r="414" spans="1:4" x14ac:dyDescent="0.35">
      <c r="A414">
        <f t="shared" si="13"/>
        <v>413</v>
      </c>
      <c r="D414" t="str">
        <f t="shared" si="12"/>
        <v/>
      </c>
    </row>
    <row r="415" spans="1:4" x14ac:dyDescent="0.35">
      <c r="A415">
        <f t="shared" si="13"/>
        <v>414</v>
      </c>
      <c r="D415" t="str">
        <f t="shared" si="12"/>
        <v/>
      </c>
    </row>
    <row r="416" spans="1:4" x14ac:dyDescent="0.35">
      <c r="A416">
        <f t="shared" si="13"/>
        <v>415</v>
      </c>
      <c r="D416" t="str">
        <f t="shared" si="12"/>
        <v/>
      </c>
    </row>
    <row r="417" spans="1:4" x14ac:dyDescent="0.35">
      <c r="A417">
        <f t="shared" si="13"/>
        <v>416</v>
      </c>
      <c r="D417" t="str">
        <f t="shared" si="12"/>
        <v/>
      </c>
    </row>
    <row r="418" spans="1:4" x14ac:dyDescent="0.35">
      <c r="A418">
        <f t="shared" si="13"/>
        <v>417</v>
      </c>
      <c r="D418" t="str">
        <f t="shared" si="12"/>
        <v/>
      </c>
    </row>
    <row r="419" spans="1:4" x14ac:dyDescent="0.35">
      <c r="A419">
        <f t="shared" si="13"/>
        <v>418</v>
      </c>
      <c r="D419" t="str">
        <f t="shared" si="12"/>
        <v/>
      </c>
    </row>
    <row r="420" spans="1:4" x14ac:dyDescent="0.35">
      <c r="A420">
        <f t="shared" si="13"/>
        <v>419</v>
      </c>
      <c r="D420" t="str">
        <f t="shared" si="12"/>
        <v/>
      </c>
    </row>
    <row r="421" spans="1:4" x14ac:dyDescent="0.35">
      <c r="A421">
        <f t="shared" si="13"/>
        <v>420</v>
      </c>
      <c r="D421" t="str">
        <f t="shared" si="12"/>
        <v/>
      </c>
    </row>
    <row r="422" spans="1:4" x14ac:dyDescent="0.35">
      <c r="A422">
        <f t="shared" si="13"/>
        <v>421</v>
      </c>
      <c r="D422" t="str">
        <f t="shared" si="12"/>
        <v/>
      </c>
    </row>
    <row r="423" spans="1:4" x14ac:dyDescent="0.35">
      <c r="A423">
        <f t="shared" si="13"/>
        <v>422</v>
      </c>
      <c r="D423" t="str">
        <f t="shared" si="12"/>
        <v/>
      </c>
    </row>
    <row r="424" spans="1:4" x14ac:dyDescent="0.35">
      <c r="A424">
        <f t="shared" si="13"/>
        <v>423</v>
      </c>
      <c r="D424" t="str">
        <f t="shared" si="12"/>
        <v/>
      </c>
    </row>
    <row r="425" spans="1:4" x14ac:dyDescent="0.35">
      <c r="A425">
        <f t="shared" si="13"/>
        <v>424</v>
      </c>
      <c r="D425" t="str">
        <f t="shared" si="12"/>
        <v/>
      </c>
    </row>
    <row r="426" spans="1:4" x14ac:dyDescent="0.35">
      <c r="A426">
        <f t="shared" si="13"/>
        <v>425</v>
      </c>
      <c r="D426" t="str">
        <f t="shared" si="12"/>
        <v/>
      </c>
    </row>
    <row r="427" spans="1:4" x14ac:dyDescent="0.35">
      <c r="A427">
        <f t="shared" si="13"/>
        <v>426</v>
      </c>
      <c r="D427" t="str">
        <f t="shared" si="12"/>
        <v/>
      </c>
    </row>
    <row r="428" spans="1:4" x14ac:dyDescent="0.35">
      <c r="A428">
        <f t="shared" si="13"/>
        <v>427</v>
      </c>
      <c r="D428" t="str">
        <f t="shared" si="12"/>
        <v/>
      </c>
    </row>
    <row r="429" spans="1:4" x14ac:dyDescent="0.35">
      <c r="A429">
        <f t="shared" si="13"/>
        <v>428</v>
      </c>
      <c r="D429" t="str">
        <f t="shared" si="12"/>
        <v/>
      </c>
    </row>
    <row r="430" spans="1:4" x14ac:dyDescent="0.35">
      <c r="A430">
        <f t="shared" si="13"/>
        <v>429</v>
      </c>
      <c r="D430" t="str">
        <f t="shared" si="12"/>
        <v/>
      </c>
    </row>
    <row r="431" spans="1:4" x14ac:dyDescent="0.35">
      <c r="A431">
        <f t="shared" si="13"/>
        <v>430</v>
      </c>
      <c r="D431" t="str">
        <f t="shared" si="12"/>
        <v/>
      </c>
    </row>
    <row r="432" spans="1:4" x14ac:dyDescent="0.35">
      <c r="A432">
        <f t="shared" si="13"/>
        <v>431</v>
      </c>
      <c r="D432" t="str">
        <f t="shared" si="12"/>
        <v/>
      </c>
    </row>
    <row r="433" spans="1:4" x14ac:dyDescent="0.35">
      <c r="A433">
        <f t="shared" si="13"/>
        <v>432</v>
      </c>
      <c r="D433" t="str">
        <f t="shared" si="12"/>
        <v/>
      </c>
    </row>
    <row r="434" spans="1:4" x14ac:dyDescent="0.35">
      <c r="A434">
        <f t="shared" si="13"/>
        <v>433</v>
      </c>
      <c r="D434" t="str">
        <f t="shared" si="12"/>
        <v/>
      </c>
    </row>
    <row r="435" spans="1:4" x14ac:dyDescent="0.35">
      <c r="A435">
        <f t="shared" si="13"/>
        <v>434</v>
      </c>
      <c r="D435" t="str">
        <f t="shared" si="12"/>
        <v/>
      </c>
    </row>
    <row r="436" spans="1:4" x14ac:dyDescent="0.35">
      <c r="A436">
        <f t="shared" si="13"/>
        <v>435</v>
      </c>
      <c r="D436" t="str">
        <f t="shared" si="12"/>
        <v/>
      </c>
    </row>
    <row r="437" spans="1:4" x14ac:dyDescent="0.35">
      <c r="A437">
        <f t="shared" si="13"/>
        <v>436</v>
      </c>
      <c r="D437" t="str">
        <f t="shared" si="12"/>
        <v/>
      </c>
    </row>
    <row r="438" spans="1:4" x14ac:dyDescent="0.35">
      <c r="A438">
        <f t="shared" si="13"/>
        <v>437</v>
      </c>
      <c r="D438" t="str">
        <f t="shared" si="12"/>
        <v/>
      </c>
    </row>
    <row r="439" spans="1:4" x14ac:dyDescent="0.35">
      <c r="A439">
        <f t="shared" si="13"/>
        <v>438</v>
      </c>
      <c r="D439" t="str">
        <f t="shared" si="12"/>
        <v/>
      </c>
    </row>
    <row r="440" spans="1:4" x14ac:dyDescent="0.35">
      <c r="A440">
        <f t="shared" si="13"/>
        <v>439</v>
      </c>
      <c r="D440" t="str">
        <f t="shared" si="12"/>
        <v/>
      </c>
    </row>
    <row r="441" spans="1:4" x14ac:dyDescent="0.35">
      <c r="A441">
        <f t="shared" si="13"/>
        <v>440</v>
      </c>
      <c r="D441" t="str">
        <f t="shared" si="12"/>
        <v/>
      </c>
    </row>
    <row r="442" spans="1:4" x14ac:dyDescent="0.35">
      <c r="A442">
        <f t="shared" si="13"/>
        <v>441</v>
      </c>
      <c r="D442" t="str">
        <f t="shared" si="12"/>
        <v/>
      </c>
    </row>
    <row r="443" spans="1:4" x14ac:dyDescent="0.35">
      <c r="A443">
        <f t="shared" si="13"/>
        <v>442</v>
      </c>
      <c r="D443" t="str">
        <f t="shared" si="12"/>
        <v/>
      </c>
    </row>
    <row r="444" spans="1:4" x14ac:dyDescent="0.35">
      <c r="A444">
        <f t="shared" si="13"/>
        <v>443</v>
      </c>
      <c r="D444" t="str">
        <f t="shared" si="12"/>
        <v/>
      </c>
    </row>
    <row r="445" spans="1:4" x14ac:dyDescent="0.35">
      <c r="A445">
        <f t="shared" si="13"/>
        <v>444</v>
      </c>
      <c r="D445" t="str">
        <f t="shared" si="12"/>
        <v/>
      </c>
    </row>
    <row r="446" spans="1:4" x14ac:dyDescent="0.35">
      <c r="A446">
        <f t="shared" si="13"/>
        <v>445</v>
      </c>
      <c r="D446" t="str">
        <f t="shared" si="12"/>
        <v/>
      </c>
    </row>
    <row r="447" spans="1:4" x14ac:dyDescent="0.35">
      <c r="A447">
        <f t="shared" si="13"/>
        <v>446</v>
      </c>
      <c r="D447" t="str">
        <f t="shared" si="12"/>
        <v/>
      </c>
    </row>
    <row r="448" spans="1:4" x14ac:dyDescent="0.35">
      <c r="A448">
        <f t="shared" si="13"/>
        <v>447</v>
      </c>
      <c r="D448" t="str">
        <f t="shared" si="12"/>
        <v/>
      </c>
    </row>
    <row r="449" spans="1:4" x14ac:dyDescent="0.35">
      <c r="A449">
        <f t="shared" si="13"/>
        <v>448</v>
      </c>
      <c r="D449" t="str">
        <f t="shared" si="12"/>
        <v/>
      </c>
    </row>
    <row r="450" spans="1:4" x14ac:dyDescent="0.35">
      <c r="A450">
        <f t="shared" si="13"/>
        <v>449</v>
      </c>
      <c r="D450" t="str">
        <f t="shared" ref="D450:D513" si="14">IF(COUNT(C450) = 1, C450-B450, "")</f>
        <v/>
      </c>
    </row>
    <row r="451" spans="1:4" x14ac:dyDescent="0.35">
      <c r="A451">
        <f t="shared" ref="A451:A514" si="15">A450+1</f>
        <v>450</v>
      </c>
      <c r="D451" t="str">
        <f t="shared" si="14"/>
        <v/>
      </c>
    </row>
    <row r="452" spans="1:4" x14ac:dyDescent="0.35">
      <c r="A452">
        <f t="shared" si="15"/>
        <v>451</v>
      </c>
      <c r="D452" t="str">
        <f t="shared" si="14"/>
        <v/>
      </c>
    </row>
    <row r="453" spans="1:4" x14ac:dyDescent="0.35">
      <c r="A453">
        <f t="shared" si="15"/>
        <v>452</v>
      </c>
      <c r="D453" t="str">
        <f t="shared" si="14"/>
        <v/>
      </c>
    </row>
    <row r="454" spans="1:4" x14ac:dyDescent="0.35">
      <c r="A454">
        <f t="shared" si="15"/>
        <v>453</v>
      </c>
      <c r="D454" t="str">
        <f t="shared" si="14"/>
        <v/>
      </c>
    </row>
    <row r="455" spans="1:4" x14ac:dyDescent="0.35">
      <c r="A455">
        <f t="shared" si="15"/>
        <v>454</v>
      </c>
      <c r="D455" t="str">
        <f t="shared" si="14"/>
        <v/>
      </c>
    </row>
    <row r="456" spans="1:4" x14ac:dyDescent="0.35">
      <c r="A456">
        <f t="shared" si="15"/>
        <v>455</v>
      </c>
      <c r="D456" t="str">
        <f t="shared" si="14"/>
        <v/>
      </c>
    </row>
    <row r="457" spans="1:4" x14ac:dyDescent="0.35">
      <c r="A457">
        <f t="shared" si="15"/>
        <v>456</v>
      </c>
      <c r="D457" t="str">
        <f t="shared" si="14"/>
        <v/>
      </c>
    </row>
    <row r="458" spans="1:4" x14ac:dyDescent="0.35">
      <c r="A458">
        <f t="shared" si="15"/>
        <v>457</v>
      </c>
      <c r="D458" t="str">
        <f t="shared" si="14"/>
        <v/>
      </c>
    </row>
    <row r="459" spans="1:4" x14ac:dyDescent="0.35">
      <c r="A459">
        <f t="shared" si="15"/>
        <v>458</v>
      </c>
      <c r="D459" t="str">
        <f t="shared" si="14"/>
        <v/>
      </c>
    </row>
    <row r="460" spans="1:4" x14ac:dyDescent="0.35">
      <c r="A460">
        <f t="shared" si="15"/>
        <v>459</v>
      </c>
      <c r="D460" t="str">
        <f t="shared" si="14"/>
        <v/>
      </c>
    </row>
    <row r="461" spans="1:4" x14ac:dyDescent="0.35">
      <c r="A461">
        <f t="shared" si="15"/>
        <v>460</v>
      </c>
      <c r="D461" t="str">
        <f t="shared" si="14"/>
        <v/>
      </c>
    </row>
    <row r="462" spans="1:4" x14ac:dyDescent="0.35">
      <c r="A462">
        <f t="shared" si="15"/>
        <v>461</v>
      </c>
      <c r="D462" t="str">
        <f t="shared" si="14"/>
        <v/>
      </c>
    </row>
    <row r="463" spans="1:4" x14ac:dyDescent="0.35">
      <c r="A463">
        <f t="shared" si="15"/>
        <v>462</v>
      </c>
      <c r="D463" t="str">
        <f t="shared" si="14"/>
        <v/>
      </c>
    </row>
    <row r="464" spans="1:4" x14ac:dyDescent="0.35">
      <c r="A464">
        <f t="shared" si="15"/>
        <v>463</v>
      </c>
      <c r="D464" t="str">
        <f t="shared" si="14"/>
        <v/>
      </c>
    </row>
    <row r="465" spans="1:4" x14ac:dyDescent="0.35">
      <c r="A465">
        <f t="shared" si="15"/>
        <v>464</v>
      </c>
      <c r="D465" t="str">
        <f t="shared" si="14"/>
        <v/>
      </c>
    </row>
    <row r="466" spans="1:4" x14ac:dyDescent="0.35">
      <c r="A466">
        <f t="shared" si="15"/>
        <v>465</v>
      </c>
      <c r="D466" t="str">
        <f t="shared" si="14"/>
        <v/>
      </c>
    </row>
    <row r="467" spans="1:4" x14ac:dyDescent="0.35">
      <c r="A467">
        <f t="shared" si="15"/>
        <v>466</v>
      </c>
      <c r="D467" t="str">
        <f t="shared" si="14"/>
        <v/>
      </c>
    </row>
    <row r="468" spans="1:4" x14ac:dyDescent="0.35">
      <c r="A468">
        <f t="shared" si="15"/>
        <v>467</v>
      </c>
      <c r="D468" t="str">
        <f t="shared" si="14"/>
        <v/>
      </c>
    </row>
    <row r="469" spans="1:4" x14ac:dyDescent="0.35">
      <c r="A469">
        <f t="shared" si="15"/>
        <v>468</v>
      </c>
      <c r="D469" t="str">
        <f t="shared" si="14"/>
        <v/>
      </c>
    </row>
    <row r="470" spans="1:4" x14ac:dyDescent="0.35">
      <c r="A470">
        <f t="shared" si="15"/>
        <v>469</v>
      </c>
      <c r="D470" t="str">
        <f t="shared" si="14"/>
        <v/>
      </c>
    </row>
    <row r="471" spans="1:4" x14ac:dyDescent="0.35">
      <c r="A471">
        <f t="shared" si="15"/>
        <v>470</v>
      </c>
      <c r="D471" t="str">
        <f t="shared" si="14"/>
        <v/>
      </c>
    </row>
    <row r="472" spans="1:4" x14ac:dyDescent="0.35">
      <c r="A472">
        <f t="shared" si="15"/>
        <v>471</v>
      </c>
      <c r="D472" t="str">
        <f t="shared" si="14"/>
        <v/>
      </c>
    </row>
    <row r="473" spans="1:4" x14ac:dyDescent="0.35">
      <c r="A473">
        <f t="shared" si="15"/>
        <v>472</v>
      </c>
      <c r="D473" t="str">
        <f t="shared" si="14"/>
        <v/>
      </c>
    </row>
    <row r="474" spans="1:4" x14ac:dyDescent="0.35">
      <c r="A474">
        <f t="shared" si="15"/>
        <v>473</v>
      </c>
      <c r="D474" t="str">
        <f t="shared" si="14"/>
        <v/>
      </c>
    </row>
    <row r="475" spans="1:4" x14ac:dyDescent="0.35">
      <c r="A475">
        <f t="shared" si="15"/>
        <v>474</v>
      </c>
      <c r="D475" t="str">
        <f t="shared" si="14"/>
        <v/>
      </c>
    </row>
    <row r="476" spans="1:4" x14ac:dyDescent="0.35">
      <c r="A476">
        <f t="shared" si="15"/>
        <v>475</v>
      </c>
      <c r="D476" t="str">
        <f t="shared" si="14"/>
        <v/>
      </c>
    </row>
    <row r="477" spans="1:4" x14ac:dyDescent="0.35">
      <c r="A477">
        <f t="shared" si="15"/>
        <v>476</v>
      </c>
      <c r="D477" t="str">
        <f t="shared" si="14"/>
        <v/>
      </c>
    </row>
    <row r="478" spans="1:4" x14ac:dyDescent="0.35">
      <c r="A478">
        <f t="shared" si="15"/>
        <v>477</v>
      </c>
      <c r="D478" t="str">
        <f t="shared" si="14"/>
        <v/>
      </c>
    </row>
    <row r="479" spans="1:4" x14ac:dyDescent="0.35">
      <c r="A479">
        <f t="shared" si="15"/>
        <v>478</v>
      </c>
      <c r="D479" t="str">
        <f t="shared" si="14"/>
        <v/>
      </c>
    </row>
    <row r="480" spans="1:4" x14ac:dyDescent="0.35">
      <c r="A480">
        <f t="shared" si="15"/>
        <v>479</v>
      </c>
      <c r="D480" t="str">
        <f t="shared" si="14"/>
        <v/>
      </c>
    </row>
    <row r="481" spans="1:4" x14ac:dyDescent="0.35">
      <c r="A481">
        <f t="shared" si="15"/>
        <v>480</v>
      </c>
      <c r="D481" t="str">
        <f t="shared" si="14"/>
        <v/>
      </c>
    </row>
    <row r="482" spans="1:4" x14ac:dyDescent="0.35">
      <c r="A482">
        <f t="shared" si="15"/>
        <v>481</v>
      </c>
      <c r="D482" t="str">
        <f t="shared" si="14"/>
        <v/>
      </c>
    </row>
    <row r="483" spans="1:4" x14ac:dyDescent="0.35">
      <c r="A483">
        <f t="shared" si="15"/>
        <v>482</v>
      </c>
      <c r="D483" t="str">
        <f t="shared" si="14"/>
        <v/>
      </c>
    </row>
    <row r="484" spans="1:4" x14ac:dyDescent="0.35">
      <c r="A484">
        <f t="shared" si="15"/>
        <v>483</v>
      </c>
      <c r="D484" t="str">
        <f t="shared" si="14"/>
        <v/>
      </c>
    </row>
    <row r="485" spans="1:4" x14ac:dyDescent="0.35">
      <c r="A485">
        <f t="shared" si="15"/>
        <v>484</v>
      </c>
      <c r="D485" t="str">
        <f t="shared" si="14"/>
        <v/>
      </c>
    </row>
    <row r="486" spans="1:4" x14ac:dyDescent="0.35">
      <c r="A486">
        <f t="shared" si="15"/>
        <v>485</v>
      </c>
      <c r="D486" t="str">
        <f t="shared" si="14"/>
        <v/>
      </c>
    </row>
    <row r="487" spans="1:4" x14ac:dyDescent="0.35">
      <c r="A487">
        <f t="shared" si="15"/>
        <v>486</v>
      </c>
      <c r="D487" t="str">
        <f t="shared" si="14"/>
        <v/>
      </c>
    </row>
    <row r="488" spans="1:4" x14ac:dyDescent="0.35">
      <c r="A488">
        <f t="shared" si="15"/>
        <v>487</v>
      </c>
      <c r="D488" t="str">
        <f t="shared" si="14"/>
        <v/>
      </c>
    </row>
    <row r="489" spans="1:4" x14ac:dyDescent="0.35">
      <c r="A489">
        <f t="shared" si="15"/>
        <v>488</v>
      </c>
      <c r="D489" t="str">
        <f t="shared" si="14"/>
        <v/>
      </c>
    </row>
    <row r="490" spans="1:4" x14ac:dyDescent="0.35">
      <c r="A490">
        <f t="shared" si="15"/>
        <v>489</v>
      </c>
      <c r="D490" t="str">
        <f t="shared" si="14"/>
        <v/>
      </c>
    </row>
    <row r="491" spans="1:4" x14ac:dyDescent="0.35">
      <c r="A491">
        <f t="shared" si="15"/>
        <v>490</v>
      </c>
      <c r="D491" t="str">
        <f t="shared" si="14"/>
        <v/>
      </c>
    </row>
    <row r="492" spans="1:4" x14ac:dyDescent="0.35">
      <c r="A492">
        <f t="shared" si="15"/>
        <v>491</v>
      </c>
      <c r="D492" t="str">
        <f t="shared" si="14"/>
        <v/>
      </c>
    </row>
    <row r="493" spans="1:4" x14ac:dyDescent="0.35">
      <c r="A493">
        <f t="shared" si="15"/>
        <v>492</v>
      </c>
      <c r="D493" t="str">
        <f t="shared" si="14"/>
        <v/>
      </c>
    </row>
    <row r="494" spans="1:4" x14ac:dyDescent="0.35">
      <c r="A494">
        <f t="shared" si="15"/>
        <v>493</v>
      </c>
      <c r="D494" t="str">
        <f t="shared" si="14"/>
        <v/>
      </c>
    </row>
    <row r="495" spans="1:4" x14ac:dyDescent="0.35">
      <c r="A495">
        <f t="shared" si="15"/>
        <v>494</v>
      </c>
      <c r="D495" t="str">
        <f t="shared" si="14"/>
        <v/>
      </c>
    </row>
    <row r="496" spans="1:4" x14ac:dyDescent="0.35">
      <c r="A496">
        <f t="shared" si="15"/>
        <v>495</v>
      </c>
      <c r="D496" t="str">
        <f t="shared" si="14"/>
        <v/>
      </c>
    </row>
    <row r="497" spans="1:4" x14ac:dyDescent="0.35">
      <c r="A497">
        <f t="shared" si="15"/>
        <v>496</v>
      </c>
      <c r="D497" t="str">
        <f t="shared" si="14"/>
        <v/>
      </c>
    </row>
    <row r="498" spans="1:4" x14ac:dyDescent="0.35">
      <c r="A498">
        <f t="shared" si="15"/>
        <v>497</v>
      </c>
      <c r="D498" t="str">
        <f t="shared" si="14"/>
        <v/>
      </c>
    </row>
    <row r="499" spans="1:4" x14ac:dyDescent="0.35">
      <c r="A499">
        <f t="shared" si="15"/>
        <v>498</v>
      </c>
      <c r="D499" t="str">
        <f t="shared" si="14"/>
        <v/>
      </c>
    </row>
    <row r="500" spans="1:4" x14ac:dyDescent="0.35">
      <c r="A500">
        <f t="shared" si="15"/>
        <v>499</v>
      </c>
      <c r="D500" t="str">
        <f t="shared" si="14"/>
        <v/>
      </c>
    </row>
    <row r="501" spans="1:4" x14ac:dyDescent="0.35">
      <c r="A501">
        <f t="shared" si="15"/>
        <v>500</v>
      </c>
      <c r="D501" t="str">
        <f t="shared" si="14"/>
        <v/>
      </c>
    </row>
    <row r="502" spans="1:4" x14ac:dyDescent="0.35">
      <c r="A502">
        <f t="shared" si="15"/>
        <v>501</v>
      </c>
      <c r="D502" t="str">
        <f t="shared" si="14"/>
        <v/>
      </c>
    </row>
    <row r="503" spans="1:4" x14ac:dyDescent="0.35">
      <c r="A503">
        <f t="shared" si="15"/>
        <v>502</v>
      </c>
      <c r="D503" t="str">
        <f t="shared" si="14"/>
        <v/>
      </c>
    </row>
    <row r="504" spans="1:4" x14ac:dyDescent="0.35">
      <c r="A504">
        <f t="shared" si="15"/>
        <v>503</v>
      </c>
      <c r="D504" t="str">
        <f t="shared" si="14"/>
        <v/>
      </c>
    </row>
    <row r="505" spans="1:4" x14ac:dyDescent="0.35">
      <c r="A505">
        <f t="shared" si="15"/>
        <v>504</v>
      </c>
      <c r="D505" t="str">
        <f t="shared" si="14"/>
        <v/>
      </c>
    </row>
    <row r="506" spans="1:4" x14ac:dyDescent="0.35">
      <c r="A506">
        <f t="shared" si="15"/>
        <v>505</v>
      </c>
      <c r="D506" t="str">
        <f t="shared" si="14"/>
        <v/>
      </c>
    </row>
    <row r="507" spans="1:4" x14ac:dyDescent="0.35">
      <c r="A507">
        <f t="shared" si="15"/>
        <v>506</v>
      </c>
      <c r="D507" t="str">
        <f t="shared" si="14"/>
        <v/>
      </c>
    </row>
    <row r="508" spans="1:4" x14ac:dyDescent="0.35">
      <c r="A508">
        <f t="shared" si="15"/>
        <v>507</v>
      </c>
      <c r="D508" t="str">
        <f t="shared" si="14"/>
        <v/>
      </c>
    </row>
    <row r="509" spans="1:4" x14ac:dyDescent="0.35">
      <c r="A509">
        <f t="shared" si="15"/>
        <v>508</v>
      </c>
      <c r="D509" t="str">
        <f t="shared" si="14"/>
        <v/>
      </c>
    </row>
    <row r="510" spans="1:4" x14ac:dyDescent="0.35">
      <c r="A510">
        <f t="shared" si="15"/>
        <v>509</v>
      </c>
      <c r="D510" t="str">
        <f t="shared" si="14"/>
        <v/>
      </c>
    </row>
    <row r="511" spans="1:4" x14ac:dyDescent="0.35">
      <c r="A511">
        <f t="shared" si="15"/>
        <v>510</v>
      </c>
      <c r="D511" t="str">
        <f t="shared" si="14"/>
        <v/>
      </c>
    </row>
    <row r="512" spans="1:4" x14ac:dyDescent="0.35">
      <c r="A512">
        <f t="shared" si="15"/>
        <v>511</v>
      </c>
      <c r="D512" t="str">
        <f t="shared" si="14"/>
        <v/>
      </c>
    </row>
    <row r="513" spans="1:4" x14ac:dyDescent="0.35">
      <c r="A513">
        <f t="shared" si="15"/>
        <v>512</v>
      </c>
      <c r="D513" t="str">
        <f t="shared" si="14"/>
        <v/>
      </c>
    </row>
    <row r="514" spans="1:4" x14ac:dyDescent="0.35">
      <c r="A514">
        <f t="shared" si="15"/>
        <v>513</v>
      </c>
      <c r="D514" t="str">
        <f t="shared" ref="D514:D577" si="16">IF(COUNT(C514) = 1, C514-B514, "")</f>
        <v/>
      </c>
    </row>
    <row r="515" spans="1:4" x14ac:dyDescent="0.35">
      <c r="A515">
        <f t="shared" ref="A515:A578" si="17">A514+1</f>
        <v>514</v>
      </c>
      <c r="D515" t="str">
        <f t="shared" si="16"/>
        <v/>
      </c>
    </row>
    <row r="516" spans="1:4" x14ac:dyDescent="0.35">
      <c r="A516">
        <f t="shared" si="17"/>
        <v>515</v>
      </c>
      <c r="D516" t="str">
        <f t="shared" si="16"/>
        <v/>
      </c>
    </row>
    <row r="517" spans="1:4" x14ac:dyDescent="0.35">
      <c r="A517">
        <f t="shared" si="17"/>
        <v>516</v>
      </c>
      <c r="D517" t="str">
        <f t="shared" si="16"/>
        <v/>
      </c>
    </row>
    <row r="518" spans="1:4" x14ac:dyDescent="0.35">
      <c r="A518">
        <f t="shared" si="17"/>
        <v>517</v>
      </c>
      <c r="D518" t="str">
        <f t="shared" si="16"/>
        <v/>
      </c>
    </row>
    <row r="519" spans="1:4" x14ac:dyDescent="0.35">
      <c r="A519">
        <f t="shared" si="17"/>
        <v>518</v>
      </c>
      <c r="D519" t="str">
        <f t="shared" si="16"/>
        <v/>
      </c>
    </row>
    <row r="520" spans="1:4" x14ac:dyDescent="0.35">
      <c r="A520">
        <f t="shared" si="17"/>
        <v>519</v>
      </c>
      <c r="D520" t="str">
        <f t="shared" si="16"/>
        <v/>
      </c>
    </row>
    <row r="521" spans="1:4" x14ac:dyDescent="0.35">
      <c r="A521">
        <f t="shared" si="17"/>
        <v>520</v>
      </c>
      <c r="D521" t="str">
        <f t="shared" si="16"/>
        <v/>
      </c>
    </row>
    <row r="522" spans="1:4" x14ac:dyDescent="0.35">
      <c r="A522">
        <f t="shared" si="17"/>
        <v>521</v>
      </c>
      <c r="D522" t="str">
        <f t="shared" si="16"/>
        <v/>
      </c>
    </row>
    <row r="523" spans="1:4" x14ac:dyDescent="0.35">
      <c r="A523">
        <f t="shared" si="17"/>
        <v>522</v>
      </c>
      <c r="D523" t="str">
        <f t="shared" si="16"/>
        <v/>
      </c>
    </row>
    <row r="524" spans="1:4" x14ac:dyDescent="0.35">
      <c r="A524">
        <f t="shared" si="17"/>
        <v>523</v>
      </c>
      <c r="D524" t="str">
        <f t="shared" si="16"/>
        <v/>
      </c>
    </row>
    <row r="525" spans="1:4" x14ac:dyDescent="0.35">
      <c r="A525">
        <f t="shared" si="17"/>
        <v>524</v>
      </c>
      <c r="D525" t="str">
        <f t="shared" si="16"/>
        <v/>
      </c>
    </row>
    <row r="526" spans="1:4" x14ac:dyDescent="0.35">
      <c r="A526">
        <f t="shared" si="17"/>
        <v>525</v>
      </c>
      <c r="D526" t="str">
        <f t="shared" si="16"/>
        <v/>
      </c>
    </row>
    <row r="527" spans="1:4" x14ac:dyDescent="0.35">
      <c r="A527">
        <f t="shared" si="17"/>
        <v>526</v>
      </c>
      <c r="D527" t="str">
        <f t="shared" si="16"/>
        <v/>
      </c>
    </row>
    <row r="528" spans="1:4" x14ac:dyDescent="0.35">
      <c r="A528">
        <f t="shared" si="17"/>
        <v>527</v>
      </c>
      <c r="D528" t="str">
        <f t="shared" si="16"/>
        <v/>
      </c>
    </row>
    <row r="529" spans="1:4" x14ac:dyDescent="0.35">
      <c r="A529">
        <f t="shared" si="17"/>
        <v>528</v>
      </c>
      <c r="D529" t="str">
        <f t="shared" si="16"/>
        <v/>
      </c>
    </row>
    <row r="530" spans="1:4" x14ac:dyDescent="0.35">
      <c r="A530">
        <f t="shared" si="17"/>
        <v>529</v>
      </c>
      <c r="D530" t="str">
        <f t="shared" si="16"/>
        <v/>
      </c>
    </row>
    <row r="531" spans="1:4" x14ac:dyDescent="0.35">
      <c r="A531">
        <f t="shared" si="17"/>
        <v>530</v>
      </c>
      <c r="D531" t="str">
        <f t="shared" si="16"/>
        <v/>
      </c>
    </row>
    <row r="532" spans="1:4" x14ac:dyDescent="0.35">
      <c r="A532">
        <f t="shared" si="17"/>
        <v>531</v>
      </c>
      <c r="D532" t="str">
        <f t="shared" si="16"/>
        <v/>
      </c>
    </row>
    <row r="533" spans="1:4" x14ac:dyDescent="0.35">
      <c r="A533">
        <f t="shared" si="17"/>
        <v>532</v>
      </c>
      <c r="D533" t="str">
        <f t="shared" si="16"/>
        <v/>
      </c>
    </row>
    <row r="534" spans="1:4" x14ac:dyDescent="0.35">
      <c r="A534">
        <f t="shared" si="17"/>
        <v>533</v>
      </c>
      <c r="D534" t="str">
        <f t="shared" si="16"/>
        <v/>
      </c>
    </row>
    <row r="535" spans="1:4" x14ac:dyDescent="0.35">
      <c r="A535">
        <f t="shared" si="17"/>
        <v>534</v>
      </c>
      <c r="D535" t="str">
        <f t="shared" si="16"/>
        <v/>
      </c>
    </row>
    <row r="536" spans="1:4" x14ac:dyDescent="0.35">
      <c r="A536">
        <f t="shared" si="17"/>
        <v>535</v>
      </c>
      <c r="D536" t="str">
        <f t="shared" si="16"/>
        <v/>
      </c>
    </row>
    <row r="537" spans="1:4" x14ac:dyDescent="0.35">
      <c r="A537">
        <f t="shared" si="17"/>
        <v>536</v>
      </c>
      <c r="D537" t="str">
        <f t="shared" si="16"/>
        <v/>
      </c>
    </row>
    <row r="538" spans="1:4" x14ac:dyDescent="0.35">
      <c r="A538">
        <f t="shared" si="17"/>
        <v>537</v>
      </c>
      <c r="D538" t="str">
        <f t="shared" si="16"/>
        <v/>
      </c>
    </row>
    <row r="539" spans="1:4" x14ac:dyDescent="0.35">
      <c r="A539">
        <f t="shared" si="17"/>
        <v>538</v>
      </c>
      <c r="D539" t="str">
        <f t="shared" si="16"/>
        <v/>
      </c>
    </row>
    <row r="540" spans="1:4" x14ac:dyDescent="0.35">
      <c r="A540">
        <f t="shared" si="17"/>
        <v>539</v>
      </c>
      <c r="D540" t="str">
        <f t="shared" si="16"/>
        <v/>
      </c>
    </row>
    <row r="541" spans="1:4" x14ac:dyDescent="0.35">
      <c r="A541">
        <f t="shared" si="17"/>
        <v>540</v>
      </c>
      <c r="D541" t="str">
        <f t="shared" si="16"/>
        <v/>
      </c>
    </row>
    <row r="542" spans="1:4" x14ac:dyDescent="0.35">
      <c r="A542">
        <f t="shared" si="17"/>
        <v>541</v>
      </c>
      <c r="D542" t="str">
        <f t="shared" si="16"/>
        <v/>
      </c>
    </row>
    <row r="543" spans="1:4" x14ac:dyDescent="0.35">
      <c r="A543">
        <f t="shared" si="17"/>
        <v>542</v>
      </c>
      <c r="D543" t="str">
        <f t="shared" si="16"/>
        <v/>
      </c>
    </row>
    <row r="544" spans="1:4" x14ac:dyDescent="0.35">
      <c r="A544">
        <f t="shared" si="17"/>
        <v>543</v>
      </c>
      <c r="D544" t="str">
        <f t="shared" si="16"/>
        <v/>
      </c>
    </row>
    <row r="545" spans="1:4" x14ac:dyDescent="0.35">
      <c r="A545">
        <f t="shared" si="17"/>
        <v>544</v>
      </c>
      <c r="D545" t="str">
        <f t="shared" si="16"/>
        <v/>
      </c>
    </row>
    <row r="546" spans="1:4" x14ac:dyDescent="0.35">
      <c r="A546">
        <f t="shared" si="17"/>
        <v>545</v>
      </c>
      <c r="D546" t="str">
        <f t="shared" si="16"/>
        <v/>
      </c>
    </row>
    <row r="547" spans="1:4" x14ac:dyDescent="0.35">
      <c r="A547">
        <f t="shared" si="17"/>
        <v>546</v>
      </c>
      <c r="D547" t="str">
        <f t="shared" si="16"/>
        <v/>
      </c>
    </row>
    <row r="548" spans="1:4" x14ac:dyDescent="0.35">
      <c r="A548">
        <f t="shared" si="17"/>
        <v>547</v>
      </c>
      <c r="D548" t="str">
        <f t="shared" si="16"/>
        <v/>
      </c>
    </row>
    <row r="549" spans="1:4" x14ac:dyDescent="0.35">
      <c r="A549">
        <f t="shared" si="17"/>
        <v>548</v>
      </c>
      <c r="D549" t="str">
        <f t="shared" si="16"/>
        <v/>
      </c>
    </row>
    <row r="550" spans="1:4" x14ac:dyDescent="0.35">
      <c r="A550">
        <f t="shared" si="17"/>
        <v>549</v>
      </c>
      <c r="D550" t="str">
        <f t="shared" si="16"/>
        <v/>
      </c>
    </row>
    <row r="551" spans="1:4" x14ac:dyDescent="0.35">
      <c r="A551">
        <f t="shared" si="17"/>
        <v>550</v>
      </c>
      <c r="D551" t="str">
        <f t="shared" si="16"/>
        <v/>
      </c>
    </row>
    <row r="552" spans="1:4" x14ac:dyDescent="0.35">
      <c r="A552">
        <f t="shared" si="17"/>
        <v>551</v>
      </c>
      <c r="D552" t="str">
        <f t="shared" si="16"/>
        <v/>
      </c>
    </row>
    <row r="553" spans="1:4" x14ac:dyDescent="0.35">
      <c r="A553">
        <f t="shared" si="17"/>
        <v>552</v>
      </c>
      <c r="D553" t="str">
        <f t="shared" si="16"/>
        <v/>
      </c>
    </row>
    <row r="554" spans="1:4" x14ac:dyDescent="0.35">
      <c r="A554">
        <f t="shared" si="17"/>
        <v>553</v>
      </c>
      <c r="D554" t="str">
        <f t="shared" si="16"/>
        <v/>
      </c>
    </row>
    <row r="555" spans="1:4" x14ac:dyDescent="0.35">
      <c r="A555">
        <f t="shared" si="17"/>
        <v>554</v>
      </c>
      <c r="D555" t="str">
        <f t="shared" si="16"/>
        <v/>
      </c>
    </row>
    <row r="556" spans="1:4" x14ac:dyDescent="0.35">
      <c r="A556">
        <f t="shared" si="17"/>
        <v>555</v>
      </c>
      <c r="D556" t="str">
        <f t="shared" si="16"/>
        <v/>
      </c>
    </row>
    <row r="557" spans="1:4" x14ac:dyDescent="0.35">
      <c r="A557">
        <f t="shared" si="17"/>
        <v>556</v>
      </c>
      <c r="D557" t="str">
        <f t="shared" si="16"/>
        <v/>
      </c>
    </row>
    <row r="558" spans="1:4" x14ac:dyDescent="0.35">
      <c r="A558">
        <f t="shared" si="17"/>
        <v>557</v>
      </c>
      <c r="D558" t="str">
        <f t="shared" si="16"/>
        <v/>
      </c>
    </row>
    <row r="559" spans="1:4" x14ac:dyDescent="0.35">
      <c r="A559">
        <f t="shared" si="17"/>
        <v>558</v>
      </c>
      <c r="D559" t="str">
        <f t="shared" si="16"/>
        <v/>
      </c>
    </row>
    <row r="560" spans="1:4" x14ac:dyDescent="0.35">
      <c r="A560">
        <f t="shared" si="17"/>
        <v>559</v>
      </c>
      <c r="D560" t="str">
        <f t="shared" si="16"/>
        <v/>
      </c>
    </row>
    <row r="561" spans="1:4" x14ac:dyDescent="0.35">
      <c r="A561">
        <f t="shared" si="17"/>
        <v>560</v>
      </c>
      <c r="D561" t="str">
        <f t="shared" si="16"/>
        <v/>
      </c>
    </row>
    <row r="562" spans="1:4" x14ac:dyDescent="0.35">
      <c r="A562">
        <f t="shared" si="17"/>
        <v>561</v>
      </c>
      <c r="D562" t="str">
        <f t="shared" si="16"/>
        <v/>
      </c>
    </row>
    <row r="563" spans="1:4" x14ac:dyDescent="0.35">
      <c r="A563">
        <f t="shared" si="17"/>
        <v>562</v>
      </c>
      <c r="D563" t="str">
        <f t="shared" si="16"/>
        <v/>
      </c>
    </row>
    <row r="564" spans="1:4" x14ac:dyDescent="0.35">
      <c r="A564">
        <f t="shared" si="17"/>
        <v>563</v>
      </c>
      <c r="D564" t="str">
        <f t="shared" si="16"/>
        <v/>
      </c>
    </row>
    <row r="565" spans="1:4" x14ac:dyDescent="0.35">
      <c r="A565">
        <f t="shared" si="17"/>
        <v>564</v>
      </c>
      <c r="D565" t="str">
        <f t="shared" si="16"/>
        <v/>
      </c>
    </row>
    <row r="566" spans="1:4" x14ac:dyDescent="0.35">
      <c r="A566">
        <f t="shared" si="17"/>
        <v>565</v>
      </c>
      <c r="D566" t="str">
        <f t="shared" si="16"/>
        <v/>
      </c>
    </row>
    <row r="567" spans="1:4" x14ac:dyDescent="0.35">
      <c r="A567">
        <f t="shared" si="17"/>
        <v>566</v>
      </c>
      <c r="D567" t="str">
        <f t="shared" si="16"/>
        <v/>
      </c>
    </row>
    <row r="568" spans="1:4" x14ac:dyDescent="0.35">
      <c r="A568">
        <f t="shared" si="17"/>
        <v>567</v>
      </c>
      <c r="D568" t="str">
        <f t="shared" si="16"/>
        <v/>
      </c>
    </row>
    <row r="569" spans="1:4" x14ac:dyDescent="0.35">
      <c r="A569">
        <f t="shared" si="17"/>
        <v>568</v>
      </c>
      <c r="D569" t="str">
        <f t="shared" si="16"/>
        <v/>
      </c>
    </row>
    <row r="570" spans="1:4" x14ac:dyDescent="0.35">
      <c r="A570">
        <f t="shared" si="17"/>
        <v>569</v>
      </c>
      <c r="D570" t="str">
        <f t="shared" si="16"/>
        <v/>
      </c>
    </row>
    <row r="571" spans="1:4" x14ac:dyDescent="0.35">
      <c r="A571">
        <f t="shared" si="17"/>
        <v>570</v>
      </c>
      <c r="D571" t="str">
        <f t="shared" si="16"/>
        <v/>
      </c>
    </row>
    <row r="572" spans="1:4" x14ac:dyDescent="0.35">
      <c r="A572">
        <f t="shared" si="17"/>
        <v>571</v>
      </c>
      <c r="D572" t="str">
        <f t="shared" si="16"/>
        <v/>
      </c>
    </row>
    <row r="573" spans="1:4" x14ac:dyDescent="0.35">
      <c r="A573">
        <f t="shared" si="17"/>
        <v>572</v>
      </c>
      <c r="D573" t="str">
        <f t="shared" si="16"/>
        <v/>
      </c>
    </row>
    <row r="574" spans="1:4" x14ac:dyDescent="0.35">
      <c r="A574">
        <f t="shared" si="17"/>
        <v>573</v>
      </c>
      <c r="D574" t="str">
        <f t="shared" si="16"/>
        <v/>
      </c>
    </row>
    <row r="575" spans="1:4" x14ac:dyDescent="0.35">
      <c r="A575">
        <f t="shared" si="17"/>
        <v>574</v>
      </c>
      <c r="D575" t="str">
        <f t="shared" si="16"/>
        <v/>
      </c>
    </row>
    <row r="576" spans="1:4" x14ac:dyDescent="0.35">
      <c r="A576">
        <f t="shared" si="17"/>
        <v>575</v>
      </c>
      <c r="D576" t="str">
        <f t="shared" si="16"/>
        <v/>
      </c>
    </row>
    <row r="577" spans="1:4" x14ac:dyDescent="0.35">
      <c r="A577">
        <f t="shared" si="17"/>
        <v>576</v>
      </c>
      <c r="D577" t="str">
        <f t="shared" si="16"/>
        <v/>
      </c>
    </row>
    <row r="578" spans="1:4" x14ac:dyDescent="0.35">
      <c r="A578">
        <f t="shared" si="17"/>
        <v>577</v>
      </c>
      <c r="D578" t="str">
        <f t="shared" ref="D578:D641" si="18">IF(COUNT(C578) = 1, C578-B578, "")</f>
        <v/>
      </c>
    </row>
    <row r="579" spans="1:4" x14ac:dyDescent="0.35">
      <c r="A579">
        <f t="shared" ref="A579:A642" si="19">A578+1</f>
        <v>578</v>
      </c>
      <c r="D579" t="str">
        <f t="shared" si="18"/>
        <v/>
      </c>
    </row>
    <row r="580" spans="1:4" x14ac:dyDescent="0.35">
      <c r="A580">
        <f t="shared" si="19"/>
        <v>579</v>
      </c>
      <c r="D580" t="str">
        <f t="shared" si="18"/>
        <v/>
      </c>
    </row>
    <row r="581" spans="1:4" x14ac:dyDescent="0.35">
      <c r="A581">
        <f t="shared" si="19"/>
        <v>580</v>
      </c>
      <c r="D581" t="str">
        <f t="shared" si="18"/>
        <v/>
      </c>
    </row>
    <row r="582" spans="1:4" x14ac:dyDescent="0.35">
      <c r="A582">
        <f t="shared" si="19"/>
        <v>581</v>
      </c>
      <c r="D582" t="str">
        <f t="shared" si="18"/>
        <v/>
      </c>
    </row>
    <row r="583" spans="1:4" x14ac:dyDescent="0.35">
      <c r="A583">
        <f t="shared" si="19"/>
        <v>582</v>
      </c>
      <c r="D583" t="str">
        <f t="shared" si="18"/>
        <v/>
      </c>
    </row>
    <row r="584" spans="1:4" x14ac:dyDescent="0.35">
      <c r="A584">
        <f t="shared" si="19"/>
        <v>583</v>
      </c>
      <c r="D584" t="str">
        <f t="shared" si="18"/>
        <v/>
      </c>
    </row>
    <row r="585" spans="1:4" x14ac:dyDescent="0.35">
      <c r="A585">
        <f t="shared" si="19"/>
        <v>584</v>
      </c>
      <c r="D585" t="str">
        <f t="shared" si="18"/>
        <v/>
      </c>
    </row>
    <row r="586" spans="1:4" x14ac:dyDescent="0.35">
      <c r="A586">
        <f t="shared" si="19"/>
        <v>585</v>
      </c>
      <c r="D586" t="str">
        <f t="shared" si="18"/>
        <v/>
      </c>
    </row>
    <row r="587" spans="1:4" x14ac:dyDescent="0.35">
      <c r="A587">
        <f t="shared" si="19"/>
        <v>586</v>
      </c>
      <c r="D587" t="str">
        <f t="shared" si="18"/>
        <v/>
      </c>
    </row>
    <row r="588" spans="1:4" x14ac:dyDescent="0.35">
      <c r="A588">
        <f t="shared" si="19"/>
        <v>587</v>
      </c>
      <c r="D588" t="str">
        <f t="shared" si="18"/>
        <v/>
      </c>
    </row>
    <row r="589" spans="1:4" x14ac:dyDescent="0.35">
      <c r="A589">
        <f t="shared" si="19"/>
        <v>588</v>
      </c>
      <c r="D589" t="str">
        <f t="shared" si="18"/>
        <v/>
      </c>
    </row>
    <row r="590" spans="1:4" x14ac:dyDescent="0.35">
      <c r="A590">
        <f t="shared" si="19"/>
        <v>589</v>
      </c>
      <c r="D590" t="str">
        <f t="shared" si="18"/>
        <v/>
      </c>
    </row>
    <row r="591" spans="1:4" x14ac:dyDescent="0.35">
      <c r="A591">
        <f t="shared" si="19"/>
        <v>590</v>
      </c>
      <c r="D591" t="str">
        <f t="shared" si="18"/>
        <v/>
      </c>
    </row>
    <row r="592" spans="1:4" x14ac:dyDescent="0.35">
      <c r="A592">
        <f t="shared" si="19"/>
        <v>591</v>
      </c>
      <c r="D592" t="str">
        <f t="shared" si="18"/>
        <v/>
      </c>
    </row>
    <row r="593" spans="1:4" x14ac:dyDescent="0.35">
      <c r="A593">
        <f t="shared" si="19"/>
        <v>592</v>
      </c>
      <c r="D593" t="str">
        <f t="shared" si="18"/>
        <v/>
      </c>
    </row>
    <row r="594" spans="1:4" x14ac:dyDescent="0.35">
      <c r="A594">
        <f t="shared" si="19"/>
        <v>593</v>
      </c>
      <c r="D594" t="str">
        <f t="shared" si="18"/>
        <v/>
      </c>
    </row>
    <row r="595" spans="1:4" x14ac:dyDescent="0.35">
      <c r="A595">
        <f t="shared" si="19"/>
        <v>594</v>
      </c>
      <c r="D595" t="str">
        <f t="shared" si="18"/>
        <v/>
      </c>
    </row>
    <row r="596" spans="1:4" x14ac:dyDescent="0.35">
      <c r="A596">
        <f t="shared" si="19"/>
        <v>595</v>
      </c>
      <c r="D596" t="str">
        <f t="shared" si="18"/>
        <v/>
      </c>
    </row>
    <row r="597" spans="1:4" x14ac:dyDescent="0.35">
      <c r="A597">
        <f t="shared" si="19"/>
        <v>596</v>
      </c>
      <c r="D597" t="str">
        <f t="shared" si="18"/>
        <v/>
      </c>
    </row>
    <row r="598" spans="1:4" x14ac:dyDescent="0.35">
      <c r="A598">
        <f t="shared" si="19"/>
        <v>597</v>
      </c>
      <c r="D598" t="str">
        <f t="shared" si="18"/>
        <v/>
      </c>
    </row>
    <row r="599" spans="1:4" x14ac:dyDescent="0.35">
      <c r="A599">
        <f t="shared" si="19"/>
        <v>598</v>
      </c>
      <c r="D599" t="str">
        <f t="shared" si="18"/>
        <v/>
      </c>
    </row>
    <row r="600" spans="1:4" x14ac:dyDescent="0.35">
      <c r="A600">
        <f t="shared" si="19"/>
        <v>599</v>
      </c>
      <c r="D600" t="str">
        <f t="shared" si="18"/>
        <v/>
      </c>
    </row>
    <row r="601" spans="1:4" x14ac:dyDescent="0.35">
      <c r="A601">
        <f t="shared" si="19"/>
        <v>600</v>
      </c>
      <c r="D601" t="str">
        <f t="shared" si="18"/>
        <v/>
      </c>
    </row>
    <row r="602" spans="1:4" x14ac:dyDescent="0.35">
      <c r="A602">
        <f t="shared" si="19"/>
        <v>601</v>
      </c>
      <c r="D602" t="str">
        <f t="shared" si="18"/>
        <v/>
      </c>
    </row>
    <row r="603" spans="1:4" x14ac:dyDescent="0.35">
      <c r="A603">
        <f t="shared" si="19"/>
        <v>602</v>
      </c>
      <c r="D603" t="str">
        <f t="shared" si="18"/>
        <v/>
      </c>
    </row>
    <row r="604" spans="1:4" x14ac:dyDescent="0.35">
      <c r="A604">
        <f t="shared" si="19"/>
        <v>603</v>
      </c>
      <c r="D604" t="str">
        <f t="shared" si="18"/>
        <v/>
      </c>
    </row>
    <row r="605" spans="1:4" x14ac:dyDescent="0.35">
      <c r="A605">
        <f t="shared" si="19"/>
        <v>604</v>
      </c>
      <c r="D605" t="str">
        <f t="shared" si="18"/>
        <v/>
      </c>
    </row>
    <row r="606" spans="1:4" x14ac:dyDescent="0.35">
      <c r="A606">
        <f t="shared" si="19"/>
        <v>605</v>
      </c>
      <c r="D606" t="str">
        <f t="shared" si="18"/>
        <v/>
      </c>
    </row>
    <row r="607" spans="1:4" x14ac:dyDescent="0.35">
      <c r="A607">
        <f t="shared" si="19"/>
        <v>606</v>
      </c>
      <c r="D607" t="str">
        <f t="shared" si="18"/>
        <v/>
      </c>
    </row>
    <row r="608" spans="1:4" x14ac:dyDescent="0.35">
      <c r="A608">
        <f t="shared" si="19"/>
        <v>607</v>
      </c>
      <c r="D608" t="str">
        <f t="shared" si="18"/>
        <v/>
      </c>
    </row>
    <row r="609" spans="1:4" x14ac:dyDescent="0.35">
      <c r="A609">
        <f t="shared" si="19"/>
        <v>608</v>
      </c>
      <c r="D609" t="str">
        <f t="shared" si="18"/>
        <v/>
      </c>
    </row>
    <row r="610" spans="1:4" x14ac:dyDescent="0.35">
      <c r="A610">
        <f t="shared" si="19"/>
        <v>609</v>
      </c>
      <c r="D610" t="str">
        <f t="shared" si="18"/>
        <v/>
      </c>
    </row>
    <row r="611" spans="1:4" x14ac:dyDescent="0.35">
      <c r="A611">
        <f t="shared" si="19"/>
        <v>610</v>
      </c>
      <c r="D611" t="str">
        <f t="shared" si="18"/>
        <v/>
      </c>
    </row>
    <row r="612" spans="1:4" x14ac:dyDescent="0.35">
      <c r="A612">
        <f t="shared" si="19"/>
        <v>611</v>
      </c>
      <c r="D612" t="str">
        <f t="shared" si="18"/>
        <v/>
      </c>
    </row>
    <row r="613" spans="1:4" x14ac:dyDescent="0.35">
      <c r="A613">
        <f t="shared" si="19"/>
        <v>612</v>
      </c>
      <c r="D613" t="str">
        <f t="shared" si="18"/>
        <v/>
      </c>
    </row>
    <row r="614" spans="1:4" x14ac:dyDescent="0.35">
      <c r="A614">
        <f t="shared" si="19"/>
        <v>613</v>
      </c>
      <c r="D614" t="str">
        <f t="shared" si="18"/>
        <v/>
      </c>
    </row>
    <row r="615" spans="1:4" x14ac:dyDescent="0.35">
      <c r="A615">
        <f t="shared" si="19"/>
        <v>614</v>
      </c>
      <c r="D615" t="str">
        <f t="shared" si="18"/>
        <v/>
      </c>
    </row>
    <row r="616" spans="1:4" x14ac:dyDescent="0.35">
      <c r="A616">
        <f t="shared" si="19"/>
        <v>615</v>
      </c>
      <c r="D616" t="str">
        <f t="shared" si="18"/>
        <v/>
      </c>
    </row>
    <row r="617" spans="1:4" x14ac:dyDescent="0.35">
      <c r="A617">
        <f t="shared" si="19"/>
        <v>616</v>
      </c>
      <c r="D617" t="str">
        <f t="shared" si="18"/>
        <v/>
      </c>
    </row>
    <row r="618" spans="1:4" x14ac:dyDescent="0.35">
      <c r="A618">
        <f t="shared" si="19"/>
        <v>617</v>
      </c>
      <c r="D618" t="str">
        <f t="shared" si="18"/>
        <v/>
      </c>
    </row>
    <row r="619" spans="1:4" x14ac:dyDescent="0.35">
      <c r="A619">
        <f t="shared" si="19"/>
        <v>618</v>
      </c>
      <c r="D619" t="str">
        <f t="shared" si="18"/>
        <v/>
      </c>
    </row>
    <row r="620" spans="1:4" x14ac:dyDescent="0.35">
      <c r="A620">
        <f t="shared" si="19"/>
        <v>619</v>
      </c>
      <c r="D620" t="str">
        <f t="shared" si="18"/>
        <v/>
      </c>
    </row>
    <row r="621" spans="1:4" x14ac:dyDescent="0.35">
      <c r="A621">
        <f t="shared" si="19"/>
        <v>620</v>
      </c>
      <c r="D621" t="str">
        <f t="shared" si="18"/>
        <v/>
      </c>
    </row>
    <row r="622" spans="1:4" x14ac:dyDescent="0.35">
      <c r="A622">
        <f t="shared" si="19"/>
        <v>621</v>
      </c>
      <c r="D622" t="str">
        <f t="shared" si="18"/>
        <v/>
      </c>
    </row>
    <row r="623" spans="1:4" x14ac:dyDescent="0.35">
      <c r="A623">
        <f t="shared" si="19"/>
        <v>622</v>
      </c>
      <c r="D623" t="str">
        <f t="shared" si="18"/>
        <v/>
      </c>
    </row>
    <row r="624" spans="1:4" x14ac:dyDescent="0.35">
      <c r="A624">
        <f t="shared" si="19"/>
        <v>623</v>
      </c>
      <c r="D624" t="str">
        <f t="shared" si="18"/>
        <v/>
      </c>
    </row>
    <row r="625" spans="1:4" x14ac:dyDescent="0.35">
      <c r="A625">
        <f t="shared" si="19"/>
        <v>624</v>
      </c>
      <c r="D625" t="str">
        <f t="shared" si="18"/>
        <v/>
      </c>
    </row>
    <row r="626" spans="1:4" x14ac:dyDescent="0.35">
      <c r="A626">
        <f t="shared" si="19"/>
        <v>625</v>
      </c>
      <c r="D626" t="str">
        <f t="shared" si="18"/>
        <v/>
      </c>
    </row>
    <row r="627" spans="1:4" x14ac:dyDescent="0.35">
      <c r="A627">
        <f t="shared" si="19"/>
        <v>626</v>
      </c>
      <c r="D627" t="str">
        <f t="shared" si="18"/>
        <v/>
      </c>
    </row>
    <row r="628" spans="1:4" x14ac:dyDescent="0.35">
      <c r="A628">
        <f t="shared" si="19"/>
        <v>627</v>
      </c>
      <c r="D628" t="str">
        <f t="shared" si="18"/>
        <v/>
      </c>
    </row>
    <row r="629" spans="1:4" x14ac:dyDescent="0.35">
      <c r="A629">
        <f t="shared" si="19"/>
        <v>628</v>
      </c>
      <c r="D629" t="str">
        <f t="shared" si="18"/>
        <v/>
      </c>
    </row>
    <row r="630" spans="1:4" x14ac:dyDescent="0.35">
      <c r="A630">
        <f t="shared" si="19"/>
        <v>629</v>
      </c>
      <c r="D630" t="str">
        <f t="shared" si="18"/>
        <v/>
      </c>
    </row>
    <row r="631" spans="1:4" x14ac:dyDescent="0.35">
      <c r="A631">
        <f t="shared" si="19"/>
        <v>630</v>
      </c>
      <c r="D631" t="str">
        <f t="shared" si="18"/>
        <v/>
      </c>
    </row>
    <row r="632" spans="1:4" x14ac:dyDescent="0.35">
      <c r="A632">
        <f t="shared" si="19"/>
        <v>631</v>
      </c>
      <c r="D632" t="str">
        <f t="shared" si="18"/>
        <v/>
      </c>
    </row>
    <row r="633" spans="1:4" x14ac:dyDescent="0.35">
      <c r="A633">
        <f t="shared" si="19"/>
        <v>632</v>
      </c>
      <c r="D633" t="str">
        <f t="shared" si="18"/>
        <v/>
      </c>
    </row>
    <row r="634" spans="1:4" x14ac:dyDescent="0.35">
      <c r="A634">
        <f t="shared" si="19"/>
        <v>633</v>
      </c>
      <c r="D634" t="str">
        <f t="shared" si="18"/>
        <v/>
      </c>
    </row>
    <row r="635" spans="1:4" x14ac:dyDescent="0.35">
      <c r="A635">
        <f t="shared" si="19"/>
        <v>634</v>
      </c>
      <c r="D635" t="str">
        <f t="shared" si="18"/>
        <v/>
      </c>
    </row>
    <row r="636" spans="1:4" x14ac:dyDescent="0.35">
      <c r="A636">
        <f t="shared" si="19"/>
        <v>635</v>
      </c>
      <c r="D636" t="str">
        <f t="shared" si="18"/>
        <v/>
      </c>
    </row>
    <row r="637" spans="1:4" x14ac:dyDescent="0.35">
      <c r="A637">
        <f t="shared" si="19"/>
        <v>636</v>
      </c>
      <c r="D637" t="str">
        <f t="shared" si="18"/>
        <v/>
      </c>
    </row>
    <row r="638" spans="1:4" x14ac:dyDescent="0.35">
      <c r="A638">
        <f t="shared" si="19"/>
        <v>637</v>
      </c>
      <c r="D638" t="str">
        <f t="shared" si="18"/>
        <v/>
      </c>
    </row>
    <row r="639" spans="1:4" x14ac:dyDescent="0.35">
      <c r="A639">
        <f t="shared" si="19"/>
        <v>638</v>
      </c>
      <c r="D639" t="str">
        <f t="shared" si="18"/>
        <v/>
      </c>
    </row>
    <row r="640" spans="1:4" x14ac:dyDescent="0.35">
      <c r="A640">
        <f t="shared" si="19"/>
        <v>639</v>
      </c>
      <c r="D640" t="str">
        <f t="shared" si="18"/>
        <v/>
      </c>
    </row>
    <row r="641" spans="1:4" x14ac:dyDescent="0.35">
      <c r="A641">
        <f t="shared" si="19"/>
        <v>640</v>
      </c>
      <c r="D641" t="str">
        <f t="shared" si="18"/>
        <v/>
      </c>
    </row>
    <row r="642" spans="1:4" x14ac:dyDescent="0.35">
      <c r="A642">
        <f t="shared" si="19"/>
        <v>641</v>
      </c>
      <c r="D642" t="str">
        <f t="shared" ref="D642:D705" si="20">IF(COUNT(C642) = 1, C642-B642, "")</f>
        <v/>
      </c>
    </row>
    <row r="643" spans="1:4" x14ac:dyDescent="0.35">
      <c r="A643">
        <f t="shared" ref="A643:A706" si="21">A642+1</f>
        <v>642</v>
      </c>
      <c r="D643" t="str">
        <f t="shared" si="20"/>
        <v/>
      </c>
    </row>
    <row r="644" spans="1:4" x14ac:dyDescent="0.35">
      <c r="A644">
        <f t="shared" si="21"/>
        <v>643</v>
      </c>
      <c r="D644" t="str">
        <f t="shared" si="20"/>
        <v/>
      </c>
    </row>
    <row r="645" spans="1:4" x14ac:dyDescent="0.35">
      <c r="A645">
        <f t="shared" si="21"/>
        <v>644</v>
      </c>
      <c r="D645" t="str">
        <f t="shared" si="20"/>
        <v/>
      </c>
    </row>
    <row r="646" spans="1:4" x14ac:dyDescent="0.35">
      <c r="A646">
        <f t="shared" si="21"/>
        <v>645</v>
      </c>
      <c r="D646" t="str">
        <f t="shared" si="20"/>
        <v/>
      </c>
    </row>
    <row r="647" spans="1:4" x14ac:dyDescent="0.35">
      <c r="A647">
        <f t="shared" si="21"/>
        <v>646</v>
      </c>
      <c r="D647" t="str">
        <f t="shared" si="20"/>
        <v/>
      </c>
    </row>
    <row r="648" spans="1:4" x14ac:dyDescent="0.35">
      <c r="A648">
        <f t="shared" si="21"/>
        <v>647</v>
      </c>
      <c r="D648" t="str">
        <f t="shared" si="20"/>
        <v/>
      </c>
    </row>
    <row r="649" spans="1:4" x14ac:dyDescent="0.35">
      <c r="A649">
        <f t="shared" si="21"/>
        <v>648</v>
      </c>
      <c r="D649" t="str">
        <f t="shared" si="20"/>
        <v/>
      </c>
    </row>
    <row r="650" spans="1:4" x14ac:dyDescent="0.35">
      <c r="A650">
        <f t="shared" si="21"/>
        <v>649</v>
      </c>
      <c r="D650" t="str">
        <f t="shared" si="20"/>
        <v/>
      </c>
    </row>
    <row r="651" spans="1:4" x14ac:dyDescent="0.35">
      <c r="A651">
        <f t="shared" si="21"/>
        <v>650</v>
      </c>
      <c r="D651" t="str">
        <f t="shared" si="20"/>
        <v/>
      </c>
    </row>
    <row r="652" spans="1:4" x14ac:dyDescent="0.35">
      <c r="A652">
        <f t="shared" si="21"/>
        <v>651</v>
      </c>
      <c r="D652" t="str">
        <f t="shared" si="20"/>
        <v/>
      </c>
    </row>
    <row r="653" spans="1:4" x14ac:dyDescent="0.35">
      <c r="A653">
        <f t="shared" si="21"/>
        <v>652</v>
      </c>
      <c r="D653" t="str">
        <f t="shared" si="20"/>
        <v/>
      </c>
    </row>
    <row r="654" spans="1:4" x14ac:dyDescent="0.35">
      <c r="A654">
        <f t="shared" si="21"/>
        <v>653</v>
      </c>
      <c r="D654" t="str">
        <f t="shared" si="20"/>
        <v/>
      </c>
    </row>
    <row r="655" spans="1:4" x14ac:dyDescent="0.35">
      <c r="A655">
        <f t="shared" si="21"/>
        <v>654</v>
      </c>
      <c r="D655" t="str">
        <f t="shared" si="20"/>
        <v/>
      </c>
    </row>
    <row r="656" spans="1:4" x14ac:dyDescent="0.35">
      <c r="A656">
        <f t="shared" si="21"/>
        <v>655</v>
      </c>
      <c r="D656" t="str">
        <f t="shared" si="20"/>
        <v/>
      </c>
    </row>
    <row r="657" spans="1:4" x14ac:dyDescent="0.35">
      <c r="A657">
        <f t="shared" si="21"/>
        <v>656</v>
      </c>
      <c r="D657" t="str">
        <f t="shared" si="20"/>
        <v/>
      </c>
    </row>
    <row r="658" spans="1:4" x14ac:dyDescent="0.35">
      <c r="A658">
        <f t="shared" si="21"/>
        <v>657</v>
      </c>
      <c r="D658" t="str">
        <f t="shared" si="20"/>
        <v/>
      </c>
    </row>
    <row r="659" spans="1:4" x14ac:dyDescent="0.35">
      <c r="A659">
        <f t="shared" si="21"/>
        <v>658</v>
      </c>
      <c r="D659" t="str">
        <f t="shared" si="20"/>
        <v/>
      </c>
    </row>
    <row r="660" spans="1:4" x14ac:dyDescent="0.35">
      <c r="A660">
        <f t="shared" si="21"/>
        <v>659</v>
      </c>
      <c r="D660" t="str">
        <f t="shared" si="20"/>
        <v/>
      </c>
    </row>
    <row r="661" spans="1:4" x14ac:dyDescent="0.35">
      <c r="A661">
        <f t="shared" si="21"/>
        <v>660</v>
      </c>
      <c r="D661" t="str">
        <f t="shared" si="20"/>
        <v/>
      </c>
    </row>
    <row r="662" spans="1:4" x14ac:dyDescent="0.35">
      <c r="A662">
        <f t="shared" si="21"/>
        <v>661</v>
      </c>
      <c r="D662" t="str">
        <f t="shared" si="20"/>
        <v/>
      </c>
    </row>
    <row r="663" spans="1:4" x14ac:dyDescent="0.35">
      <c r="A663">
        <f t="shared" si="21"/>
        <v>662</v>
      </c>
      <c r="D663" t="str">
        <f t="shared" si="20"/>
        <v/>
      </c>
    </row>
    <row r="664" spans="1:4" x14ac:dyDescent="0.35">
      <c r="A664">
        <f t="shared" si="21"/>
        <v>663</v>
      </c>
      <c r="D664" t="str">
        <f t="shared" si="20"/>
        <v/>
      </c>
    </row>
    <row r="665" spans="1:4" x14ac:dyDescent="0.35">
      <c r="A665">
        <f t="shared" si="21"/>
        <v>664</v>
      </c>
      <c r="D665" t="str">
        <f t="shared" si="20"/>
        <v/>
      </c>
    </row>
    <row r="666" spans="1:4" x14ac:dyDescent="0.35">
      <c r="A666">
        <f t="shared" si="21"/>
        <v>665</v>
      </c>
      <c r="D666" t="str">
        <f t="shared" si="20"/>
        <v/>
      </c>
    </row>
    <row r="667" spans="1:4" x14ac:dyDescent="0.35">
      <c r="A667">
        <f t="shared" si="21"/>
        <v>666</v>
      </c>
      <c r="D667" t="str">
        <f t="shared" si="20"/>
        <v/>
      </c>
    </row>
    <row r="668" spans="1:4" x14ac:dyDescent="0.35">
      <c r="A668">
        <f t="shared" si="21"/>
        <v>667</v>
      </c>
      <c r="D668" t="str">
        <f t="shared" si="20"/>
        <v/>
      </c>
    </row>
    <row r="669" spans="1:4" x14ac:dyDescent="0.35">
      <c r="A669">
        <f t="shared" si="21"/>
        <v>668</v>
      </c>
      <c r="D669" t="str">
        <f t="shared" si="20"/>
        <v/>
      </c>
    </row>
    <row r="670" spans="1:4" x14ac:dyDescent="0.35">
      <c r="A670">
        <f t="shared" si="21"/>
        <v>669</v>
      </c>
      <c r="D670" t="str">
        <f t="shared" si="20"/>
        <v/>
      </c>
    </row>
    <row r="671" spans="1:4" x14ac:dyDescent="0.35">
      <c r="A671">
        <f t="shared" si="21"/>
        <v>670</v>
      </c>
      <c r="D671" t="str">
        <f t="shared" si="20"/>
        <v/>
      </c>
    </row>
    <row r="672" spans="1:4" x14ac:dyDescent="0.35">
      <c r="A672">
        <f t="shared" si="21"/>
        <v>671</v>
      </c>
      <c r="D672" t="str">
        <f t="shared" si="20"/>
        <v/>
      </c>
    </row>
    <row r="673" spans="1:4" x14ac:dyDescent="0.35">
      <c r="A673">
        <f t="shared" si="21"/>
        <v>672</v>
      </c>
      <c r="D673" t="str">
        <f t="shared" si="20"/>
        <v/>
      </c>
    </row>
    <row r="674" spans="1:4" x14ac:dyDescent="0.35">
      <c r="A674">
        <f t="shared" si="21"/>
        <v>673</v>
      </c>
      <c r="D674" t="str">
        <f t="shared" si="20"/>
        <v/>
      </c>
    </row>
    <row r="675" spans="1:4" x14ac:dyDescent="0.35">
      <c r="A675">
        <f t="shared" si="21"/>
        <v>674</v>
      </c>
      <c r="D675" t="str">
        <f t="shared" si="20"/>
        <v/>
      </c>
    </row>
    <row r="676" spans="1:4" x14ac:dyDescent="0.35">
      <c r="A676">
        <f t="shared" si="21"/>
        <v>675</v>
      </c>
      <c r="D676" t="str">
        <f t="shared" si="20"/>
        <v/>
      </c>
    </row>
    <row r="677" spans="1:4" x14ac:dyDescent="0.35">
      <c r="A677">
        <f t="shared" si="21"/>
        <v>676</v>
      </c>
      <c r="D677" t="str">
        <f t="shared" si="20"/>
        <v/>
      </c>
    </row>
    <row r="678" spans="1:4" x14ac:dyDescent="0.35">
      <c r="A678">
        <f t="shared" si="21"/>
        <v>677</v>
      </c>
      <c r="D678" t="str">
        <f t="shared" si="20"/>
        <v/>
      </c>
    </row>
    <row r="679" spans="1:4" x14ac:dyDescent="0.35">
      <c r="A679">
        <f t="shared" si="21"/>
        <v>678</v>
      </c>
      <c r="D679" t="str">
        <f t="shared" si="20"/>
        <v/>
      </c>
    </row>
    <row r="680" spans="1:4" x14ac:dyDescent="0.35">
      <c r="A680">
        <f t="shared" si="21"/>
        <v>679</v>
      </c>
      <c r="D680" t="str">
        <f t="shared" si="20"/>
        <v/>
      </c>
    </row>
    <row r="681" spans="1:4" x14ac:dyDescent="0.35">
      <c r="A681">
        <f t="shared" si="21"/>
        <v>680</v>
      </c>
      <c r="D681" t="str">
        <f t="shared" si="20"/>
        <v/>
      </c>
    </row>
    <row r="682" spans="1:4" x14ac:dyDescent="0.35">
      <c r="A682">
        <f t="shared" si="21"/>
        <v>681</v>
      </c>
      <c r="D682" t="str">
        <f t="shared" si="20"/>
        <v/>
      </c>
    </row>
    <row r="683" spans="1:4" x14ac:dyDescent="0.35">
      <c r="A683">
        <f t="shared" si="21"/>
        <v>682</v>
      </c>
      <c r="D683" t="str">
        <f t="shared" si="20"/>
        <v/>
      </c>
    </row>
    <row r="684" spans="1:4" x14ac:dyDescent="0.35">
      <c r="A684">
        <f t="shared" si="21"/>
        <v>683</v>
      </c>
      <c r="D684" t="str">
        <f t="shared" si="20"/>
        <v/>
      </c>
    </row>
    <row r="685" spans="1:4" x14ac:dyDescent="0.35">
      <c r="A685">
        <f t="shared" si="21"/>
        <v>684</v>
      </c>
      <c r="D685" t="str">
        <f t="shared" si="20"/>
        <v/>
      </c>
    </row>
    <row r="686" spans="1:4" x14ac:dyDescent="0.35">
      <c r="A686">
        <f t="shared" si="21"/>
        <v>685</v>
      </c>
      <c r="D686" t="str">
        <f t="shared" si="20"/>
        <v/>
      </c>
    </row>
    <row r="687" spans="1:4" x14ac:dyDescent="0.35">
      <c r="A687">
        <f t="shared" si="21"/>
        <v>686</v>
      </c>
      <c r="D687" t="str">
        <f t="shared" si="20"/>
        <v/>
      </c>
    </row>
    <row r="688" spans="1:4" x14ac:dyDescent="0.35">
      <c r="A688">
        <f t="shared" si="21"/>
        <v>687</v>
      </c>
      <c r="D688" t="str">
        <f t="shared" si="20"/>
        <v/>
      </c>
    </row>
    <row r="689" spans="1:4" x14ac:dyDescent="0.35">
      <c r="A689">
        <f t="shared" si="21"/>
        <v>688</v>
      </c>
      <c r="D689" t="str">
        <f t="shared" si="20"/>
        <v/>
      </c>
    </row>
    <row r="690" spans="1:4" x14ac:dyDescent="0.35">
      <c r="A690">
        <f t="shared" si="21"/>
        <v>689</v>
      </c>
      <c r="D690" t="str">
        <f t="shared" si="20"/>
        <v/>
      </c>
    </row>
    <row r="691" spans="1:4" x14ac:dyDescent="0.35">
      <c r="A691">
        <f t="shared" si="21"/>
        <v>690</v>
      </c>
      <c r="D691" t="str">
        <f t="shared" si="20"/>
        <v/>
      </c>
    </row>
    <row r="692" spans="1:4" x14ac:dyDescent="0.35">
      <c r="A692">
        <f t="shared" si="21"/>
        <v>691</v>
      </c>
      <c r="D692" t="str">
        <f t="shared" si="20"/>
        <v/>
      </c>
    </row>
    <row r="693" spans="1:4" x14ac:dyDescent="0.35">
      <c r="A693">
        <f t="shared" si="21"/>
        <v>692</v>
      </c>
      <c r="D693" t="str">
        <f t="shared" si="20"/>
        <v/>
      </c>
    </row>
    <row r="694" spans="1:4" x14ac:dyDescent="0.35">
      <c r="A694">
        <f t="shared" si="21"/>
        <v>693</v>
      </c>
      <c r="D694" t="str">
        <f t="shared" si="20"/>
        <v/>
      </c>
    </row>
    <row r="695" spans="1:4" x14ac:dyDescent="0.35">
      <c r="A695">
        <f t="shared" si="21"/>
        <v>694</v>
      </c>
      <c r="D695" t="str">
        <f t="shared" si="20"/>
        <v/>
      </c>
    </row>
    <row r="696" spans="1:4" x14ac:dyDescent="0.35">
      <c r="A696">
        <f t="shared" si="21"/>
        <v>695</v>
      </c>
      <c r="D696" t="str">
        <f t="shared" si="20"/>
        <v/>
      </c>
    </row>
    <row r="697" spans="1:4" x14ac:dyDescent="0.35">
      <c r="A697">
        <f t="shared" si="21"/>
        <v>696</v>
      </c>
      <c r="D697" t="str">
        <f t="shared" si="20"/>
        <v/>
      </c>
    </row>
    <row r="698" spans="1:4" x14ac:dyDescent="0.35">
      <c r="A698">
        <f t="shared" si="21"/>
        <v>697</v>
      </c>
      <c r="D698" t="str">
        <f t="shared" si="20"/>
        <v/>
      </c>
    </row>
    <row r="699" spans="1:4" x14ac:dyDescent="0.35">
      <c r="A699">
        <f t="shared" si="21"/>
        <v>698</v>
      </c>
      <c r="D699" t="str">
        <f t="shared" si="20"/>
        <v/>
      </c>
    </row>
    <row r="700" spans="1:4" x14ac:dyDescent="0.35">
      <c r="A700">
        <f t="shared" si="21"/>
        <v>699</v>
      </c>
      <c r="D700" t="str">
        <f t="shared" si="20"/>
        <v/>
      </c>
    </row>
    <row r="701" spans="1:4" x14ac:dyDescent="0.35">
      <c r="A701">
        <f t="shared" si="21"/>
        <v>700</v>
      </c>
      <c r="D701" t="str">
        <f t="shared" si="20"/>
        <v/>
      </c>
    </row>
    <row r="702" spans="1:4" x14ac:dyDescent="0.35">
      <c r="A702">
        <f t="shared" si="21"/>
        <v>701</v>
      </c>
      <c r="D702" t="str">
        <f t="shared" si="20"/>
        <v/>
      </c>
    </row>
    <row r="703" spans="1:4" x14ac:dyDescent="0.35">
      <c r="A703">
        <f t="shared" si="21"/>
        <v>702</v>
      </c>
      <c r="D703" t="str">
        <f t="shared" si="20"/>
        <v/>
      </c>
    </row>
    <row r="704" spans="1:4" x14ac:dyDescent="0.35">
      <c r="A704">
        <f t="shared" si="21"/>
        <v>703</v>
      </c>
      <c r="D704" t="str">
        <f t="shared" si="20"/>
        <v/>
      </c>
    </row>
    <row r="705" spans="1:4" x14ac:dyDescent="0.35">
      <c r="A705">
        <f t="shared" si="21"/>
        <v>704</v>
      </c>
      <c r="D705" t="str">
        <f t="shared" si="20"/>
        <v/>
      </c>
    </row>
    <row r="706" spans="1:4" x14ac:dyDescent="0.35">
      <c r="A706">
        <f t="shared" si="21"/>
        <v>705</v>
      </c>
      <c r="D706" t="str">
        <f t="shared" ref="D706:D769" si="22">IF(COUNT(C706) = 1, C706-B706, "")</f>
        <v/>
      </c>
    </row>
    <row r="707" spans="1:4" x14ac:dyDescent="0.35">
      <c r="A707">
        <f t="shared" ref="A707:A757" si="23">A706+1</f>
        <v>706</v>
      </c>
      <c r="D707" t="str">
        <f t="shared" si="22"/>
        <v/>
      </c>
    </row>
    <row r="708" spans="1:4" x14ac:dyDescent="0.35">
      <c r="A708">
        <f t="shared" si="23"/>
        <v>707</v>
      </c>
      <c r="D708" t="str">
        <f t="shared" si="22"/>
        <v/>
      </c>
    </row>
    <row r="709" spans="1:4" x14ac:dyDescent="0.35">
      <c r="A709">
        <f t="shared" si="23"/>
        <v>708</v>
      </c>
      <c r="D709" t="str">
        <f t="shared" si="22"/>
        <v/>
      </c>
    </row>
    <row r="710" spans="1:4" x14ac:dyDescent="0.35">
      <c r="A710">
        <f t="shared" si="23"/>
        <v>709</v>
      </c>
      <c r="D710" t="str">
        <f t="shared" si="22"/>
        <v/>
      </c>
    </row>
    <row r="711" spans="1:4" x14ac:dyDescent="0.35">
      <c r="A711">
        <f t="shared" si="23"/>
        <v>710</v>
      </c>
      <c r="D711" t="str">
        <f t="shared" si="22"/>
        <v/>
      </c>
    </row>
    <row r="712" spans="1:4" x14ac:dyDescent="0.35">
      <c r="A712">
        <f t="shared" si="23"/>
        <v>711</v>
      </c>
      <c r="D712" t="str">
        <f t="shared" si="22"/>
        <v/>
      </c>
    </row>
    <row r="713" spans="1:4" x14ac:dyDescent="0.35">
      <c r="A713">
        <f t="shared" si="23"/>
        <v>712</v>
      </c>
      <c r="D713" t="str">
        <f t="shared" si="22"/>
        <v/>
      </c>
    </row>
    <row r="714" spans="1:4" x14ac:dyDescent="0.35">
      <c r="A714">
        <f t="shared" si="23"/>
        <v>713</v>
      </c>
      <c r="D714" t="str">
        <f t="shared" si="22"/>
        <v/>
      </c>
    </row>
    <row r="715" spans="1:4" x14ac:dyDescent="0.35">
      <c r="A715">
        <f t="shared" si="23"/>
        <v>714</v>
      </c>
      <c r="D715" t="str">
        <f t="shared" si="22"/>
        <v/>
      </c>
    </row>
    <row r="716" spans="1:4" x14ac:dyDescent="0.35">
      <c r="A716">
        <f t="shared" si="23"/>
        <v>715</v>
      </c>
      <c r="D716" t="str">
        <f t="shared" si="22"/>
        <v/>
      </c>
    </row>
    <row r="717" spans="1:4" x14ac:dyDescent="0.35">
      <c r="A717">
        <f t="shared" si="23"/>
        <v>716</v>
      </c>
      <c r="D717" t="str">
        <f t="shared" si="22"/>
        <v/>
      </c>
    </row>
    <row r="718" spans="1:4" x14ac:dyDescent="0.35">
      <c r="A718">
        <f t="shared" si="23"/>
        <v>717</v>
      </c>
      <c r="D718" t="str">
        <f t="shared" si="22"/>
        <v/>
      </c>
    </row>
    <row r="719" spans="1:4" x14ac:dyDescent="0.35">
      <c r="A719">
        <f t="shared" si="23"/>
        <v>718</v>
      </c>
      <c r="D719" t="str">
        <f t="shared" si="22"/>
        <v/>
      </c>
    </row>
    <row r="720" spans="1:4" x14ac:dyDescent="0.35">
      <c r="A720">
        <f t="shared" si="23"/>
        <v>719</v>
      </c>
      <c r="D720" t="str">
        <f t="shared" si="22"/>
        <v/>
      </c>
    </row>
    <row r="721" spans="1:4" x14ac:dyDescent="0.35">
      <c r="A721">
        <f t="shared" si="23"/>
        <v>720</v>
      </c>
      <c r="D721" t="str">
        <f t="shared" si="22"/>
        <v/>
      </c>
    </row>
    <row r="722" spans="1:4" x14ac:dyDescent="0.35">
      <c r="A722">
        <f t="shared" si="23"/>
        <v>721</v>
      </c>
      <c r="D722" t="str">
        <f t="shared" si="22"/>
        <v/>
      </c>
    </row>
    <row r="723" spans="1:4" x14ac:dyDescent="0.35">
      <c r="A723">
        <f t="shared" si="23"/>
        <v>722</v>
      </c>
      <c r="D723" t="str">
        <f t="shared" si="22"/>
        <v/>
      </c>
    </row>
    <row r="724" spans="1:4" x14ac:dyDescent="0.35">
      <c r="A724">
        <f t="shared" si="23"/>
        <v>723</v>
      </c>
      <c r="D724" t="str">
        <f t="shared" si="22"/>
        <v/>
      </c>
    </row>
    <row r="725" spans="1:4" x14ac:dyDescent="0.35">
      <c r="A725">
        <f t="shared" si="23"/>
        <v>724</v>
      </c>
      <c r="D725" t="str">
        <f t="shared" si="22"/>
        <v/>
      </c>
    </row>
    <row r="726" spans="1:4" x14ac:dyDescent="0.35">
      <c r="A726">
        <f t="shared" si="23"/>
        <v>725</v>
      </c>
      <c r="D726" t="str">
        <f t="shared" si="22"/>
        <v/>
      </c>
    </row>
    <row r="727" spans="1:4" x14ac:dyDescent="0.35">
      <c r="A727">
        <f t="shared" si="23"/>
        <v>726</v>
      </c>
      <c r="D727" t="str">
        <f t="shared" si="22"/>
        <v/>
      </c>
    </row>
    <row r="728" spans="1:4" x14ac:dyDescent="0.35">
      <c r="A728">
        <f t="shared" si="23"/>
        <v>727</v>
      </c>
      <c r="D728" t="str">
        <f t="shared" si="22"/>
        <v/>
      </c>
    </row>
    <row r="729" spans="1:4" x14ac:dyDescent="0.35">
      <c r="A729">
        <f t="shared" si="23"/>
        <v>728</v>
      </c>
      <c r="D729" t="str">
        <f t="shared" si="22"/>
        <v/>
      </c>
    </row>
    <row r="730" spans="1:4" x14ac:dyDescent="0.35">
      <c r="A730">
        <f t="shared" si="23"/>
        <v>729</v>
      </c>
      <c r="D730" t="str">
        <f t="shared" si="22"/>
        <v/>
      </c>
    </row>
    <row r="731" spans="1:4" x14ac:dyDescent="0.35">
      <c r="A731">
        <f t="shared" si="23"/>
        <v>730</v>
      </c>
      <c r="D731" t="str">
        <f t="shared" si="22"/>
        <v/>
      </c>
    </row>
    <row r="732" spans="1:4" x14ac:dyDescent="0.35">
      <c r="A732">
        <f t="shared" si="23"/>
        <v>731</v>
      </c>
      <c r="D732" t="str">
        <f t="shared" si="22"/>
        <v/>
      </c>
    </row>
    <row r="733" spans="1:4" x14ac:dyDescent="0.35">
      <c r="A733">
        <f t="shared" si="23"/>
        <v>732</v>
      </c>
      <c r="D733" t="str">
        <f t="shared" si="22"/>
        <v/>
      </c>
    </row>
    <row r="734" spans="1:4" x14ac:dyDescent="0.35">
      <c r="A734">
        <f t="shared" si="23"/>
        <v>733</v>
      </c>
      <c r="D734" t="str">
        <f t="shared" si="22"/>
        <v/>
      </c>
    </row>
    <row r="735" spans="1:4" x14ac:dyDescent="0.35">
      <c r="A735">
        <f t="shared" si="23"/>
        <v>734</v>
      </c>
      <c r="D735" t="str">
        <f t="shared" si="22"/>
        <v/>
      </c>
    </row>
    <row r="736" spans="1:4" x14ac:dyDescent="0.35">
      <c r="A736">
        <f t="shared" si="23"/>
        <v>735</v>
      </c>
      <c r="D736" t="str">
        <f t="shared" si="22"/>
        <v/>
      </c>
    </row>
    <row r="737" spans="1:4" x14ac:dyDescent="0.35">
      <c r="A737">
        <f t="shared" si="23"/>
        <v>736</v>
      </c>
      <c r="D737" t="str">
        <f t="shared" si="22"/>
        <v/>
      </c>
    </row>
    <row r="738" spans="1:4" x14ac:dyDescent="0.35">
      <c r="A738">
        <f t="shared" si="23"/>
        <v>737</v>
      </c>
      <c r="D738" t="str">
        <f t="shared" si="22"/>
        <v/>
      </c>
    </row>
    <row r="739" spans="1:4" x14ac:dyDescent="0.35">
      <c r="A739">
        <f t="shared" si="23"/>
        <v>738</v>
      </c>
      <c r="D739" t="str">
        <f t="shared" si="22"/>
        <v/>
      </c>
    </row>
    <row r="740" spans="1:4" x14ac:dyDescent="0.35">
      <c r="A740">
        <f t="shared" si="23"/>
        <v>739</v>
      </c>
      <c r="D740" t="str">
        <f t="shared" si="22"/>
        <v/>
      </c>
    </row>
    <row r="741" spans="1:4" x14ac:dyDescent="0.35">
      <c r="A741">
        <f t="shared" si="23"/>
        <v>740</v>
      </c>
      <c r="D741" t="str">
        <f t="shared" si="22"/>
        <v/>
      </c>
    </row>
    <row r="742" spans="1:4" x14ac:dyDescent="0.35">
      <c r="A742">
        <f t="shared" si="23"/>
        <v>741</v>
      </c>
      <c r="D742" t="str">
        <f t="shared" si="22"/>
        <v/>
      </c>
    </row>
    <row r="743" spans="1:4" x14ac:dyDescent="0.35">
      <c r="A743">
        <f t="shared" si="23"/>
        <v>742</v>
      </c>
      <c r="D743" t="str">
        <f t="shared" si="22"/>
        <v/>
      </c>
    </row>
    <row r="744" spans="1:4" x14ac:dyDescent="0.35">
      <c r="A744">
        <f t="shared" si="23"/>
        <v>743</v>
      </c>
      <c r="D744" t="str">
        <f t="shared" si="22"/>
        <v/>
      </c>
    </row>
    <row r="745" spans="1:4" x14ac:dyDescent="0.35">
      <c r="A745">
        <f t="shared" si="23"/>
        <v>744</v>
      </c>
      <c r="D745" t="str">
        <f t="shared" si="22"/>
        <v/>
      </c>
    </row>
    <row r="746" spans="1:4" x14ac:dyDescent="0.35">
      <c r="A746">
        <f t="shared" si="23"/>
        <v>745</v>
      </c>
      <c r="D746" t="str">
        <f t="shared" si="22"/>
        <v/>
      </c>
    </row>
    <row r="747" spans="1:4" x14ac:dyDescent="0.35">
      <c r="A747">
        <f t="shared" si="23"/>
        <v>746</v>
      </c>
      <c r="D747" t="str">
        <f t="shared" si="22"/>
        <v/>
      </c>
    </row>
    <row r="748" spans="1:4" x14ac:dyDescent="0.35">
      <c r="A748">
        <f t="shared" si="23"/>
        <v>747</v>
      </c>
      <c r="D748" t="str">
        <f t="shared" si="22"/>
        <v/>
      </c>
    </row>
    <row r="749" spans="1:4" x14ac:dyDescent="0.35">
      <c r="A749">
        <f t="shared" si="23"/>
        <v>748</v>
      </c>
      <c r="D749" t="str">
        <f t="shared" si="22"/>
        <v/>
      </c>
    </row>
    <row r="750" spans="1:4" x14ac:dyDescent="0.35">
      <c r="A750">
        <f t="shared" si="23"/>
        <v>749</v>
      </c>
      <c r="D750" t="str">
        <f t="shared" si="22"/>
        <v/>
      </c>
    </row>
    <row r="751" spans="1:4" x14ac:dyDescent="0.35">
      <c r="A751">
        <f t="shared" si="23"/>
        <v>750</v>
      </c>
      <c r="D751" t="str">
        <f t="shared" si="22"/>
        <v/>
      </c>
    </row>
    <row r="752" spans="1:4" x14ac:dyDescent="0.35">
      <c r="A752">
        <f t="shared" si="23"/>
        <v>751</v>
      </c>
      <c r="D752" t="str">
        <f t="shared" si="22"/>
        <v/>
      </c>
    </row>
    <row r="753" spans="1:4" x14ac:dyDescent="0.35">
      <c r="A753">
        <f t="shared" si="23"/>
        <v>752</v>
      </c>
      <c r="D753" t="str">
        <f t="shared" si="22"/>
        <v/>
      </c>
    </row>
    <row r="754" spans="1:4" x14ac:dyDescent="0.35">
      <c r="A754">
        <f t="shared" si="23"/>
        <v>753</v>
      </c>
      <c r="D754" t="str">
        <f t="shared" si="22"/>
        <v/>
      </c>
    </row>
    <row r="755" spans="1:4" x14ac:dyDescent="0.35">
      <c r="A755">
        <f t="shared" si="23"/>
        <v>754</v>
      </c>
      <c r="D755" t="str">
        <f t="shared" si="22"/>
        <v/>
      </c>
    </row>
    <row r="756" spans="1:4" x14ac:dyDescent="0.35">
      <c r="A756">
        <f t="shared" si="23"/>
        <v>755</v>
      </c>
      <c r="D756" t="str">
        <f t="shared" si="22"/>
        <v/>
      </c>
    </row>
    <row r="757" spans="1:4" x14ac:dyDescent="0.35">
      <c r="A757">
        <f t="shared" si="23"/>
        <v>756</v>
      </c>
      <c r="D757" t="str">
        <f t="shared" si="22"/>
        <v/>
      </c>
    </row>
    <row r="758" spans="1:4" x14ac:dyDescent="0.35">
      <c r="D758" t="str">
        <f t="shared" si="22"/>
        <v/>
      </c>
    </row>
    <row r="759" spans="1:4" x14ac:dyDescent="0.35">
      <c r="D759" t="str">
        <f t="shared" si="22"/>
        <v/>
      </c>
    </row>
    <row r="760" spans="1:4" x14ac:dyDescent="0.35">
      <c r="D760" t="str">
        <f t="shared" si="22"/>
        <v/>
      </c>
    </row>
    <row r="761" spans="1:4" x14ac:dyDescent="0.35">
      <c r="D761" t="str">
        <f t="shared" si="22"/>
        <v/>
      </c>
    </row>
    <row r="762" spans="1:4" x14ac:dyDescent="0.35">
      <c r="D762" t="str">
        <f t="shared" si="22"/>
        <v/>
      </c>
    </row>
    <row r="763" spans="1:4" x14ac:dyDescent="0.35">
      <c r="D763" t="str">
        <f t="shared" si="22"/>
        <v/>
      </c>
    </row>
    <row r="764" spans="1:4" x14ac:dyDescent="0.35">
      <c r="D764" t="str">
        <f t="shared" si="22"/>
        <v/>
      </c>
    </row>
    <row r="765" spans="1:4" x14ac:dyDescent="0.35">
      <c r="D765" t="str">
        <f t="shared" si="22"/>
        <v/>
      </c>
    </row>
    <row r="766" spans="1:4" x14ac:dyDescent="0.35">
      <c r="D766" t="str">
        <f t="shared" si="22"/>
        <v/>
      </c>
    </row>
    <row r="767" spans="1:4" x14ac:dyDescent="0.35">
      <c r="D767" t="str">
        <f t="shared" si="22"/>
        <v/>
      </c>
    </row>
    <row r="768" spans="1:4" x14ac:dyDescent="0.35">
      <c r="D768" t="str">
        <f t="shared" si="22"/>
        <v/>
      </c>
    </row>
    <row r="769" spans="4:4" x14ac:dyDescent="0.35">
      <c r="D769" t="str">
        <f t="shared" si="22"/>
        <v/>
      </c>
    </row>
    <row r="770" spans="4:4" x14ac:dyDescent="0.35">
      <c r="D770" t="str">
        <f t="shared" ref="D770:D786" si="24">IF(COUNT(C770) = 1, C770-B770, "")</f>
        <v/>
      </c>
    </row>
    <row r="771" spans="4:4" x14ac:dyDescent="0.35">
      <c r="D771" t="str">
        <f t="shared" si="24"/>
        <v/>
      </c>
    </row>
    <row r="772" spans="4:4" x14ac:dyDescent="0.35">
      <c r="D772" t="str">
        <f t="shared" si="24"/>
        <v/>
      </c>
    </row>
    <row r="773" spans="4:4" x14ac:dyDescent="0.35">
      <c r="D773" t="str">
        <f t="shared" si="24"/>
        <v/>
      </c>
    </row>
    <row r="774" spans="4:4" x14ac:dyDescent="0.35">
      <c r="D774" t="str">
        <f t="shared" si="24"/>
        <v/>
      </c>
    </row>
    <row r="775" spans="4:4" x14ac:dyDescent="0.35">
      <c r="D775" t="str">
        <f t="shared" si="24"/>
        <v/>
      </c>
    </row>
    <row r="776" spans="4:4" x14ac:dyDescent="0.35">
      <c r="D776" t="str">
        <f t="shared" si="24"/>
        <v/>
      </c>
    </row>
    <row r="777" spans="4:4" x14ac:dyDescent="0.35">
      <c r="D777" t="str">
        <f t="shared" si="24"/>
        <v/>
      </c>
    </row>
    <row r="778" spans="4:4" x14ac:dyDescent="0.35">
      <c r="D778" t="str">
        <f t="shared" si="24"/>
        <v/>
      </c>
    </row>
    <row r="779" spans="4:4" x14ac:dyDescent="0.35">
      <c r="D779" t="str">
        <f t="shared" si="24"/>
        <v/>
      </c>
    </row>
    <row r="780" spans="4:4" x14ac:dyDescent="0.35">
      <c r="D780" t="str">
        <f t="shared" si="24"/>
        <v/>
      </c>
    </row>
    <row r="781" spans="4:4" x14ac:dyDescent="0.35">
      <c r="D781" t="str">
        <f t="shared" si="24"/>
        <v/>
      </c>
    </row>
    <row r="782" spans="4:4" x14ac:dyDescent="0.35">
      <c r="D782" t="str">
        <f t="shared" si="24"/>
        <v/>
      </c>
    </row>
    <row r="783" spans="4:4" x14ac:dyDescent="0.35">
      <c r="D783" t="str">
        <f t="shared" si="24"/>
        <v/>
      </c>
    </row>
    <row r="784" spans="4:4" x14ac:dyDescent="0.35">
      <c r="D784" t="str">
        <f t="shared" si="24"/>
        <v/>
      </c>
    </row>
    <row r="785" spans="4:4" x14ac:dyDescent="0.35">
      <c r="D785" t="str">
        <f t="shared" si="24"/>
        <v/>
      </c>
    </row>
    <row r="786" spans="4:4" x14ac:dyDescent="0.35">
      <c r="D786" t="str">
        <f t="shared" si="24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Income Statement</vt:lpstr>
      <vt:lpstr>Item List</vt:lpstr>
      <vt:lpstr>Ordered</vt:lpstr>
      <vt:lpstr>Sold</vt:lpstr>
      <vt:lpstr>Inventory</vt:lpstr>
      <vt:lpstr>WH LT Data</vt:lpstr>
      <vt:lpstr>WH LT Total</vt:lpstr>
      <vt:lpstr>Parcel 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 jovanovic</dc:creator>
  <cp:lastModifiedBy>filip jovanovic</cp:lastModifiedBy>
  <dcterms:created xsi:type="dcterms:W3CDTF">2015-06-05T18:17:20Z</dcterms:created>
  <dcterms:modified xsi:type="dcterms:W3CDTF">2020-06-23T03:05:21Z</dcterms:modified>
</cp:coreProperties>
</file>