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92" documentId="BAADCAA0BD94A1F449C290449CB67EC91E559937" xr6:coauthVersionLast="21" xr6:coauthVersionMax="21" xr10:uidLastSave="{7C5AB205-ECDF-4523-B3A6-29D6CFA28517}"/>
  <bookViews>
    <workbookView xWindow="0" yWindow="0" windowWidth="5730" windowHeight="3810" xr2:uid="{00000000-000D-0000-FFFF-FFFF00000000}"/>
  </bookViews>
  <sheets>
    <sheet name="portafolios" sheetId="1" r:id="rId1"/>
    <sheet name="Sheet1" sheetId="2" r:id="rId2"/>
  </sheets>
  <definedNames>
    <definedName name="solver_adj" localSheetId="0" hidden="1">portafolios!$N$19:$N$38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portafolios!$N$19:$N$38</definedName>
    <definedName name="solver_lhs2" localSheetId="0" hidden="1">portafolios!$N$19:$N$38</definedName>
    <definedName name="solver_lhs3" localSheetId="0" hidden="1">portafolios!$N$39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portafolios!$X$35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-1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5" i="1" l="1"/>
  <c r="U35" i="1"/>
  <c r="R35" i="1"/>
  <c r="X34" i="1"/>
  <c r="O26" i="1"/>
  <c r="O22" i="1"/>
  <c r="B5" i="2" l="1"/>
  <c r="B6" i="2" s="1"/>
  <c r="N39" i="1"/>
  <c r="K19" i="1" l="1"/>
  <c r="O30" i="1" l="1"/>
  <c r="O34" i="1"/>
  <c r="O3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G36" i="1"/>
  <c r="G37" i="1"/>
  <c r="G38" i="1"/>
  <c r="G35" i="1"/>
  <c r="G32" i="1"/>
  <c r="G33" i="1"/>
  <c r="G34" i="1"/>
  <c r="G31" i="1"/>
  <c r="G28" i="1"/>
  <c r="G29" i="1"/>
  <c r="G30" i="1"/>
  <c r="G27" i="1"/>
  <c r="G24" i="1"/>
  <c r="G25" i="1"/>
  <c r="G26" i="1"/>
  <c r="G23" i="1"/>
  <c r="G20" i="1"/>
  <c r="G21" i="1"/>
  <c r="G22" i="1"/>
  <c r="G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9" i="1"/>
  <c r="H7" i="1" l="1"/>
  <c r="H8" i="1"/>
  <c r="H9" i="1"/>
  <c r="H10" i="1"/>
  <c r="H6" i="1"/>
</calcChain>
</file>

<file path=xl/sharedStrings.xml><?xml version="1.0" encoding="utf-8"?>
<sst xmlns="http://schemas.openxmlformats.org/spreadsheetml/2006/main" count="58" uniqueCount="42">
  <si>
    <t>Portafolio A</t>
  </si>
  <si>
    <t>Portafolio B</t>
  </si>
  <si>
    <t>Portafolio C</t>
  </si>
  <si>
    <t>Portafolio D</t>
  </si>
  <si>
    <t>Calcular el valor de cada portafolio (cuánto vale en dinero de acuerdo a la cantidad de títulos que tiene de cada bono y al precio de cada bono)</t>
  </si>
  <si>
    <t>Calcular la dmodificada de cada portafolio y decir cuál es el más riesgoso y por qué</t>
  </si>
  <si>
    <t>Portafolio E</t>
  </si>
  <si>
    <t>Emisión</t>
  </si>
  <si>
    <t>Títulos</t>
  </si>
  <si>
    <t>Calcular la utilidad o pérdida si hubiera una baja en la curva de tasas (ymts) de 50 puntos base</t>
  </si>
  <si>
    <t>¿cuál portafolio tuvo la mayor utilidad y la mayor pérdida? ¿Es consistente con su dmodificada?</t>
  </si>
  <si>
    <t>Si de acuerdo a tu análisis esperas que las tasas suban, ¿en cuál de los portafolio te convendría estar invertido y en cuál no?</t>
  </si>
  <si>
    <t>Calcular la utilidad o pérdida si hubiera una alza en la curva de tasas (ymts) de 50 puntos base. Calcularlo con full valuation y con aproximacion dmodificada</t>
  </si>
  <si>
    <t>Hacer la valuación con datos del viernes 31 de marzo de 2017, tomar los que dicen 48 y preguntar al instructor por los que no se encuentren</t>
  </si>
  <si>
    <t>a</t>
  </si>
  <si>
    <t>A</t>
  </si>
  <si>
    <t>B</t>
  </si>
  <si>
    <t>C</t>
  </si>
  <si>
    <t>D</t>
  </si>
  <si>
    <t>E</t>
  </si>
  <si>
    <t>Cupón</t>
  </si>
  <si>
    <t>Fecha</t>
  </si>
  <si>
    <t>Fecha No.</t>
  </si>
  <si>
    <t>YTM</t>
  </si>
  <si>
    <t>P original</t>
  </si>
  <si>
    <t>Precio +</t>
  </si>
  <si>
    <t>Precio -</t>
  </si>
  <si>
    <t>D modificada</t>
  </si>
  <si>
    <t>porcentaje</t>
  </si>
  <si>
    <t>precio tot</t>
  </si>
  <si>
    <t>e+</t>
  </si>
  <si>
    <t>e-</t>
  </si>
  <si>
    <t>titulos</t>
  </si>
  <si>
    <t>dmpromedio</t>
  </si>
  <si>
    <t>total portafolio</t>
  </si>
  <si>
    <t>bondeD</t>
  </si>
  <si>
    <t>Rendimiento</t>
  </si>
  <si>
    <t>Riesgo</t>
  </si>
  <si>
    <t>Maximizando rendimiento</t>
  </si>
  <si>
    <t>Minimizando riesgo</t>
  </si>
  <si>
    <t>Riesgo 0</t>
  </si>
  <si>
    <t xml:space="preserve">Rendimiento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</si>
</sst>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0.000%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164" fontId="0" fillId="0" borderId="0" xfId="2" applyNumberFormat="1" applyFont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0" xfId="1" applyFont="1"/>
    <xf numFmtId="44" fontId="0" fillId="0" borderId="0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0" fillId="0" borderId="0" xfId="2" applyNumberFormat="1" applyFont="1"/>
    <xf numFmtId="1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17" zoomScale="90" zoomScaleNormal="90" zoomScaleSheetLayoutView="100" workbookViewId="0">
      <selection activeCell="M19" sqref="M19"/>
    </sheetView>
  </sheetViews>
  <sheetFormatPr defaultColWidth="11.42578125" defaultRowHeight="15" x14ac:dyDescent="0.25"/>
  <cols>
    <col min="7" max="8" width="15.7109375" customWidth="1"/>
    <col min="18" max="18" width="13.28515625" customWidth="1"/>
  </cols>
  <sheetData>
    <row r="1" spans="1:12" x14ac:dyDescent="0.25">
      <c r="A1" t="s">
        <v>4</v>
      </c>
    </row>
    <row r="2" spans="1:12" x14ac:dyDescent="0.25">
      <c r="A2" t="s">
        <v>13</v>
      </c>
    </row>
    <row r="3" spans="1:12" x14ac:dyDescent="0.25">
      <c r="A3" t="s">
        <v>5</v>
      </c>
    </row>
    <row r="4" spans="1:12" ht="15.75" thickBot="1" x14ac:dyDescent="0.3"/>
    <row r="5" spans="1:12" x14ac:dyDescent="0.25">
      <c r="A5" s="17" t="s">
        <v>0</v>
      </c>
      <c r="B5" s="18"/>
      <c r="C5" s="17" t="s">
        <v>1</v>
      </c>
      <c r="D5" s="18"/>
      <c r="E5" s="17" t="s">
        <v>2</v>
      </c>
      <c r="F5" s="18"/>
      <c r="G5" s="9" t="s">
        <v>34</v>
      </c>
      <c r="H5" s="9"/>
      <c r="I5" s="17" t="s">
        <v>3</v>
      </c>
      <c r="J5" s="18"/>
      <c r="K5" s="17" t="s">
        <v>6</v>
      </c>
      <c r="L5" s="18"/>
    </row>
    <row r="6" spans="1:12" x14ac:dyDescent="0.25">
      <c r="A6" s="1" t="s">
        <v>7</v>
      </c>
      <c r="B6" s="2" t="s">
        <v>8</v>
      </c>
      <c r="C6" s="1" t="s">
        <v>7</v>
      </c>
      <c r="D6" s="2" t="s">
        <v>8</v>
      </c>
      <c r="E6" s="1" t="s">
        <v>7</v>
      </c>
      <c r="F6" s="2" t="s">
        <v>8</v>
      </c>
      <c r="G6" s="10" t="s">
        <v>15</v>
      </c>
      <c r="H6" s="13">
        <f>SUM(G19:G22)</f>
        <v>8685566.9668000005</v>
      </c>
      <c r="I6" s="1" t="s">
        <v>7</v>
      </c>
      <c r="J6" s="2" t="s">
        <v>8</v>
      </c>
      <c r="K6" s="1" t="s">
        <v>7</v>
      </c>
      <c r="L6" s="2" t="s">
        <v>8</v>
      </c>
    </row>
    <row r="7" spans="1:12" x14ac:dyDescent="0.25">
      <c r="A7" s="3">
        <v>43810</v>
      </c>
      <c r="B7" s="2">
        <v>23417</v>
      </c>
      <c r="C7" s="3">
        <v>45631</v>
      </c>
      <c r="D7" s="2">
        <v>16325</v>
      </c>
      <c r="E7" s="3">
        <v>44357</v>
      </c>
      <c r="F7" s="2">
        <v>20398</v>
      </c>
      <c r="G7" s="10" t="s">
        <v>16</v>
      </c>
      <c r="H7" s="13">
        <f>SUM(G23:G26)</f>
        <v>6236922.5707999999</v>
      </c>
      <c r="I7" s="3">
        <v>49271</v>
      </c>
      <c r="J7" s="2">
        <v>10125</v>
      </c>
      <c r="K7" s="3">
        <v>43447</v>
      </c>
      <c r="L7" s="2">
        <v>50234</v>
      </c>
    </row>
    <row r="8" spans="1:12" x14ac:dyDescent="0.25">
      <c r="A8" s="3">
        <v>43993</v>
      </c>
      <c r="B8" s="2">
        <v>18765</v>
      </c>
      <c r="C8" s="3">
        <v>46086</v>
      </c>
      <c r="D8" s="2">
        <v>16540</v>
      </c>
      <c r="E8" s="3">
        <v>46541</v>
      </c>
      <c r="F8" s="2">
        <v>20711</v>
      </c>
      <c r="G8" s="10" t="s">
        <v>17</v>
      </c>
      <c r="H8" s="13">
        <f>SUM(G27:G30)</f>
        <v>8653196.2789999992</v>
      </c>
      <c r="I8" s="3">
        <v>49999</v>
      </c>
      <c r="J8" s="2">
        <v>10248</v>
      </c>
      <c r="K8" s="3">
        <v>45267</v>
      </c>
      <c r="L8" s="2">
        <v>36819</v>
      </c>
    </row>
    <row r="9" spans="1:12" x14ac:dyDescent="0.25">
      <c r="A9" s="3">
        <v>44357</v>
      </c>
      <c r="B9" s="2">
        <v>20831</v>
      </c>
      <c r="C9" s="3">
        <v>46541</v>
      </c>
      <c r="D9" s="2">
        <v>14916</v>
      </c>
      <c r="E9" s="3">
        <v>47997</v>
      </c>
      <c r="F9" s="2">
        <v>20449</v>
      </c>
      <c r="G9" s="10" t="s">
        <v>18</v>
      </c>
      <c r="H9" s="13">
        <f>SUM(G31:G34)</f>
        <v>4667193.9847999997</v>
      </c>
      <c r="I9" s="3">
        <v>50727</v>
      </c>
      <c r="J9" s="2">
        <v>10792</v>
      </c>
      <c r="K9" s="3">
        <v>46086</v>
      </c>
      <c r="L9" s="2">
        <v>92617</v>
      </c>
    </row>
    <row r="10" spans="1:12" ht="15.75" thickBot="1" x14ac:dyDescent="0.3">
      <c r="A10" s="4">
        <v>44721</v>
      </c>
      <c r="B10" s="5">
        <v>25012</v>
      </c>
      <c r="C10" s="4">
        <v>47269</v>
      </c>
      <c r="D10" s="5">
        <v>12108</v>
      </c>
      <c r="E10" s="4">
        <v>50727</v>
      </c>
      <c r="F10" s="5">
        <v>20203</v>
      </c>
      <c r="G10" s="11" t="s">
        <v>19</v>
      </c>
      <c r="H10" s="14">
        <f>SUM(G35:G38)</f>
        <v>20469548.1448</v>
      </c>
      <c r="I10" s="4">
        <v>52183</v>
      </c>
      <c r="J10" s="5">
        <v>10811</v>
      </c>
      <c r="K10" s="4">
        <v>52183</v>
      </c>
      <c r="L10" s="5">
        <v>28195</v>
      </c>
    </row>
    <row r="12" spans="1:12" x14ac:dyDescent="0.25">
      <c r="A12" t="s">
        <v>12</v>
      </c>
    </row>
    <row r="13" spans="1:12" x14ac:dyDescent="0.25">
      <c r="A13" t="s">
        <v>9</v>
      </c>
    </row>
    <row r="15" spans="1:12" x14ac:dyDescent="0.25">
      <c r="A15" t="s">
        <v>10</v>
      </c>
    </row>
    <row r="17" spans="1:18" x14ac:dyDescent="0.25">
      <c r="A17" t="s">
        <v>11</v>
      </c>
    </row>
    <row r="18" spans="1:18" x14ac:dyDescent="0.25">
      <c r="B18" t="s">
        <v>20</v>
      </c>
      <c r="C18" t="s">
        <v>21</v>
      </c>
      <c r="D18" s="6" t="s">
        <v>22</v>
      </c>
      <c r="E18" t="s">
        <v>23</v>
      </c>
      <c r="F18" t="s">
        <v>24</v>
      </c>
      <c r="G18" t="s">
        <v>29</v>
      </c>
      <c r="H18" t="s">
        <v>32</v>
      </c>
      <c r="I18" t="s">
        <v>25</v>
      </c>
      <c r="J18" t="s">
        <v>26</v>
      </c>
      <c r="K18" t="s">
        <v>30</v>
      </c>
      <c r="L18" t="s">
        <v>31</v>
      </c>
      <c r="M18" t="s">
        <v>27</v>
      </c>
      <c r="N18" t="s">
        <v>28</v>
      </c>
      <c r="O18" t="s">
        <v>33</v>
      </c>
    </row>
    <row r="19" spans="1:18" x14ac:dyDescent="0.25">
      <c r="A19" t="s">
        <v>15</v>
      </c>
      <c r="B19" s="8">
        <v>0.05</v>
      </c>
      <c r="C19" s="3">
        <v>43810</v>
      </c>
      <c r="D19" s="7">
        <f>C19</f>
        <v>43810</v>
      </c>
      <c r="E19" s="22">
        <v>6.7799999999999999E-2</v>
      </c>
      <c r="F19">
        <v>95.667900000000003</v>
      </c>
      <c r="G19" s="12">
        <f>F19*B7</f>
        <v>2240255.2143000001</v>
      </c>
      <c r="H19" s="2">
        <v>23417</v>
      </c>
      <c r="I19" s="12">
        <v>94.494600000000005</v>
      </c>
      <c r="J19" s="12">
        <v>96.859099999999998</v>
      </c>
      <c r="K19" s="7">
        <f>I19/F19-1</f>
        <v>-1.2264301819105428E-2</v>
      </c>
      <c r="L19" s="7">
        <f>J19/F19-1</f>
        <v>1.2451407420879912E-2</v>
      </c>
      <c r="M19" s="21">
        <v>2.4329999999999998</v>
      </c>
      <c r="N19" s="23">
        <v>-7.3737647709882697E-7</v>
      </c>
    </row>
    <row r="20" spans="1:18" x14ac:dyDescent="0.25">
      <c r="B20" s="8">
        <v>0.08</v>
      </c>
      <c r="C20" s="3">
        <v>43993</v>
      </c>
      <c r="D20" s="7">
        <f t="shared" ref="D20:D38" si="0">C20</f>
        <v>43993</v>
      </c>
      <c r="E20" s="22">
        <v>6.8599999999999994E-2</v>
      </c>
      <c r="F20">
        <v>103.208</v>
      </c>
      <c r="G20" s="12">
        <f t="shared" ref="G20:G22" si="1">F20*B8</f>
        <v>1936698.1199999999</v>
      </c>
      <c r="H20" s="2">
        <v>18765</v>
      </c>
      <c r="I20" s="12">
        <v>101.77719999999999</v>
      </c>
      <c r="J20" s="12">
        <v>104.66379999999999</v>
      </c>
      <c r="K20" s="7">
        <f t="shared" ref="K20:K38" si="2">I20/F20-1</f>
        <v>-1.3863266413456365E-2</v>
      </c>
      <c r="L20" s="7">
        <f t="shared" ref="L20:L38" si="3">J20/F20-1</f>
        <v>1.4105495698007786E-2</v>
      </c>
      <c r="M20" s="21">
        <v>2.7326999999999999</v>
      </c>
      <c r="N20">
        <v>0</v>
      </c>
    </row>
    <row r="21" spans="1:18" x14ac:dyDescent="0.25">
      <c r="B21" s="8">
        <v>6.5000000000000002E-2</v>
      </c>
      <c r="C21" s="3">
        <v>44357</v>
      </c>
      <c r="D21" s="7">
        <f t="shared" si="0"/>
        <v>44357</v>
      </c>
      <c r="E21" s="22">
        <v>6.9000000000000006E-2</v>
      </c>
      <c r="F21">
        <v>98.551100000000005</v>
      </c>
      <c r="G21" s="12">
        <f t="shared" si="1"/>
        <v>2052917.9641000002</v>
      </c>
      <c r="H21" s="2">
        <v>20831</v>
      </c>
      <c r="I21" s="12">
        <v>96.790300000000002</v>
      </c>
      <c r="J21" s="12">
        <v>100.3507</v>
      </c>
      <c r="K21" s="7">
        <f t="shared" si="2"/>
        <v>-1.7866873124703919E-2</v>
      </c>
      <c r="L21" s="7">
        <f t="shared" si="3"/>
        <v>1.8260577507506204E-2</v>
      </c>
      <c r="M21" s="21">
        <v>3.5411999999999999</v>
      </c>
      <c r="N21">
        <v>0</v>
      </c>
      <c r="R21">
        <v>1542</v>
      </c>
    </row>
    <row r="22" spans="1:18" ht="15.75" thickBot="1" x14ac:dyDescent="0.3">
      <c r="B22" s="8">
        <v>6.5000000000000002E-2</v>
      </c>
      <c r="C22" s="4">
        <v>44721</v>
      </c>
      <c r="D22" s="7">
        <f t="shared" si="0"/>
        <v>44721</v>
      </c>
      <c r="E22" s="22">
        <v>6.9199999999999998E-2</v>
      </c>
      <c r="F22">
        <v>98.180700000000002</v>
      </c>
      <c r="G22" s="12">
        <f t="shared" si="1"/>
        <v>2455695.6683999998</v>
      </c>
      <c r="H22" s="5">
        <v>25012</v>
      </c>
      <c r="I22" s="12">
        <v>96.080699999999993</v>
      </c>
      <c r="J22" s="12">
        <v>100.3364</v>
      </c>
      <c r="K22" s="7">
        <f t="shared" si="2"/>
        <v>-2.1389132487342311E-2</v>
      </c>
      <c r="L22" s="7">
        <f t="shared" si="3"/>
        <v>2.1956453763315897E-2</v>
      </c>
      <c r="M22" s="21">
        <v>4.2474999999999996</v>
      </c>
      <c r="N22">
        <v>0</v>
      </c>
      <c r="O22">
        <f>SUMPRODUCT(M19:M22,H19:H22)/SUM(H19:H22)</f>
        <v>3.274727449020165</v>
      </c>
    </row>
    <row r="23" spans="1:18" x14ac:dyDescent="0.25">
      <c r="A23" t="s">
        <v>16</v>
      </c>
      <c r="B23" s="8">
        <v>0.1</v>
      </c>
      <c r="C23" s="3">
        <v>45631</v>
      </c>
      <c r="D23" s="7">
        <f t="shared" si="0"/>
        <v>45631</v>
      </c>
      <c r="E23" s="22">
        <v>6.9900000000000004E-2</v>
      </c>
      <c r="F23">
        <v>117.6384</v>
      </c>
      <c r="G23" s="12">
        <f>F23*D7</f>
        <v>1920446.8800000001</v>
      </c>
      <c r="H23" s="2">
        <v>16325</v>
      </c>
      <c r="I23" s="12">
        <v>114.4401</v>
      </c>
      <c r="J23" s="12">
        <v>120.95180000000001</v>
      </c>
      <c r="K23" s="7">
        <f t="shared" si="2"/>
        <v>-2.7187551003753918E-2</v>
      </c>
      <c r="L23" s="7">
        <f t="shared" si="3"/>
        <v>2.8165973015613854E-2</v>
      </c>
      <c r="M23" s="21">
        <v>5.3880999999999997</v>
      </c>
      <c r="N23">
        <v>0</v>
      </c>
    </row>
    <row r="24" spans="1:18" x14ac:dyDescent="0.25">
      <c r="B24" s="8">
        <v>5.7500000000000002E-2</v>
      </c>
      <c r="C24" s="3">
        <v>46086</v>
      </c>
      <c r="D24" s="7">
        <f t="shared" si="0"/>
        <v>46086</v>
      </c>
      <c r="E24" s="22">
        <v>7.0099999999999996E-2</v>
      </c>
      <c r="F24">
        <v>91.735100000000003</v>
      </c>
      <c r="G24" s="12">
        <f t="shared" ref="G24:G26" si="4">F24*D8</f>
        <v>1517298.554</v>
      </c>
      <c r="H24" s="2">
        <v>16540</v>
      </c>
      <c r="I24" s="12">
        <v>88.691299999999998</v>
      </c>
      <c r="J24" s="12">
        <v>94.908799999999999</v>
      </c>
      <c r="K24" s="7">
        <f t="shared" si="2"/>
        <v>-3.3180320291796739E-2</v>
      </c>
      <c r="L24" s="7">
        <f t="shared" si="3"/>
        <v>3.4596354067308877E-2</v>
      </c>
      <c r="M24" s="21">
        <v>6.7455999999999996</v>
      </c>
      <c r="N24">
        <v>0</v>
      </c>
    </row>
    <row r="25" spans="1:18" x14ac:dyDescent="0.25">
      <c r="B25" s="8">
        <v>7.4999999999999997E-2</v>
      </c>
      <c r="C25" s="3">
        <v>46541</v>
      </c>
      <c r="D25" s="7">
        <f t="shared" si="0"/>
        <v>46541</v>
      </c>
      <c r="E25" s="22">
        <v>7.0900000000000005E-2</v>
      </c>
      <c r="F25">
        <v>102.92189999999999</v>
      </c>
      <c r="G25" s="12">
        <f t="shared" si="4"/>
        <v>1535183.0603999998</v>
      </c>
      <c r="H25" s="2">
        <v>14916</v>
      </c>
      <c r="I25" s="12">
        <v>99.353899999999996</v>
      </c>
      <c r="J25" s="12">
        <v>106.6562</v>
      </c>
      <c r="K25" s="7">
        <f t="shared" si="2"/>
        <v>-3.4667063083755667E-2</v>
      </c>
      <c r="L25" s="7">
        <f t="shared" si="3"/>
        <v>3.6282851365938784E-2</v>
      </c>
      <c r="M25" s="21">
        <v>6.9286000000000003</v>
      </c>
      <c r="N25">
        <v>0</v>
      </c>
    </row>
    <row r="26" spans="1:18" ht="15.75" thickBot="1" x14ac:dyDescent="0.3">
      <c r="B26" s="8">
        <v>7.7499999999999999E-2</v>
      </c>
      <c r="C26" s="4">
        <v>47269</v>
      </c>
      <c r="D26" s="7">
        <f t="shared" si="0"/>
        <v>47269</v>
      </c>
      <c r="E26" s="22">
        <v>7.1999999999999995E-2</v>
      </c>
      <c r="F26">
        <v>104.3933</v>
      </c>
      <c r="G26" s="12">
        <f t="shared" si="4"/>
        <v>1263994.0763999999</v>
      </c>
      <c r="H26" s="5">
        <v>12108</v>
      </c>
      <c r="I26" s="12">
        <v>100.3741</v>
      </c>
      <c r="J26" s="12">
        <v>108.6288</v>
      </c>
      <c r="K26" s="7">
        <f t="shared" si="2"/>
        <v>-3.8500555112253365E-2</v>
      </c>
      <c r="L26" s="7">
        <f t="shared" si="3"/>
        <v>4.0572527164099537E-2</v>
      </c>
      <c r="M26" s="21">
        <v>7.7130000000000001</v>
      </c>
      <c r="N26">
        <v>0</v>
      </c>
      <c r="O26">
        <f>SUMPRODUCT(M23:M26,H23:H26)/SUM(H23:H26)</f>
        <v>6.6167235736111802</v>
      </c>
    </row>
    <row r="27" spans="1:18" x14ac:dyDescent="0.25">
      <c r="A27" t="s">
        <v>17</v>
      </c>
      <c r="B27" s="8">
        <v>6.5000000000000002E-2</v>
      </c>
      <c r="C27" s="3">
        <v>44357</v>
      </c>
      <c r="D27" s="7">
        <f t="shared" si="0"/>
        <v>44357</v>
      </c>
      <c r="E27" s="22">
        <v>6.9000000000000006E-2</v>
      </c>
      <c r="F27">
        <v>98.551100000000005</v>
      </c>
      <c r="G27" s="12">
        <f>F27*F7</f>
        <v>2010245.3378000001</v>
      </c>
      <c r="H27" s="2">
        <v>20398</v>
      </c>
      <c r="I27" s="12">
        <v>96.790300000000002</v>
      </c>
      <c r="J27" s="12">
        <v>100.3507</v>
      </c>
      <c r="K27" s="7">
        <f t="shared" si="2"/>
        <v>-1.7866873124703919E-2</v>
      </c>
      <c r="L27" s="7">
        <f t="shared" si="3"/>
        <v>1.8260577507506204E-2</v>
      </c>
      <c r="M27" s="21">
        <v>3.5411999999999999</v>
      </c>
      <c r="N27">
        <v>0</v>
      </c>
    </row>
    <row r="28" spans="1:18" x14ac:dyDescent="0.25">
      <c r="B28" s="8">
        <v>7.4999999999999997E-2</v>
      </c>
      <c r="C28" s="3">
        <v>46541</v>
      </c>
      <c r="D28" s="7">
        <f t="shared" si="0"/>
        <v>46541</v>
      </c>
      <c r="E28" s="22">
        <v>7.0900000000000005E-2</v>
      </c>
      <c r="F28">
        <v>102.92189999999999</v>
      </c>
      <c r="G28" s="12">
        <f t="shared" ref="G28:G30" si="5">F28*F8</f>
        <v>2131615.4709000001</v>
      </c>
      <c r="H28" s="2">
        <v>20711</v>
      </c>
      <c r="I28" s="12">
        <v>99.353899999999996</v>
      </c>
      <c r="J28" s="12">
        <v>106.6562</v>
      </c>
      <c r="K28" s="7">
        <f t="shared" si="2"/>
        <v>-3.4667063083755667E-2</v>
      </c>
      <c r="L28" s="7">
        <f t="shared" si="3"/>
        <v>3.6282851365938784E-2</v>
      </c>
      <c r="M28" s="21">
        <v>6.9286000000000003</v>
      </c>
      <c r="N28">
        <v>0</v>
      </c>
    </row>
    <row r="29" spans="1:18" x14ac:dyDescent="0.25">
      <c r="B29" s="8">
        <v>8.5000000000000006E-2</v>
      </c>
      <c r="C29" s="3">
        <v>47997</v>
      </c>
      <c r="D29" s="7">
        <f t="shared" si="0"/>
        <v>47997</v>
      </c>
      <c r="E29" s="22">
        <v>7.2800000000000004E-2</v>
      </c>
      <c r="F29">
        <v>110.6546</v>
      </c>
      <c r="G29" s="12">
        <f t="shared" si="5"/>
        <v>2262775.9153999998</v>
      </c>
      <c r="H29" s="2">
        <v>20449</v>
      </c>
      <c r="I29" s="12">
        <v>106.09699999999999</v>
      </c>
      <c r="J29" s="12">
        <v>115.4862</v>
      </c>
      <c r="K29" s="7">
        <f t="shared" si="2"/>
        <v>-4.1187623469787993E-2</v>
      </c>
      <c r="L29" s="7">
        <f t="shared" si="3"/>
        <v>4.366379707666912E-2</v>
      </c>
      <c r="M29" s="21">
        <v>8.2658000000000005</v>
      </c>
      <c r="N29">
        <v>0</v>
      </c>
    </row>
    <row r="30" spans="1:18" ht="15.75" thickBot="1" x14ac:dyDescent="0.3">
      <c r="B30" s="8">
        <v>8.5000000000000006E-2</v>
      </c>
      <c r="C30" s="4">
        <v>50727</v>
      </c>
      <c r="D30" s="7">
        <f t="shared" si="0"/>
        <v>50727</v>
      </c>
      <c r="E30" s="22">
        <v>7.4399999999999994E-2</v>
      </c>
      <c r="F30">
        <v>111.2983</v>
      </c>
      <c r="G30" s="12">
        <f t="shared" si="5"/>
        <v>2248559.5548999999</v>
      </c>
      <c r="H30" s="5">
        <v>20203</v>
      </c>
      <c r="I30" s="12">
        <v>105.72799999999999</v>
      </c>
      <c r="J30" s="12">
        <v>117.32599999999999</v>
      </c>
      <c r="K30" s="7">
        <f t="shared" si="2"/>
        <v>-5.0048383488337178E-2</v>
      </c>
      <c r="L30" s="7">
        <f t="shared" si="3"/>
        <v>5.4158059916458612E-2</v>
      </c>
      <c r="M30" s="21">
        <v>10.123799999999999</v>
      </c>
      <c r="N30">
        <v>0</v>
      </c>
      <c r="O30">
        <f t="shared" ref="O26:O38" si="6">SUMPRODUCT(M27:M30,H27:H30)/SUM(H27:H30)</f>
        <v>7.2074718728978366</v>
      </c>
    </row>
    <row r="31" spans="1:18" x14ac:dyDescent="0.25">
      <c r="A31" t="s">
        <v>18</v>
      </c>
      <c r="B31" s="8">
        <v>7.7499999999999999E-2</v>
      </c>
      <c r="C31" s="3">
        <v>49271</v>
      </c>
      <c r="D31" s="7">
        <f t="shared" si="0"/>
        <v>49271</v>
      </c>
      <c r="E31" s="22">
        <v>7.3700000000000002E-2</v>
      </c>
      <c r="F31">
        <v>103.7038</v>
      </c>
      <c r="G31" s="12">
        <f>F31*J7</f>
        <v>1050000.9750000001</v>
      </c>
      <c r="H31" s="2">
        <v>10125</v>
      </c>
      <c r="I31" s="12">
        <v>98.850200000000001</v>
      </c>
      <c r="J31" s="12">
        <v>108.90649999999999</v>
      </c>
      <c r="K31" s="7">
        <f t="shared" si="2"/>
        <v>-4.6802527969081131E-2</v>
      </c>
      <c r="L31" s="7">
        <f t="shared" si="3"/>
        <v>5.0168846271785528E-2</v>
      </c>
      <c r="M31" s="21">
        <v>9.4387000000000008</v>
      </c>
      <c r="N31">
        <v>0</v>
      </c>
    </row>
    <row r="32" spans="1:18" x14ac:dyDescent="0.25">
      <c r="B32" s="8">
        <v>0.1</v>
      </c>
      <c r="C32" s="3">
        <v>49999</v>
      </c>
      <c r="D32" s="7">
        <f t="shared" si="0"/>
        <v>49999</v>
      </c>
      <c r="E32" s="22">
        <v>7.4300000000000005E-2</v>
      </c>
      <c r="F32">
        <v>126.31570000000001</v>
      </c>
      <c r="G32" s="12">
        <f t="shared" ref="G32:G34" si="7">F32*J8</f>
        <v>1294483.2936</v>
      </c>
      <c r="H32" s="2">
        <v>10248</v>
      </c>
      <c r="I32" s="12">
        <v>120.41589999999999</v>
      </c>
      <c r="J32" s="12">
        <v>132.65860000000001</v>
      </c>
      <c r="K32" s="7">
        <f t="shared" si="2"/>
        <v>-4.670678308397147E-2</v>
      </c>
      <c r="L32" s="7">
        <f t="shared" si="3"/>
        <v>5.0214660568717928E-2</v>
      </c>
      <c r="M32" s="21">
        <v>9.4125999999999994</v>
      </c>
      <c r="N32">
        <v>0</v>
      </c>
    </row>
    <row r="33" spans="1:24" x14ac:dyDescent="0.25">
      <c r="B33" s="8">
        <v>8.5000000000000006E-2</v>
      </c>
      <c r="C33" s="3">
        <v>50727</v>
      </c>
      <c r="D33" s="7">
        <f t="shared" si="0"/>
        <v>50727</v>
      </c>
      <c r="E33" s="22">
        <v>7.4200000000000002E-2</v>
      </c>
      <c r="F33">
        <v>111.5303</v>
      </c>
      <c r="G33" s="12">
        <f t="shared" si="7"/>
        <v>1203634.9975999999</v>
      </c>
      <c r="H33" s="2">
        <v>10792</v>
      </c>
      <c r="I33" s="12">
        <v>105.9426</v>
      </c>
      <c r="J33" s="12">
        <v>117.5772</v>
      </c>
      <c r="K33" s="7">
        <f t="shared" si="2"/>
        <v>-5.0100286648560921E-2</v>
      </c>
      <c r="L33" s="7">
        <f t="shared" si="3"/>
        <v>5.4217553436151533E-2</v>
      </c>
      <c r="M33" s="21">
        <v>10.135300000000001</v>
      </c>
      <c r="N33">
        <v>0</v>
      </c>
      <c r="Q33" s="19" t="s">
        <v>38</v>
      </c>
      <c r="R33" s="19"/>
      <c r="T33" s="19" t="s">
        <v>39</v>
      </c>
      <c r="U33" s="19"/>
      <c r="W33" s="19" t="s">
        <v>40</v>
      </c>
      <c r="X33" s="19"/>
    </row>
    <row r="34" spans="1:24" ht="15.75" thickBot="1" x14ac:dyDescent="0.3">
      <c r="B34" s="8">
        <v>7.7499999999999999E-2</v>
      </c>
      <c r="C34" s="4">
        <v>52183</v>
      </c>
      <c r="D34" s="7">
        <f t="shared" si="0"/>
        <v>52183</v>
      </c>
      <c r="E34" s="22">
        <v>7.4399999999999994E-2</v>
      </c>
      <c r="F34">
        <v>103.51260000000001</v>
      </c>
      <c r="G34" s="12">
        <f t="shared" si="7"/>
        <v>1119074.7186</v>
      </c>
      <c r="H34" s="5">
        <v>10811</v>
      </c>
      <c r="I34" s="12">
        <v>97.918899999999994</v>
      </c>
      <c r="J34" s="12">
        <v>109.6268</v>
      </c>
      <c r="K34" s="7">
        <f t="shared" si="2"/>
        <v>-5.4038831987603508E-2</v>
      </c>
      <c r="L34" s="7">
        <f t="shared" si="3"/>
        <v>5.9067205345049834E-2</v>
      </c>
      <c r="M34" s="21">
        <v>10.9794</v>
      </c>
      <c r="N34">
        <v>0</v>
      </c>
      <c r="O34">
        <f t="shared" si="6"/>
        <v>10.008233593005526</v>
      </c>
      <c r="Q34" t="s">
        <v>36</v>
      </c>
      <c r="R34">
        <v>7.4399999445676795E-2</v>
      </c>
      <c r="T34" t="s">
        <v>36</v>
      </c>
      <c r="U34" s="20">
        <v>6.8097639992598977E-2</v>
      </c>
      <c r="W34" t="s">
        <v>41</v>
      </c>
      <c r="X34">
        <f>SUMPRODUCT(N19:N38,E19:E38)</f>
        <v>6.6799950005874853E-2</v>
      </c>
    </row>
    <row r="35" spans="1:24" x14ac:dyDescent="0.25">
      <c r="A35" t="s">
        <v>19</v>
      </c>
      <c r="B35" s="8">
        <v>8.5000000000000006E-2</v>
      </c>
      <c r="C35" s="3">
        <v>43447</v>
      </c>
      <c r="D35" s="7">
        <f t="shared" si="0"/>
        <v>43447</v>
      </c>
      <c r="E35" s="22">
        <v>6.6799999999999998E-2</v>
      </c>
      <c r="F35">
        <v>102.86799999999999</v>
      </c>
      <c r="G35" s="12">
        <f>F35*L7</f>
        <v>5167471.1119999997</v>
      </c>
      <c r="H35" s="2">
        <v>50234</v>
      </c>
      <c r="I35" s="12">
        <v>102.0633</v>
      </c>
      <c r="J35" s="12">
        <v>103.68129999999999</v>
      </c>
      <c r="K35" s="7">
        <f t="shared" si="2"/>
        <v>-7.8226464984251232E-3</v>
      </c>
      <c r="L35" s="7">
        <f t="shared" si="3"/>
        <v>7.906248784850467E-3</v>
      </c>
      <c r="M35" s="21">
        <v>1.5351999999999999</v>
      </c>
      <c r="N35">
        <v>1</v>
      </c>
      <c r="Q35" t="s">
        <v>37</v>
      </c>
      <c r="R35">
        <f>STDEV(M19:M38)</f>
        <v>2.9873310314692203</v>
      </c>
      <c r="T35" t="s">
        <v>37</v>
      </c>
      <c r="U35">
        <f>STDEV(M19:M38)</f>
        <v>2.9873310314692203</v>
      </c>
      <c r="W35" t="s">
        <v>37</v>
      </c>
      <c r="X35">
        <f>STDEV(M19:M38)</f>
        <v>2.9873310314692203</v>
      </c>
    </row>
    <row r="36" spans="1:24" x14ac:dyDescent="0.25">
      <c r="B36" s="8">
        <v>0.08</v>
      </c>
      <c r="C36" s="3">
        <v>45267</v>
      </c>
      <c r="D36" s="7">
        <f t="shared" si="0"/>
        <v>45267</v>
      </c>
      <c r="E36" s="22">
        <v>6.9400000000000003E-2</v>
      </c>
      <c r="F36">
        <v>105.5789</v>
      </c>
      <c r="G36" s="12">
        <f t="shared" ref="G36:G38" si="8">F36*L8</f>
        <v>3887309.5191000002</v>
      </c>
      <c r="H36" s="2">
        <v>36819</v>
      </c>
      <c r="I36" s="12">
        <v>102.89149999999999</v>
      </c>
      <c r="J36" s="12">
        <v>108.35380000000001</v>
      </c>
      <c r="K36" s="7">
        <f t="shared" si="2"/>
        <v>-2.545394960546099E-2</v>
      </c>
      <c r="L36" s="7">
        <f t="shared" si="3"/>
        <v>2.6282713686162751E-2</v>
      </c>
      <c r="M36" s="21">
        <v>5.0526999999999997</v>
      </c>
      <c r="N36">
        <v>0</v>
      </c>
    </row>
    <row r="37" spans="1:24" x14ac:dyDescent="0.25">
      <c r="B37" s="8">
        <v>5.7500000000000002E-2</v>
      </c>
      <c r="C37" s="3">
        <v>46086</v>
      </c>
      <c r="D37" s="7">
        <f t="shared" si="0"/>
        <v>46086</v>
      </c>
      <c r="E37" s="22">
        <v>7.0099999999999996E-2</v>
      </c>
      <c r="F37">
        <v>91.735100000000003</v>
      </c>
      <c r="G37" s="12">
        <f t="shared" si="8"/>
        <v>8496229.7566999998</v>
      </c>
      <c r="H37" s="2">
        <v>92617</v>
      </c>
      <c r="I37" s="12">
        <v>88.691299999999998</v>
      </c>
      <c r="J37" s="12">
        <v>94.908799999999999</v>
      </c>
      <c r="K37" s="7">
        <f t="shared" si="2"/>
        <v>-3.3180320291796739E-2</v>
      </c>
      <c r="L37" s="7">
        <f t="shared" si="3"/>
        <v>3.4596354067308877E-2</v>
      </c>
      <c r="M37" s="21">
        <v>6.7455999999999996</v>
      </c>
      <c r="N37">
        <v>0</v>
      </c>
    </row>
    <row r="38" spans="1:24" ht="15.75" thickBot="1" x14ac:dyDescent="0.3">
      <c r="B38" s="8">
        <v>7.7499999999999999E-2</v>
      </c>
      <c r="C38" s="4">
        <v>52183</v>
      </c>
      <c r="D38" s="7">
        <f t="shared" si="0"/>
        <v>52183</v>
      </c>
      <c r="E38" s="22">
        <v>7.4399999999999994E-2</v>
      </c>
      <c r="F38">
        <v>103.51260000000001</v>
      </c>
      <c r="G38" s="12">
        <f t="shared" si="8"/>
        <v>2918537.7570000002</v>
      </c>
      <c r="H38" s="5">
        <v>28195</v>
      </c>
      <c r="I38" s="12">
        <v>97.918899999999994</v>
      </c>
      <c r="J38" s="12">
        <v>109.6268</v>
      </c>
      <c r="K38" s="7">
        <f t="shared" si="2"/>
        <v>-5.4038831987603508E-2</v>
      </c>
      <c r="L38" s="7">
        <f t="shared" si="3"/>
        <v>5.9067205345049834E-2</v>
      </c>
      <c r="M38" s="21">
        <v>10.9794</v>
      </c>
      <c r="N38">
        <v>0</v>
      </c>
      <c r="O38">
        <f t="shared" si="6"/>
        <v>5.7608352358501911</v>
      </c>
    </row>
    <row r="39" spans="1:24" x14ac:dyDescent="0.25">
      <c r="N39">
        <f>SUM(N19:N38)</f>
        <v>0.9999992626235229</v>
      </c>
    </row>
    <row r="41" spans="1:24" x14ac:dyDescent="0.25">
      <c r="A41" t="s">
        <v>14</v>
      </c>
    </row>
  </sheetData>
  <mergeCells count="8">
    <mergeCell ref="Q33:R33"/>
    <mergeCell ref="T33:U33"/>
    <mergeCell ref="W33:X33"/>
    <mergeCell ref="A5:B5"/>
    <mergeCell ref="C5:D5"/>
    <mergeCell ref="E5:F5"/>
    <mergeCell ref="I5:J5"/>
    <mergeCell ref="K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D21" sqref="D21"/>
    </sheetView>
  </sheetViews>
  <sheetFormatPr defaultRowHeight="15" x14ac:dyDescent="0.25"/>
  <cols>
    <col min="2" max="2" width="10.7109375" bestFit="1" customWidth="1"/>
  </cols>
  <sheetData>
    <row r="2" spans="2:2" x14ac:dyDescent="0.25">
      <c r="B2" t="s">
        <v>35</v>
      </c>
    </row>
    <row r="4" spans="2:2" x14ac:dyDescent="0.25">
      <c r="B4" s="15">
        <v>43552</v>
      </c>
    </row>
    <row r="5" spans="2:2" x14ac:dyDescent="0.25">
      <c r="B5" s="16">
        <f ca="1">TODAY()</f>
        <v>42971</v>
      </c>
    </row>
    <row r="6" spans="2:2" x14ac:dyDescent="0.25">
      <c r="B6">
        <f ca="1">B4-B5</f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portafolios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Oceguera Gomez</dc:creator>
  <cp:lastModifiedBy>juanpablo estavillo</cp:lastModifiedBy>
  <dcterms:created xsi:type="dcterms:W3CDTF">2017-04-03T16:31:39Z</dcterms:created>
  <dcterms:modified xsi:type="dcterms:W3CDTF">2017-08-24T21:02:57Z</dcterms:modified>
</cp:coreProperties>
</file>