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mir/pCloud Sync/exp153_carbonates_point_B/data/Somlit/"/>
    </mc:Choice>
  </mc:AlternateContent>
  <xr:revisionPtr revIDLastSave="0" documentId="13_ncr:1_{F1ACCB4A-7BC6-5942-8F54-BDA0DF23A466}" xr6:coauthVersionLast="36" xr6:coauthVersionMax="36" xr10:uidLastSave="{00000000-0000-0000-0000-000000000000}"/>
  <bookViews>
    <workbookView xWindow="4160" yWindow="2840" windowWidth="25200" windowHeight="11320" activeTab="4" xr2:uid="{00000000-000D-0000-FFFF-FFFF00000000}"/>
  </bookViews>
  <sheets>
    <sheet name="MIO" sheetId="18" r:id="rId1"/>
    <sheet name="Ifremer-Argenton" sheetId="17" r:id="rId2"/>
    <sheet name="Ifremer-Brest" sheetId="16" r:id="rId3"/>
    <sheet name="IUEM" sheetId="15" r:id="rId4"/>
    <sheet name="Villefranche" sheetId="1" r:id="rId5"/>
    <sheet name="coefficients" sheetId="1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5" i="1"/>
  <c r="J26" i="1"/>
  <c r="J27" i="1"/>
  <c r="J28" i="1"/>
  <c r="J29" i="1"/>
  <c r="J30" i="1"/>
  <c r="J31" i="1"/>
  <c r="J32" i="1"/>
  <c r="J33" i="1"/>
  <c r="J34" i="1"/>
  <c r="J35" i="1"/>
  <c r="J36" i="1"/>
  <c r="I26" i="1"/>
  <c r="M26" i="1" s="1"/>
  <c r="L26" i="1"/>
  <c r="N26" i="1" l="1"/>
  <c r="O26" i="1"/>
  <c r="P26" i="1"/>
  <c r="J35" i="18"/>
  <c r="O35" i="18" s="1"/>
  <c r="I35" i="18"/>
  <c r="N35" i="18" s="1"/>
  <c r="J34" i="18"/>
  <c r="O34" i="18" s="1"/>
  <c r="I34" i="18"/>
  <c r="M34" i="18" s="1"/>
  <c r="L33" i="18"/>
  <c r="J33" i="18"/>
  <c r="O33" i="18" s="1"/>
  <c r="I33" i="18"/>
  <c r="N33" i="18" s="1"/>
  <c r="J32" i="18"/>
  <c r="O32" i="18" s="1"/>
  <c r="I32" i="18"/>
  <c r="M32" i="18" s="1"/>
  <c r="L31" i="18"/>
  <c r="J31" i="18"/>
  <c r="O31" i="18" s="1"/>
  <c r="I31" i="18"/>
  <c r="N31" i="18" s="1"/>
  <c r="J30" i="18"/>
  <c r="O30" i="18" s="1"/>
  <c r="I30" i="18"/>
  <c r="M30" i="18" s="1"/>
  <c r="L29" i="18"/>
  <c r="J29" i="18"/>
  <c r="O29" i="18" s="1"/>
  <c r="I29" i="18"/>
  <c r="N29" i="18" s="1"/>
  <c r="J28" i="18"/>
  <c r="O28" i="18" s="1"/>
  <c r="I28" i="18"/>
  <c r="M28" i="18" s="1"/>
  <c r="L27" i="18"/>
  <c r="J27" i="18"/>
  <c r="O27" i="18" s="1"/>
  <c r="I27" i="18"/>
  <c r="N27" i="18" s="1"/>
  <c r="J26" i="18"/>
  <c r="I26" i="18"/>
  <c r="M26" i="18" s="1"/>
  <c r="J25" i="18"/>
  <c r="O25" i="18" s="1"/>
  <c r="I25" i="18"/>
  <c r="N25" i="18" s="1"/>
  <c r="J24" i="18"/>
  <c r="P24" i="18" s="1"/>
  <c r="I24" i="18"/>
  <c r="N24" i="18" s="1"/>
  <c r="L35" i="17"/>
  <c r="J35" i="17"/>
  <c r="O35" i="17" s="1"/>
  <c r="I35" i="17"/>
  <c r="N35" i="17" s="1"/>
  <c r="J34" i="17"/>
  <c r="L34" i="17" s="1"/>
  <c r="I34" i="17"/>
  <c r="M34" i="17" s="1"/>
  <c r="L33" i="17"/>
  <c r="J33" i="17"/>
  <c r="O33" i="17" s="1"/>
  <c r="I33" i="17"/>
  <c r="N33" i="17" s="1"/>
  <c r="J32" i="17"/>
  <c r="L32" i="17" s="1"/>
  <c r="I32" i="17"/>
  <c r="M32" i="17" s="1"/>
  <c r="L31" i="17"/>
  <c r="J31" i="17"/>
  <c r="O31" i="17" s="1"/>
  <c r="I31" i="17"/>
  <c r="N31" i="17" s="1"/>
  <c r="J30" i="17"/>
  <c r="L30" i="17" s="1"/>
  <c r="I30" i="17"/>
  <c r="M30" i="17" s="1"/>
  <c r="L29" i="17"/>
  <c r="J29" i="17"/>
  <c r="O29" i="17" s="1"/>
  <c r="I29" i="17"/>
  <c r="N29" i="17" s="1"/>
  <c r="J28" i="17"/>
  <c r="L28" i="17" s="1"/>
  <c r="I28" i="17"/>
  <c r="M28" i="17" s="1"/>
  <c r="L27" i="17"/>
  <c r="J27" i="17"/>
  <c r="O27" i="17" s="1"/>
  <c r="I27" i="17"/>
  <c r="N27" i="17" s="1"/>
  <c r="J26" i="17"/>
  <c r="O26" i="17" s="1"/>
  <c r="I26" i="17"/>
  <c r="M26" i="17" s="1"/>
  <c r="L25" i="17"/>
  <c r="J25" i="17"/>
  <c r="O25" i="17" s="1"/>
  <c r="I25" i="17"/>
  <c r="N25" i="17" s="1"/>
  <c r="J24" i="17"/>
  <c r="L24" i="17" s="1"/>
  <c r="I24" i="17"/>
  <c r="N24" i="17" s="1"/>
  <c r="J35" i="16"/>
  <c r="P35" i="16" s="1"/>
  <c r="I35" i="16"/>
  <c r="M35" i="16" s="1"/>
  <c r="J34" i="16"/>
  <c r="O34" i="16" s="1"/>
  <c r="I34" i="16"/>
  <c r="M34" i="16" s="1"/>
  <c r="J33" i="16"/>
  <c r="O33" i="16" s="1"/>
  <c r="I33" i="16"/>
  <c r="N33" i="16" s="1"/>
  <c r="J32" i="16"/>
  <c r="O32" i="16" s="1"/>
  <c r="I32" i="16"/>
  <c r="M32" i="16" s="1"/>
  <c r="J31" i="16"/>
  <c r="P31" i="16" s="1"/>
  <c r="I31" i="16"/>
  <c r="M31" i="16" s="1"/>
  <c r="J30" i="16"/>
  <c r="O30" i="16" s="1"/>
  <c r="I30" i="16"/>
  <c r="M30" i="16" s="1"/>
  <c r="J29" i="16"/>
  <c r="O29" i="16" s="1"/>
  <c r="I29" i="16"/>
  <c r="N29" i="16" s="1"/>
  <c r="J28" i="16"/>
  <c r="O28" i="16" s="1"/>
  <c r="I28" i="16"/>
  <c r="M28" i="16" s="1"/>
  <c r="J27" i="16"/>
  <c r="P27" i="16" s="1"/>
  <c r="I27" i="16"/>
  <c r="M27" i="16" s="1"/>
  <c r="J26" i="16"/>
  <c r="O26" i="16" s="1"/>
  <c r="I26" i="16"/>
  <c r="M26" i="16" s="1"/>
  <c r="J25" i="16"/>
  <c r="O25" i="16" s="1"/>
  <c r="I25" i="16"/>
  <c r="N25" i="16" s="1"/>
  <c r="J24" i="16"/>
  <c r="L24" i="16" s="1"/>
  <c r="I24" i="16"/>
  <c r="N24" i="16" s="1"/>
  <c r="J35" i="15"/>
  <c r="O35" i="15" s="1"/>
  <c r="I35" i="15"/>
  <c r="N35" i="15" s="1"/>
  <c r="L34" i="15"/>
  <c r="J34" i="15"/>
  <c r="O34" i="15" s="1"/>
  <c r="I34" i="15"/>
  <c r="M34" i="15" s="1"/>
  <c r="J33" i="15"/>
  <c r="O33" i="15" s="1"/>
  <c r="I33" i="15"/>
  <c r="N33" i="15" s="1"/>
  <c r="L32" i="15"/>
  <c r="J32" i="15"/>
  <c r="O32" i="15" s="1"/>
  <c r="I32" i="15"/>
  <c r="M32" i="15" s="1"/>
  <c r="J31" i="15"/>
  <c r="O31" i="15" s="1"/>
  <c r="I31" i="15"/>
  <c r="N31" i="15" s="1"/>
  <c r="L30" i="15"/>
  <c r="J30" i="15"/>
  <c r="O30" i="15" s="1"/>
  <c r="I30" i="15"/>
  <c r="M30" i="15" s="1"/>
  <c r="J29" i="15"/>
  <c r="O29" i="15" s="1"/>
  <c r="I29" i="15"/>
  <c r="N29" i="15" s="1"/>
  <c r="L28" i="15"/>
  <c r="J28" i="15"/>
  <c r="O28" i="15" s="1"/>
  <c r="I28" i="15"/>
  <c r="M28" i="15" s="1"/>
  <c r="J27" i="15"/>
  <c r="O27" i="15" s="1"/>
  <c r="I27" i="15"/>
  <c r="N27" i="15" s="1"/>
  <c r="L26" i="15"/>
  <c r="J26" i="15"/>
  <c r="O26" i="15" s="1"/>
  <c r="I26" i="15"/>
  <c r="M26" i="15" s="1"/>
  <c r="J25" i="15"/>
  <c r="O25" i="15" s="1"/>
  <c r="I25" i="15"/>
  <c r="N25" i="15" s="1"/>
  <c r="J24" i="15"/>
  <c r="P24" i="15" s="1"/>
  <c r="I24" i="15"/>
  <c r="N24" i="15" s="1"/>
  <c r="F4" i="14"/>
  <c r="F3" i="14"/>
  <c r="F2" i="14"/>
  <c r="L34" i="16" l="1"/>
  <c r="L30" i="16"/>
  <c r="L26" i="16"/>
  <c r="M33" i="16"/>
  <c r="M29" i="16"/>
  <c r="M25" i="16"/>
  <c r="N32" i="16"/>
  <c r="N28" i="16"/>
  <c r="O35" i="16"/>
  <c r="O31" i="16"/>
  <c r="O27" i="16"/>
  <c r="P34" i="16"/>
  <c r="P30" i="16"/>
  <c r="P26" i="16"/>
  <c r="P33" i="15"/>
  <c r="P29" i="15"/>
  <c r="P25" i="15"/>
  <c r="P35" i="17"/>
  <c r="P31" i="17"/>
  <c r="P27" i="17"/>
  <c r="P34" i="18"/>
  <c r="P30" i="18"/>
  <c r="M24" i="15"/>
  <c r="L27" i="15"/>
  <c r="L31" i="15"/>
  <c r="L35" i="15"/>
  <c r="M27" i="17"/>
  <c r="M31" i="17"/>
  <c r="M35" i="17"/>
  <c r="L28" i="18"/>
  <c r="L32" i="18"/>
  <c r="L33" i="16"/>
  <c r="L29" i="16"/>
  <c r="L25" i="16"/>
  <c r="N35" i="16"/>
  <c r="N31" i="16"/>
  <c r="N27" i="16"/>
  <c r="P33" i="16"/>
  <c r="P29" i="16"/>
  <c r="P25" i="16"/>
  <c r="P32" i="15"/>
  <c r="P28" i="15"/>
  <c r="P34" i="17"/>
  <c r="P30" i="17"/>
  <c r="P26" i="17"/>
  <c r="P33" i="18"/>
  <c r="P29" i="18"/>
  <c r="L35" i="18"/>
  <c r="L32" i="16"/>
  <c r="L28" i="16"/>
  <c r="N34" i="16"/>
  <c r="N30" i="16"/>
  <c r="N26" i="16"/>
  <c r="P32" i="16"/>
  <c r="P28" i="16"/>
  <c r="P35" i="15"/>
  <c r="P31" i="15"/>
  <c r="P27" i="15"/>
  <c r="P33" i="17"/>
  <c r="P29" i="17"/>
  <c r="P25" i="17"/>
  <c r="P32" i="18"/>
  <c r="P28" i="18"/>
  <c r="L25" i="15"/>
  <c r="L29" i="15"/>
  <c r="L33" i="15"/>
  <c r="M25" i="17"/>
  <c r="M29" i="17"/>
  <c r="M33" i="17"/>
  <c r="L30" i="18"/>
  <c r="L34" i="18"/>
  <c r="L35" i="16"/>
  <c r="L31" i="16"/>
  <c r="L27" i="16"/>
  <c r="P34" i="15"/>
  <c r="P30" i="15"/>
  <c r="P26" i="15"/>
  <c r="P32" i="17"/>
  <c r="P28" i="17"/>
  <c r="P35" i="18"/>
  <c r="P31" i="18"/>
  <c r="P27" i="18"/>
  <c r="M24" i="16"/>
  <c r="O24" i="16"/>
  <c r="P24" i="16"/>
  <c r="P24" i="17"/>
  <c r="L25" i="18"/>
  <c r="M24" i="18"/>
  <c r="P25" i="18"/>
  <c r="L26" i="18"/>
  <c r="O24" i="18"/>
  <c r="N26" i="18"/>
  <c r="O26" i="18" s="1"/>
  <c r="N28" i="18"/>
  <c r="N30" i="18"/>
  <c r="N32" i="18"/>
  <c r="N34" i="18"/>
  <c r="L24" i="18"/>
  <c r="M25" i="18"/>
  <c r="M27" i="18"/>
  <c r="M29" i="18"/>
  <c r="M31" i="18"/>
  <c r="M33" i="18"/>
  <c r="M35" i="18"/>
  <c r="O28" i="17"/>
  <c r="O30" i="17"/>
  <c r="O32" i="17"/>
  <c r="O34" i="17"/>
  <c r="N26" i="17"/>
  <c r="N34" i="17"/>
  <c r="M24" i="17"/>
  <c r="O24" i="17" s="1"/>
  <c r="L26" i="17"/>
  <c r="N28" i="17"/>
  <c r="N30" i="17"/>
  <c r="N32" i="17"/>
  <c r="O24" i="15"/>
  <c r="N26" i="15"/>
  <c r="N28" i="15"/>
  <c r="N30" i="15"/>
  <c r="N32" i="15"/>
  <c r="N34" i="15"/>
  <c r="L24" i="15"/>
  <c r="M25" i="15"/>
  <c r="M27" i="15"/>
  <c r="M29" i="15"/>
  <c r="M31" i="15"/>
  <c r="M33" i="15"/>
  <c r="M35" i="15"/>
  <c r="I25" i="1"/>
  <c r="I27" i="1"/>
  <c r="I28" i="1"/>
  <c r="I29" i="1"/>
  <c r="I30" i="1"/>
  <c r="I31" i="1"/>
  <c r="I32" i="1"/>
  <c r="I33" i="1"/>
  <c r="I34" i="1"/>
  <c r="I35" i="1"/>
  <c r="I36" i="1"/>
  <c r="I24" i="1"/>
  <c r="L24" i="1" s="1"/>
  <c r="P36" i="1" l="1"/>
  <c r="L36" i="1"/>
  <c r="O36" i="1"/>
  <c r="P28" i="1"/>
  <c r="L28" i="1"/>
  <c r="O28" i="1"/>
  <c r="N32" i="1"/>
  <c r="M32" i="1"/>
  <c r="P35" i="1"/>
  <c r="L35" i="1"/>
  <c r="O35" i="1"/>
  <c r="L27" i="1"/>
  <c r="N31" i="1"/>
  <c r="M31" i="1"/>
  <c r="O33" i="1"/>
  <c r="P33" i="1"/>
  <c r="L33" i="1"/>
  <c r="L29" i="1"/>
  <c r="M33" i="1"/>
  <c r="N33" i="1"/>
  <c r="M29" i="1"/>
  <c r="O29" i="1" s="1"/>
  <c r="N29" i="1"/>
  <c r="P32" i="1"/>
  <c r="L32" i="1"/>
  <c r="O32" i="1"/>
  <c r="N36" i="1"/>
  <c r="M36" i="1"/>
  <c r="N28" i="1"/>
  <c r="M28" i="1"/>
  <c r="P31" i="1"/>
  <c r="L31" i="1"/>
  <c r="O31" i="1"/>
  <c r="N35" i="1"/>
  <c r="M35" i="1"/>
  <c r="N27" i="1"/>
  <c r="M27" i="1"/>
  <c r="O27" i="1" s="1"/>
  <c r="O34" i="1"/>
  <c r="L34" i="1"/>
  <c r="P34" i="1"/>
  <c r="O30" i="1"/>
  <c r="L30" i="1"/>
  <c r="P30" i="1"/>
  <c r="M34" i="1"/>
  <c r="N34" i="1"/>
  <c r="M30" i="1"/>
  <c r="N30" i="1"/>
  <c r="O25" i="1"/>
  <c r="L25" i="1"/>
  <c r="P25" i="1" s="1"/>
  <c r="N25" i="1"/>
  <c r="M25" i="1"/>
  <c r="P26" i="18"/>
  <c r="M24" i="1"/>
  <c r="O24" i="1" s="1"/>
  <c r="P24" i="1" s="1"/>
  <c r="N24" i="1"/>
  <c r="P27" i="1" l="1"/>
  <c r="P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Stoica Daniela</author>
  </authors>
  <commentList>
    <comment ref="K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inserer des lignes si double ajout d'indicateur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Stoica Daniela</author>
  </authors>
  <commentList>
    <comment ref="K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inserer des lignes si double ajout d'indicateur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Stoica Daniela</author>
  </authors>
  <commentList>
    <comment ref="K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inserer des lignes si double ajout d'indicateur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Stoica Daniela</author>
  </authors>
  <commentList>
    <comment ref="K2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inserer des lignes si double ajout d'indicateur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Stoica Daniela</author>
  </authors>
  <commentList>
    <comment ref="K23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inserer des lignes si double ajout d'indicateur</t>
        </r>
      </text>
    </comment>
  </commentList>
</comments>
</file>

<file path=xl/sharedStrings.xml><?xml version="1.0" encoding="utf-8"?>
<sst xmlns="http://schemas.openxmlformats.org/spreadsheetml/2006/main" count="307" uniqueCount="64">
  <si>
    <t>e1/e2[HI]</t>
  </si>
  <si>
    <t>e2/e1 [I2-]</t>
  </si>
  <si>
    <t>pHT</t>
  </si>
  <si>
    <t>Mesure 1</t>
  </si>
  <si>
    <t>Mesure 2</t>
  </si>
  <si>
    <t>Mesure 3</t>
  </si>
  <si>
    <t>Cell length</t>
    <phoneticPr fontId="0"/>
  </si>
  <si>
    <t>Date d'analyse</t>
  </si>
  <si>
    <t>Laboratoire d'Océanographie de Villefranche</t>
  </si>
  <si>
    <t>Nom du laboratoire</t>
  </si>
  <si>
    <t>Echantillon</t>
  </si>
  <si>
    <t>Tampon TRIS-TRIS.HCl pHT 8.1</t>
  </si>
  <si>
    <t>Indicateur</t>
  </si>
  <si>
    <t>Concentration de l'indicateur</t>
  </si>
  <si>
    <t>Appareil</t>
  </si>
  <si>
    <t>Volume de l'échantillon testé</t>
  </si>
  <si>
    <t>Système de contrôle de la température</t>
  </si>
  <si>
    <t>Régulation de la témpérature</t>
  </si>
  <si>
    <t>Tableau des résultats</t>
  </si>
  <si>
    <t>Meta-cresol purple</t>
  </si>
  <si>
    <t>10 cm</t>
  </si>
  <si>
    <t>35 mL</t>
  </si>
  <si>
    <t>+/- 0.1°C</t>
  </si>
  <si>
    <t>Ajustement de l'indicateur</t>
  </si>
  <si>
    <t>modèle, double/simple faisceau</t>
  </si>
  <si>
    <t>Compartiment thermostaté dans le spectro, pré-chauffage dans un bain</t>
  </si>
  <si>
    <t>Résultats</t>
  </si>
  <si>
    <t>Informations</t>
  </si>
  <si>
    <t>Absorbance 730nm</t>
  </si>
  <si>
    <t>Température de cellule (°C)</t>
  </si>
  <si>
    <t>Température de cellule (K)</t>
  </si>
  <si>
    <t>Ratio A578/A434</t>
  </si>
  <si>
    <t>Volume d'indicateur ajouté (µL)</t>
  </si>
  <si>
    <t>Terme 1</t>
  </si>
  <si>
    <t>Terme 2</t>
  </si>
  <si>
    <t>Cases à remplir</t>
  </si>
  <si>
    <t>N° de bouteille analysée</t>
  </si>
  <si>
    <t>Institut Universitaire Européen de la Mer</t>
  </si>
  <si>
    <t>Peggy Rimmelin</t>
  </si>
  <si>
    <t>Christian Le Gall</t>
  </si>
  <si>
    <t>Sébastien Petton</t>
  </si>
  <si>
    <t>Institut Méditéranéen d'Océanologie</t>
  </si>
  <si>
    <t>Samir Alliouane</t>
  </si>
  <si>
    <t>Ifremer - Argenton</t>
  </si>
  <si>
    <t>Ifremer - Laboratoire de métrologie - Brest</t>
  </si>
  <si>
    <t>Absorbance 578 nm</t>
  </si>
  <si>
    <t>Absorbance 434 nm</t>
  </si>
  <si>
    <t>pH indicateur</t>
  </si>
  <si>
    <t>R indicateur</t>
  </si>
  <si>
    <t>Ajustement du pH /ajustement du ratio</t>
  </si>
  <si>
    <t>Origine de l'indicateur</t>
  </si>
  <si>
    <t>2 mmol/L</t>
  </si>
  <si>
    <t>Correspondant</t>
  </si>
  <si>
    <t>a</t>
  </si>
  <si>
    <t>b</t>
  </si>
  <si>
    <t>c</t>
  </si>
  <si>
    <t>d</t>
  </si>
  <si>
    <t xml:space="preserve">Thibaut Wagener </t>
  </si>
  <si>
    <t>Stabilité t =0  (septembre 2021)</t>
  </si>
  <si>
    <t>Stabilité 3 mois 
(1er-14 décembre 2021)</t>
  </si>
  <si>
    <t>Stabilité 6 mois 
(1er-14 mars 2022)</t>
  </si>
  <si>
    <t>Stabilité 9 mois 
(1er-14 juin 2022)</t>
  </si>
  <si>
    <t>Fournisseur, pureté si connue</t>
  </si>
  <si>
    <t>Mesure 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</si>
</sst>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b/>
      <sz val="12"/>
      <color rgb="FF000000"/>
      <name val="Calibri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75">
    <xf numFmtId="0" fontId="0" fillId="0" borderId="0" xfId="0"/>
    <xf numFmtId="0" fontId="3" fillId="0" borderId="0" xfId="1">
      <alignment vertical="center"/>
    </xf>
    <xf numFmtId="0" fontId="3" fillId="0" borderId="0" xfId="1" applyFill="1">
      <alignment vertical="center"/>
    </xf>
    <xf numFmtId="0" fontId="3" fillId="0" borderId="0" xfId="1" applyFill="1" applyAlignment="1">
      <alignment vertical="center" wrapText="1"/>
    </xf>
    <xf numFmtId="0" fontId="3" fillId="0" borderId="0" xfId="1" applyAlignment="1">
      <alignment horizontal="center" vertical="center" wrapText="1"/>
    </xf>
    <xf numFmtId="0" fontId="3" fillId="0" borderId="0" xfId="1" applyFill="1" applyAlignment="1">
      <alignment horizontal="center" vertical="center" wrapText="1"/>
    </xf>
    <xf numFmtId="0" fontId="3" fillId="0" borderId="0" xfId="1" quotePrefix="1" applyFill="1" applyAlignment="1">
      <alignment vertical="center" wrapText="1"/>
    </xf>
    <xf numFmtId="0" fontId="2" fillId="0" borderId="0" xfId="1" applyFont="1" applyFill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2" borderId="4" xfId="0" applyFill="1" applyBorder="1"/>
    <xf numFmtId="0" fontId="0" fillId="0" borderId="9" xfId="0" applyBorder="1"/>
    <xf numFmtId="0" fontId="0" fillId="2" borderId="9" xfId="0" applyFill="1" applyBorder="1"/>
    <xf numFmtId="0" fontId="2" fillId="0" borderId="1" xfId="1" applyFont="1" applyBorder="1" applyAlignment="1">
      <alignment horizontal="center" vertical="center" wrapText="1"/>
    </xf>
    <xf numFmtId="0" fontId="5" fillId="3" borderId="0" xfId="1" applyFont="1" applyFill="1" applyAlignment="1">
      <alignment vertical="center" wrapText="1"/>
    </xf>
    <xf numFmtId="0" fontId="5" fillId="3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3" fillId="2" borderId="1" xfId="1" applyFill="1" applyBorder="1">
      <alignment vertical="center"/>
    </xf>
    <xf numFmtId="0" fontId="3" fillId="2" borderId="1" xfId="1" applyFill="1" applyBorder="1" applyAlignment="1">
      <alignment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3" fillId="2" borderId="1" xfId="1" quotePrefix="1" applyFill="1" applyBorder="1" applyAlignment="1">
      <alignment vertical="center" wrapText="1"/>
    </xf>
    <xf numFmtId="0" fontId="2" fillId="0" borderId="1" xfId="1" applyFont="1" applyBorder="1">
      <alignment vertical="center"/>
    </xf>
    <xf numFmtId="0" fontId="2" fillId="0" borderId="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11" fontId="0" fillId="0" borderId="0" xfId="0" applyNumberFormat="1"/>
    <xf numFmtId="0" fontId="0" fillId="0" borderId="0" xfId="0" applyNumberFormat="1" applyAlignment="1">
      <alignment vertical="center"/>
    </xf>
    <xf numFmtId="0" fontId="0" fillId="0" borderId="11" xfId="0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4" xfId="0" applyFill="1" applyBorder="1"/>
    <xf numFmtId="0" fontId="0" fillId="0" borderId="5" xfId="0" applyFill="1" applyBorder="1"/>
    <xf numFmtId="0" fontId="8" fillId="0" borderId="12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2" fillId="0" borderId="17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8" xfId="1" applyFont="1" applyBorder="1">
      <alignment vertical="center"/>
    </xf>
    <xf numFmtId="0" fontId="2" fillId="0" borderId="12" xfId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6" fillId="0" borderId="4" xfId="0" applyFont="1" applyFill="1" applyBorder="1"/>
    <xf numFmtId="0" fontId="0" fillId="0" borderId="14" xfId="0" applyFill="1" applyBorder="1"/>
    <xf numFmtId="0" fontId="6" fillId="0" borderId="9" xfId="0" applyFont="1" applyFill="1" applyBorder="1"/>
    <xf numFmtId="0" fontId="0" fillId="0" borderId="21" xfId="0" applyFill="1" applyBorder="1"/>
    <xf numFmtId="0" fontId="0" fillId="0" borderId="24" xfId="0" applyBorder="1"/>
    <xf numFmtId="0" fontId="0" fillId="2" borderId="24" xfId="0" applyFill="1" applyBorder="1"/>
    <xf numFmtId="0" fontId="11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</cellXfs>
  <cellStyles count="2">
    <cellStyle name="Normal" xfId="0" builtinId="0"/>
    <cellStyle name="標準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15</xdr:row>
      <xdr:rowOff>66675</xdr:rowOff>
    </xdr:from>
    <xdr:to>
      <xdr:col>10</xdr:col>
      <xdr:colOff>806450</xdr:colOff>
      <xdr:row>16</xdr:row>
      <xdr:rowOff>317500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093075" y="4130675"/>
          <a:ext cx="4791075" cy="454025"/>
          <a:chOff x="10487025" y="7705725"/>
          <a:chExt cx="4343400" cy="447675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87025" y="7772400"/>
            <a:ext cx="4324350" cy="361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0896599" y="7810500"/>
            <a:ext cx="1724025" cy="266700"/>
          </a:xfrm>
          <a:prstGeom prst="rect">
            <a:avLst/>
          </a:prstGeom>
          <a:noFill/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2773025" y="7705725"/>
            <a:ext cx="2057400" cy="447675"/>
          </a:xfrm>
          <a:prstGeom prst="rect">
            <a:avLst/>
          </a:prstGeom>
          <a:noFill/>
          <a:ln w="28575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15</xdr:row>
      <xdr:rowOff>66675</xdr:rowOff>
    </xdr:from>
    <xdr:to>
      <xdr:col>10</xdr:col>
      <xdr:colOff>806450</xdr:colOff>
      <xdr:row>16</xdr:row>
      <xdr:rowOff>317500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8093075" y="3927475"/>
          <a:ext cx="4791075" cy="454025"/>
          <a:chOff x="10487025" y="7705725"/>
          <a:chExt cx="4343400" cy="447675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87025" y="7772400"/>
            <a:ext cx="4324350" cy="361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10896599" y="7810500"/>
            <a:ext cx="1724025" cy="266700"/>
          </a:xfrm>
          <a:prstGeom prst="rect">
            <a:avLst/>
          </a:prstGeom>
          <a:noFill/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12773025" y="7705725"/>
            <a:ext cx="2057400" cy="447675"/>
          </a:xfrm>
          <a:prstGeom prst="rect">
            <a:avLst/>
          </a:prstGeom>
          <a:noFill/>
          <a:ln w="28575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15</xdr:row>
      <xdr:rowOff>66675</xdr:rowOff>
    </xdr:from>
    <xdr:to>
      <xdr:col>10</xdr:col>
      <xdr:colOff>806450</xdr:colOff>
      <xdr:row>16</xdr:row>
      <xdr:rowOff>317500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8093075" y="4130675"/>
          <a:ext cx="4791075" cy="454025"/>
          <a:chOff x="10487025" y="7705725"/>
          <a:chExt cx="4343400" cy="447675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87025" y="7772400"/>
            <a:ext cx="4324350" cy="361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0896599" y="7810500"/>
            <a:ext cx="1724025" cy="266700"/>
          </a:xfrm>
          <a:prstGeom prst="rect">
            <a:avLst/>
          </a:prstGeom>
          <a:noFill/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2773025" y="7705725"/>
            <a:ext cx="2057400" cy="447675"/>
          </a:xfrm>
          <a:prstGeom prst="rect">
            <a:avLst/>
          </a:prstGeom>
          <a:noFill/>
          <a:ln w="28575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15</xdr:row>
      <xdr:rowOff>66675</xdr:rowOff>
    </xdr:from>
    <xdr:to>
      <xdr:col>10</xdr:col>
      <xdr:colOff>806450</xdr:colOff>
      <xdr:row>16</xdr:row>
      <xdr:rowOff>317500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8093075" y="4130675"/>
          <a:ext cx="4791075" cy="454025"/>
          <a:chOff x="10487025" y="7705725"/>
          <a:chExt cx="4343400" cy="447675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87025" y="7772400"/>
            <a:ext cx="4324350" cy="361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10896599" y="7810500"/>
            <a:ext cx="1724025" cy="266700"/>
          </a:xfrm>
          <a:prstGeom prst="rect">
            <a:avLst/>
          </a:prstGeom>
          <a:noFill/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12773025" y="7705725"/>
            <a:ext cx="2057400" cy="447675"/>
          </a:xfrm>
          <a:prstGeom prst="rect">
            <a:avLst/>
          </a:prstGeom>
          <a:noFill/>
          <a:ln w="28575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15</xdr:row>
      <xdr:rowOff>66675</xdr:rowOff>
    </xdr:from>
    <xdr:to>
      <xdr:col>10</xdr:col>
      <xdr:colOff>806450</xdr:colOff>
      <xdr:row>16</xdr:row>
      <xdr:rowOff>317500</xdr:rowOff>
    </xdr:to>
    <xdr:grpSp>
      <xdr:nvGrpSpPr>
        <xdr:cNvPr id="7" name="Group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8093075" y="4130675"/>
          <a:ext cx="4791075" cy="454025"/>
          <a:chOff x="10487025" y="7705725"/>
          <a:chExt cx="4343400" cy="447675"/>
        </a:xfrm>
      </xdr:grpSpPr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87025" y="7772400"/>
            <a:ext cx="4324350" cy="361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10896599" y="7810500"/>
            <a:ext cx="1724025" cy="266700"/>
          </a:xfrm>
          <a:prstGeom prst="rect">
            <a:avLst/>
          </a:prstGeom>
          <a:noFill/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12773025" y="7705725"/>
            <a:ext cx="2057400" cy="447675"/>
          </a:xfrm>
          <a:prstGeom prst="rect">
            <a:avLst/>
          </a:prstGeom>
          <a:noFill/>
          <a:ln w="28575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Normal="100" workbookViewId="0">
      <selection activeCell="E11" sqref="E11"/>
    </sheetView>
  </sheetViews>
  <sheetFormatPr baseColWidth="10" defaultRowHeight="15"/>
  <cols>
    <col min="1" max="1" width="18" customWidth="1"/>
    <col min="2" max="2" width="29.5" customWidth="1"/>
    <col min="3" max="3" width="14.5" customWidth="1"/>
    <col min="5" max="6" width="11.5" customWidth="1"/>
    <col min="7" max="7" width="13.5" bestFit="1" customWidth="1"/>
    <col min="8" max="8" width="14.5" customWidth="1"/>
    <col min="9" max="9" width="14.6640625" bestFit="1" customWidth="1"/>
    <col min="10" max="10" width="20" bestFit="1" customWidth="1"/>
    <col min="11" max="11" width="19.5" customWidth="1"/>
  </cols>
  <sheetData>
    <row r="1" spans="1:15" ht="19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32">
      <c r="E2" s="17" t="s">
        <v>35</v>
      </c>
    </row>
    <row r="3" spans="1:15" ht="32">
      <c r="A3" s="24" t="s">
        <v>9</v>
      </c>
      <c r="B3" s="25" t="s">
        <v>41</v>
      </c>
    </row>
    <row r="4" spans="1:15" ht="16">
      <c r="A4" s="24" t="s">
        <v>52</v>
      </c>
      <c r="B4" s="25" t="s">
        <v>57</v>
      </c>
      <c r="E4" s="26"/>
    </row>
    <row r="5" spans="1:15">
      <c r="A5" s="4"/>
      <c r="B5" s="1"/>
    </row>
    <row r="6" spans="1:15" ht="16">
      <c r="A6" s="14" t="s">
        <v>10</v>
      </c>
      <c r="B6" s="22" t="s">
        <v>11</v>
      </c>
    </row>
    <row r="7" spans="1:15">
      <c r="A7" s="20"/>
      <c r="B7" s="23"/>
    </row>
    <row r="8" spans="1:15">
      <c r="A8" s="5"/>
      <c r="B8" s="2"/>
    </row>
    <row r="9" spans="1:15" ht="16">
      <c r="A9" s="14" t="s">
        <v>12</v>
      </c>
      <c r="B9" s="18" t="s">
        <v>19</v>
      </c>
    </row>
    <row r="10" spans="1:15" ht="32">
      <c r="A10" s="14" t="s">
        <v>50</v>
      </c>
      <c r="B10" s="18" t="s">
        <v>62</v>
      </c>
    </row>
    <row r="11" spans="1:15" ht="32">
      <c r="A11" s="14" t="s">
        <v>13</v>
      </c>
      <c r="B11" s="18" t="s">
        <v>51</v>
      </c>
    </row>
    <row r="12" spans="1:15" ht="32">
      <c r="A12" s="14" t="s">
        <v>23</v>
      </c>
      <c r="B12" s="19" t="s">
        <v>49</v>
      </c>
    </row>
    <row r="13" spans="1:15" ht="16">
      <c r="A13" s="14" t="s">
        <v>47</v>
      </c>
      <c r="B13" s="19">
        <v>7.9</v>
      </c>
    </row>
    <row r="14" spans="1:15" ht="16">
      <c r="A14" s="28" t="s">
        <v>48</v>
      </c>
      <c r="B14" s="19">
        <v>1.57</v>
      </c>
    </row>
    <row r="15" spans="1:15" ht="16">
      <c r="A15" s="14" t="s">
        <v>14</v>
      </c>
      <c r="B15" s="18" t="s">
        <v>24</v>
      </c>
    </row>
    <row r="16" spans="1:15" ht="16">
      <c r="A16" s="14" t="s">
        <v>6</v>
      </c>
      <c r="B16" s="18" t="s">
        <v>20</v>
      </c>
    </row>
    <row r="17" spans="1:16" ht="32">
      <c r="A17" s="14" t="s">
        <v>15</v>
      </c>
      <c r="B17" s="18" t="s">
        <v>21</v>
      </c>
    </row>
    <row r="18" spans="1:16" ht="32">
      <c r="A18" s="14" t="s">
        <v>16</v>
      </c>
      <c r="B18" s="19" t="s">
        <v>25</v>
      </c>
    </row>
    <row r="19" spans="1:16" ht="32">
      <c r="A19" s="20" t="s">
        <v>17</v>
      </c>
      <c r="B19" s="21" t="s">
        <v>22</v>
      </c>
    </row>
    <row r="20" spans="1:16">
      <c r="A20" s="7"/>
      <c r="B20" s="6"/>
    </row>
    <row r="21" spans="1:16" ht="20">
      <c r="A21" s="15" t="s">
        <v>26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6" thickBot="1">
      <c r="A22" s="5"/>
      <c r="B22" s="3"/>
    </row>
    <row r="23" spans="1:16" ht="33" thickBot="1">
      <c r="A23" s="45" t="s">
        <v>18</v>
      </c>
      <c r="B23" s="46" t="s">
        <v>7</v>
      </c>
      <c r="C23" s="47" t="s">
        <v>36</v>
      </c>
      <c r="D23" s="48"/>
      <c r="E23" s="49" t="s">
        <v>45</v>
      </c>
      <c r="F23" s="49" t="s">
        <v>46</v>
      </c>
      <c r="G23" s="49" t="s">
        <v>28</v>
      </c>
      <c r="H23" s="49" t="s">
        <v>29</v>
      </c>
      <c r="I23" s="49" t="s">
        <v>30</v>
      </c>
      <c r="J23" s="49" t="s">
        <v>31</v>
      </c>
      <c r="K23" s="49" t="s">
        <v>32</v>
      </c>
      <c r="L23" s="50" t="s">
        <v>33</v>
      </c>
      <c r="M23" s="51" t="s">
        <v>0</v>
      </c>
      <c r="N23" s="51" t="s">
        <v>1</v>
      </c>
      <c r="O23" s="43" t="s">
        <v>34</v>
      </c>
      <c r="P23" s="52" t="s">
        <v>2</v>
      </c>
    </row>
    <row r="24" spans="1:16">
      <c r="A24" s="60" t="s">
        <v>58</v>
      </c>
      <c r="B24" s="69"/>
      <c r="C24" s="66"/>
      <c r="D24" s="10" t="s">
        <v>3</v>
      </c>
      <c r="E24" s="11"/>
      <c r="F24" s="11"/>
      <c r="G24" s="11"/>
      <c r="H24" s="11"/>
      <c r="I24" s="41" t="str">
        <f>IF(H24="","",(273.15+H24))</f>
        <v/>
      </c>
      <c r="J24" s="41" t="str">
        <f>IF(E24="","",(E24-G24)/(F24-G24))</f>
        <v/>
      </c>
      <c r="K24" s="11"/>
      <c r="L24" s="41" t="str">
        <f>IF(J24="","",coefficients!$F$2+coefficients!$F$3/MIO!I24+coefficients!$F$4*LN(MIO!I24)+coefficients!$B$5*MIO!I24)</f>
        <v/>
      </c>
      <c r="M24" s="41" t="str">
        <f>IF(I24="","",coefficients!$B$8+coefficients!$C$8*MIO!I24)</f>
        <v/>
      </c>
      <c r="N24" s="41" t="str">
        <f>IF(I24="","",coefficients!$B$9+coefficients!$C$9*MIO!I24+coefficients!$D$9*(coefficients!$B$1-35))</f>
        <v/>
      </c>
      <c r="O24" s="53" t="str">
        <f>IF(J24="","",LOG((J24-M24)/(1-J24*N24)))</f>
        <v/>
      </c>
      <c r="P24" s="42" t="str">
        <f>IF(J24="","",L24+O24)</f>
        <v/>
      </c>
    </row>
    <row r="25" spans="1:16">
      <c r="A25" s="61"/>
      <c r="B25" s="70"/>
      <c r="C25" s="67"/>
      <c r="D25" s="8" t="s">
        <v>4</v>
      </c>
      <c r="E25" s="9"/>
      <c r="F25" s="9"/>
      <c r="G25" s="9"/>
      <c r="H25" s="9"/>
      <c r="I25" s="29" t="str">
        <f t="shared" ref="I25:I35" si="0">IF(H25="","",(273.15+H25))</f>
        <v/>
      </c>
      <c r="J25" s="29" t="str">
        <f t="shared" ref="J25:J35" si="1">IF(E25="","",(E25-G25)/(F25-G25))</f>
        <v/>
      </c>
      <c r="K25" s="9"/>
      <c r="L25" s="29" t="str">
        <f>IF(J25="","",coefficients!$F$2+coefficients!$F$3/MIO!I25+coefficients!$F$4*LN(MIO!I25)+coefficients!$B$5*MIO!I25)</f>
        <v/>
      </c>
      <c r="M25" s="29" t="str">
        <f>IF(I25="","",coefficients!$B$8+coefficients!$C$8*MIO!I25)</f>
        <v/>
      </c>
      <c r="N25" s="29" t="str">
        <f>IF(I25="","",coefficients!$B$9+coefficients!$C$9*MIO!I25+coefficients!$D$9*(coefficients!$B$1-35))</f>
        <v/>
      </c>
      <c r="O25" s="44" t="str">
        <f t="shared" ref="O25:O35" si="2">IF(J25="","",LOG((J25-M25)/(1-J25*N25)))</f>
        <v/>
      </c>
      <c r="P25" s="38" t="str">
        <f t="shared" ref="P25:P35" si="3">IF(J25="","",L25+O25)</f>
        <v/>
      </c>
    </row>
    <row r="26" spans="1:16" ht="16" thickBot="1">
      <c r="A26" s="62"/>
      <c r="B26" s="71"/>
      <c r="C26" s="68"/>
      <c r="D26" s="12" t="s">
        <v>5</v>
      </c>
      <c r="E26" s="13"/>
      <c r="F26" s="13"/>
      <c r="G26" s="13"/>
      <c r="H26" s="13"/>
      <c r="I26" s="54" t="str">
        <f t="shared" si="0"/>
        <v/>
      </c>
      <c r="J26" s="54" t="str">
        <f t="shared" si="1"/>
        <v/>
      </c>
      <c r="K26" s="13"/>
      <c r="L26" s="54" t="str">
        <f>IF(J26="","",coefficients!$F$2+coefficients!$F$3/MIO!I26+coefficients!$F$4*LN(MIO!I26)+coefficients!$B$5*MIO!I26)</f>
        <v/>
      </c>
      <c r="M26" s="54" t="str">
        <f>IF(I26="","",coefficients!$B$8+coefficients!$C$8*MIO!I26)</f>
        <v/>
      </c>
      <c r="N26" s="54" t="str">
        <f>IF(I26="","",coefficients!$B$9+coefficients!$C$9*MIO!I26+coefficients!$D$9*(coefficients!$B$1-35))</f>
        <v/>
      </c>
      <c r="O26" s="55" t="str">
        <f t="shared" si="2"/>
        <v/>
      </c>
      <c r="P26" s="56" t="str">
        <f t="shared" si="3"/>
        <v/>
      </c>
    </row>
    <row r="27" spans="1:16">
      <c r="A27" s="60" t="s">
        <v>59</v>
      </c>
      <c r="B27" s="63"/>
      <c r="C27" s="66"/>
      <c r="D27" s="10" t="s">
        <v>3</v>
      </c>
      <c r="E27" s="11"/>
      <c r="F27" s="11"/>
      <c r="G27" s="11"/>
      <c r="H27" s="11"/>
      <c r="I27" s="41" t="str">
        <f t="shared" si="0"/>
        <v/>
      </c>
      <c r="J27" s="41" t="str">
        <f t="shared" si="1"/>
        <v/>
      </c>
      <c r="K27" s="11"/>
      <c r="L27" s="41" t="str">
        <f>IF(J27="","",coefficients!$F$2+coefficients!$F$3/MIO!I27+coefficients!$F$4*LN(MIO!I27)+coefficients!$B$5*MIO!I27)</f>
        <v/>
      </c>
      <c r="M27" s="41" t="str">
        <f>IF(I27="","",coefficients!$B$8+coefficients!$C$8*MIO!I27)</f>
        <v/>
      </c>
      <c r="N27" s="41" t="str">
        <f>IF(I27="","",coefficients!$B$9+coefficients!$C$9*MIO!I27+coefficients!$D$9*(coefficients!$B$1-35))</f>
        <v/>
      </c>
      <c r="O27" s="53" t="str">
        <f t="shared" si="2"/>
        <v/>
      </c>
      <c r="P27" s="42" t="str">
        <f t="shared" si="3"/>
        <v/>
      </c>
    </row>
    <row r="28" spans="1:16">
      <c r="A28" s="61"/>
      <c r="B28" s="64"/>
      <c r="C28" s="67"/>
      <c r="D28" s="8" t="s">
        <v>4</v>
      </c>
      <c r="E28" s="9"/>
      <c r="F28" s="9"/>
      <c r="G28" s="9"/>
      <c r="H28" s="9"/>
      <c r="I28" s="29" t="str">
        <f t="shared" si="0"/>
        <v/>
      </c>
      <c r="J28" s="29" t="str">
        <f t="shared" si="1"/>
        <v/>
      </c>
      <c r="K28" s="9"/>
      <c r="L28" s="29" t="str">
        <f>IF(J28="","",coefficients!$F$2+coefficients!$F$3/MIO!I28+coefficients!$F$4*LN(MIO!I28)+coefficients!$B$5*MIO!I28)</f>
        <v/>
      </c>
      <c r="M28" s="29" t="str">
        <f>IF(I28="","",coefficients!$B$8+coefficients!$C$8*MIO!I28)</f>
        <v/>
      </c>
      <c r="N28" s="29" t="str">
        <f>IF(I28="","",coefficients!$B$9+coefficients!$C$9*MIO!I28+coefficients!$D$9*(coefficients!$B$1-35))</f>
        <v/>
      </c>
      <c r="O28" s="44" t="str">
        <f t="shared" si="2"/>
        <v/>
      </c>
      <c r="P28" s="38" t="str">
        <f t="shared" si="3"/>
        <v/>
      </c>
    </row>
    <row r="29" spans="1:16" ht="16" thickBot="1">
      <c r="A29" s="62"/>
      <c r="B29" s="65"/>
      <c r="C29" s="68"/>
      <c r="D29" s="12" t="s">
        <v>5</v>
      </c>
      <c r="E29" s="13"/>
      <c r="F29" s="13"/>
      <c r="G29" s="13"/>
      <c r="H29" s="13"/>
      <c r="I29" s="54" t="str">
        <f t="shared" si="0"/>
        <v/>
      </c>
      <c r="J29" s="54" t="str">
        <f t="shared" si="1"/>
        <v/>
      </c>
      <c r="K29" s="13"/>
      <c r="L29" s="54" t="str">
        <f>IF(J29="","",coefficients!$F$2+coefficients!$F$3/MIO!I29+coefficients!$F$4*LN(MIO!I29)+coefficients!$B$5*MIO!I29)</f>
        <v/>
      </c>
      <c r="M29" s="54" t="str">
        <f>IF(I29="","",coefficients!$B$8+coefficients!$C$8*MIO!I29)</f>
        <v/>
      </c>
      <c r="N29" s="54" t="str">
        <f>IF(I29="","",coefficients!$B$9+coefficients!$C$9*MIO!I29+coefficients!$D$9*(coefficients!$B$1-35))</f>
        <v/>
      </c>
      <c r="O29" s="55" t="str">
        <f t="shared" si="2"/>
        <v/>
      </c>
      <c r="P29" s="56" t="str">
        <f t="shared" si="3"/>
        <v/>
      </c>
    </row>
    <row r="30" spans="1:16">
      <c r="A30" s="60" t="s">
        <v>60</v>
      </c>
      <c r="B30" s="63"/>
      <c r="C30" s="66"/>
      <c r="D30" s="10" t="s">
        <v>3</v>
      </c>
      <c r="E30" s="11"/>
      <c r="F30" s="11"/>
      <c r="G30" s="11"/>
      <c r="H30" s="11"/>
      <c r="I30" s="41" t="str">
        <f t="shared" si="0"/>
        <v/>
      </c>
      <c r="J30" s="41" t="str">
        <f t="shared" si="1"/>
        <v/>
      </c>
      <c r="K30" s="11"/>
      <c r="L30" s="41" t="str">
        <f>IF(J30="","",coefficients!$F$2+coefficients!$F$3/MIO!I30+coefficients!$F$4*LN(MIO!I30)+coefficients!$B$5*MIO!I30)</f>
        <v/>
      </c>
      <c r="M30" s="41" t="str">
        <f>IF(I30="","",coefficients!$B$8+coefficients!$C$8*MIO!I30)</f>
        <v/>
      </c>
      <c r="N30" s="41" t="str">
        <f>IF(I30="","",coefficients!$B$9+coefficients!$C$9*MIO!I30+coefficients!$D$9*(coefficients!$B$1-35))</f>
        <v/>
      </c>
      <c r="O30" s="53" t="str">
        <f t="shared" si="2"/>
        <v/>
      </c>
      <c r="P30" s="42" t="str">
        <f t="shared" si="3"/>
        <v/>
      </c>
    </row>
    <row r="31" spans="1:16">
      <c r="A31" s="61"/>
      <c r="B31" s="64"/>
      <c r="C31" s="67"/>
      <c r="D31" s="8" t="s">
        <v>4</v>
      </c>
      <c r="E31" s="9"/>
      <c r="F31" s="9"/>
      <c r="G31" s="9"/>
      <c r="H31" s="9"/>
      <c r="I31" s="29" t="str">
        <f t="shared" si="0"/>
        <v/>
      </c>
      <c r="J31" s="29" t="str">
        <f t="shared" si="1"/>
        <v/>
      </c>
      <c r="K31" s="9"/>
      <c r="L31" s="29" t="str">
        <f>IF(J31="","",coefficients!$F$2+coefficients!$F$3/MIO!I31+coefficients!$F$4*LN(MIO!I31)+coefficients!$B$5*MIO!I31)</f>
        <v/>
      </c>
      <c r="M31" s="29" t="str">
        <f>IF(I31="","",coefficients!$B$8+coefficients!$C$8*MIO!I31)</f>
        <v/>
      </c>
      <c r="N31" s="29" t="str">
        <f>IF(I31="","",coefficients!$B$9+coefficients!$C$9*MIO!I31+coefficients!$D$9*(coefficients!$B$1-35))</f>
        <v/>
      </c>
      <c r="O31" s="44" t="str">
        <f t="shared" si="2"/>
        <v/>
      </c>
      <c r="P31" s="38" t="str">
        <f t="shared" si="3"/>
        <v/>
      </c>
    </row>
    <row r="32" spans="1:16" ht="16" thickBot="1">
      <c r="A32" s="62"/>
      <c r="B32" s="65"/>
      <c r="C32" s="68"/>
      <c r="D32" s="12" t="s">
        <v>5</v>
      </c>
      <c r="E32" s="13"/>
      <c r="F32" s="13"/>
      <c r="G32" s="13"/>
      <c r="H32" s="13"/>
      <c r="I32" s="54" t="str">
        <f t="shared" si="0"/>
        <v/>
      </c>
      <c r="J32" s="54" t="str">
        <f t="shared" si="1"/>
        <v/>
      </c>
      <c r="K32" s="13"/>
      <c r="L32" s="54" t="str">
        <f>IF(J32="","",coefficients!$F$2+coefficients!$F$3/MIO!I32+coefficients!$F$4*LN(MIO!I32)+coefficients!$B$5*MIO!I32)</f>
        <v/>
      </c>
      <c r="M32" s="54" t="str">
        <f>IF(I32="","",coefficients!$B$8+coefficients!$C$8*MIO!I32)</f>
        <v/>
      </c>
      <c r="N32" s="54" t="str">
        <f>IF(I32="","",coefficients!$B$9+coefficients!$C$9*MIO!I32+coefficients!$D$9*(coefficients!$B$1-35))</f>
        <v/>
      </c>
      <c r="O32" s="55" t="str">
        <f t="shared" si="2"/>
        <v/>
      </c>
      <c r="P32" s="56" t="str">
        <f t="shared" si="3"/>
        <v/>
      </c>
    </row>
    <row r="33" spans="1:16">
      <c r="A33" s="60" t="s">
        <v>61</v>
      </c>
      <c r="B33" s="63"/>
      <c r="C33" s="63"/>
      <c r="D33" s="10" t="s">
        <v>3</v>
      </c>
      <c r="E33" s="11"/>
      <c r="F33" s="11"/>
      <c r="G33" s="11"/>
      <c r="H33" s="11"/>
      <c r="I33" s="41" t="str">
        <f t="shared" si="0"/>
        <v/>
      </c>
      <c r="J33" s="41" t="str">
        <f t="shared" si="1"/>
        <v/>
      </c>
      <c r="K33" s="11"/>
      <c r="L33" s="41" t="str">
        <f>IF(J33="","",coefficients!$F$2+coefficients!$F$3/MIO!I33+coefficients!$F$4*LN(MIO!I33)+coefficients!$B$5*MIO!I33)</f>
        <v/>
      </c>
      <c r="M33" s="41" t="str">
        <f>IF(I33="","",coefficients!$B$8+coefficients!$C$8*MIO!I33)</f>
        <v/>
      </c>
      <c r="N33" s="41" t="str">
        <f>IF(I33="","",coefficients!$B$9+coefficients!$C$9*MIO!I33+coefficients!$D$9*(coefficients!$B$1-35))</f>
        <v/>
      </c>
      <c r="O33" s="53" t="str">
        <f t="shared" si="2"/>
        <v/>
      </c>
      <c r="P33" s="42" t="str">
        <f t="shared" si="3"/>
        <v/>
      </c>
    </row>
    <row r="34" spans="1:16">
      <c r="A34" s="61"/>
      <c r="B34" s="64"/>
      <c r="C34" s="64"/>
      <c r="D34" s="8" t="s">
        <v>4</v>
      </c>
      <c r="E34" s="9"/>
      <c r="F34" s="9"/>
      <c r="G34" s="9"/>
      <c r="H34" s="9"/>
      <c r="I34" s="29" t="str">
        <f t="shared" si="0"/>
        <v/>
      </c>
      <c r="J34" s="29" t="str">
        <f t="shared" si="1"/>
        <v/>
      </c>
      <c r="K34" s="9"/>
      <c r="L34" s="29" t="str">
        <f>IF(J34="","",coefficients!$F$2+coefficients!$F$3/MIO!I34+coefficients!$F$4*LN(MIO!I34)+coefficients!$B$5*MIO!I34)</f>
        <v/>
      </c>
      <c r="M34" s="29" t="str">
        <f>IF(I34="","",coefficients!$B$8+coefficients!$C$8*MIO!I34)</f>
        <v/>
      </c>
      <c r="N34" s="29" t="str">
        <f>IF(I34="","",coefficients!$B$9+coefficients!$C$9*MIO!I34+coefficients!$D$9*(coefficients!$B$1-35))</f>
        <v/>
      </c>
      <c r="O34" s="44" t="str">
        <f t="shared" si="2"/>
        <v/>
      </c>
      <c r="P34" s="38" t="str">
        <f t="shared" si="3"/>
        <v/>
      </c>
    </row>
    <row r="35" spans="1:16" ht="16" thickBot="1">
      <c r="A35" s="62"/>
      <c r="B35" s="65"/>
      <c r="C35" s="65"/>
      <c r="D35" s="12" t="s">
        <v>5</v>
      </c>
      <c r="E35" s="13"/>
      <c r="F35" s="13"/>
      <c r="G35" s="13"/>
      <c r="H35" s="13"/>
      <c r="I35" s="54" t="str">
        <f t="shared" si="0"/>
        <v/>
      </c>
      <c r="J35" s="54" t="str">
        <f t="shared" si="1"/>
        <v/>
      </c>
      <c r="K35" s="13"/>
      <c r="L35" s="54" t="str">
        <f>IF(J35="","",coefficients!$F$2+coefficients!$F$3/MIO!I35+coefficients!$F$4*LN(MIO!I35)+coefficients!$B$5*MIO!I35)</f>
        <v/>
      </c>
      <c r="M35" s="54" t="str">
        <f>IF(I35="","",coefficients!$B$8+coefficients!$C$8*MIO!I35)</f>
        <v/>
      </c>
      <c r="N35" s="54" t="str">
        <f>IF(I35="","",coefficients!$B$9+coefficients!$C$9*MIO!I35+coefficients!$D$9*(coefficients!$B$1-35))</f>
        <v/>
      </c>
      <c r="O35" s="55" t="str">
        <f t="shared" si="2"/>
        <v/>
      </c>
      <c r="P35" s="56" t="str">
        <f t="shared" si="3"/>
        <v/>
      </c>
    </row>
  </sheetData>
  <mergeCells count="12">
    <mergeCell ref="A24:A26"/>
    <mergeCell ref="B24:B26"/>
    <mergeCell ref="C24:C26"/>
    <mergeCell ref="A27:A29"/>
    <mergeCell ref="B27:B29"/>
    <mergeCell ref="C27:C29"/>
    <mergeCell ref="A30:A32"/>
    <mergeCell ref="B30:B32"/>
    <mergeCell ref="C30:C32"/>
    <mergeCell ref="A33:A35"/>
    <mergeCell ref="B33:B35"/>
    <mergeCell ref="C33:C3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A13" zoomScaleNormal="100" workbookViewId="0">
      <selection activeCell="D7" sqref="D7"/>
    </sheetView>
  </sheetViews>
  <sheetFormatPr baseColWidth="10" defaultRowHeight="15"/>
  <cols>
    <col min="1" max="1" width="18" customWidth="1"/>
    <col min="2" max="2" width="29.5" customWidth="1"/>
    <col min="3" max="3" width="14.5" customWidth="1"/>
    <col min="5" max="6" width="11.5" customWidth="1"/>
    <col min="7" max="7" width="13.5" bestFit="1" customWidth="1"/>
    <col min="8" max="8" width="14.5" customWidth="1"/>
    <col min="9" max="9" width="14.6640625" bestFit="1" customWidth="1"/>
    <col min="10" max="10" width="20" bestFit="1" customWidth="1"/>
    <col min="11" max="11" width="19.5" customWidth="1"/>
  </cols>
  <sheetData>
    <row r="1" spans="1:15" ht="19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32">
      <c r="E2" s="17" t="s">
        <v>35</v>
      </c>
    </row>
    <row r="3" spans="1:15" ht="16">
      <c r="A3" s="24" t="s">
        <v>9</v>
      </c>
      <c r="B3" s="27" t="s">
        <v>43</v>
      </c>
    </row>
    <row r="4" spans="1:15" ht="16">
      <c r="A4" s="24" t="s">
        <v>52</v>
      </c>
      <c r="B4" s="25" t="s">
        <v>40</v>
      </c>
      <c r="E4" s="26"/>
    </row>
    <row r="5" spans="1:15">
      <c r="A5" s="4"/>
      <c r="B5" s="1"/>
    </row>
    <row r="6" spans="1:15" ht="16">
      <c r="A6" s="14" t="s">
        <v>10</v>
      </c>
      <c r="B6" s="22" t="s">
        <v>11</v>
      </c>
    </row>
    <row r="7" spans="1:15">
      <c r="A7" s="20"/>
      <c r="B7" s="23"/>
    </row>
    <row r="8" spans="1:15">
      <c r="A8" s="5"/>
      <c r="B8" s="2"/>
    </row>
    <row r="9" spans="1:15" ht="16">
      <c r="A9" s="14" t="s">
        <v>12</v>
      </c>
      <c r="B9" s="18" t="s">
        <v>19</v>
      </c>
    </row>
    <row r="10" spans="1:15" ht="32">
      <c r="A10" s="14" t="s">
        <v>50</v>
      </c>
      <c r="B10" s="18" t="s">
        <v>62</v>
      </c>
    </row>
    <row r="11" spans="1:15" ht="32">
      <c r="A11" s="14" t="s">
        <v>13</v>
      </c>
      <c r="B11" s="18" t="s">
        <v>51</v>
      </c>
    </row>
    <row r="12" spans="1:15" ht="32">
      <c r="A12" s="14" t="s">
        <v>23</v>
      </c>
      <c r="B12" s="19" t="s">
        <v>49</v>
      </c>
    </row>
    <row r="13" spans="1:15" ht="16">
      <c r="A13" s="14" t="s">
        <v>47</v>
      </c>
      <c r="B13" s="19">
        <v>7.9</v>
      </c>
    </row>
    <row r="14" spans="1:15" ht="16">
      <c r="A14" s="28" t="s">
        <v>48</v>
      </c>
      <c r="B14" s="19">
        <v>1.57</v>
      </c>
    </row>
    <row r="15" spans="1:15" ht="16">
      <c r="A15" s="14" t="s">
        <v>14</v>
      </c>
      <c r="B15" s="18" t="s">
        <v>24</v>
      </c>
    </row>
    <row r="16" spans="1:15" ht="16">
      <c r="A16" s="14" t="s">
        <v>6</v>
      </c>
      <c r="B16" s="18" t="s">
        <v>20</v>
      </c>
    </row>
    <row r="17" spans="1:16" ht="32">
      <c r="A17" s="14" t="s">
        <v>15</v>
      </c>
      <c r="B17" s="18" t="s">
        <v>21</v>
      </c>
    </row>
    <row r="18" spans="1:16" ht="32">
      <c r="A18" s="14" t="s">
        <v>16</v>
      </c>
      <c r="B18" s="19" t="s">
        <v>25</v>
      </c>
    </row>
    <row r="19" spans="1:16" ht="32">
      <c r="A19" s="20" t="s">
        <v>17</v>
      </c>
      <c r="B19" s="21" t="s">
        <v>22</v>
      </c>
    </row>
    <row r="20" spans="1:16">
      <c r="A20" s="7"/>
      <c r="B20" s="6"/>
    </row>
    <row r="21" spans="1:16" ht="20">
      <c r="A21" s="15" t="s">
        <v>26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6" thickBot="1">
      <c r="A22" s="5"/>
      <c r="B22" s="3"/>
    </row>
    <row r="23" spans="1:16" ht="33" thickBot="1">
      <c r="A23" s="45" t="s">
        <v>18</v>
      </c>
      <c r="B23" s="46" t="s">
        <v>7</v>
      </c>
      <c r="C23" s="47" t="s">
        <v>36</v>
      </c>
      <c r="D23" s="48"/>
      <c r="E23" s="49" t="s">
        <v>45</v>
      </c>
      <c r="F23" s="49" t="s">
        <v>46</v>
      </c>
      <c r="G23" s="49" t="s">
        <v>28</v>
      </c>
      <c r="H23" s="49" t="s">
        <v>29</v>
      </c>
      <c r="I23" s="49" t="s">
        <v>30</v>
      </c>
      <c r="J23" s="49" t="s">
        <v>31</v>
      </c>
      <c r="K23" s="49" t="s">
        <v>32</v>
      </c>
      <c r="L23" s="50" t="s">
        <v>33</v>
      </c>
      <c r="M23" s="51" t="s">
        <v>0</v>
      </c>
      <c r="N23" s="51" t="s">
        <v>1</v>
      </c>
      <c r="O23" s="43" t="s">
        <v>34</v>
      </c>
      <c r="P23" s="52" t="s">
        <v>2</v>
      </c>
    </row>
    <row r="24" spans="1:16">
      <c r="A24" s="60" t="s">
        <v>58</v>
      </c>
      <c r="B24" s="69"/>
      <c r="C24" s="66"/>
      <c r="D24" s="10" t="s">
        <v>3</v>
      </c>
      <c r="E24" s="11"/>
      <c r="F24" s="11"/>
      <c r="G24" s="11"/>
      <c r="H24" s="11"/>
      <c r="I24" s="41" t="str">
        <f>IF(H24="","",(273.15+H24))</f>
        <v/>
      </c>
      <c r="J24" s="41" t="str">
        <f>IF(E24="","",(E24-G24)/(F24-G24))</f>
        <v/>
      </c>
      <c r="K24" s="11"/>
      <c r="L24" s="41" t="str">
        <f>IF(J24="","",coefficients!$F$2+coefficients!$F$3/'Ifremer-Argenton'!I24+coefficients!$F$4*LN('Ifremer-Argenton'!I24)+coefficients!$B$5*'Ifremer-Argenton'!I24)</f>
        <v/>
      </c>
      <c r="M24" s="41" t="str">
        <f>IF(I24="","",coefficients!$B$8+coefficients!$C$8*'Ifremer-Argenton'!I24)</f>
        <v/>
      </c>
      <c r="N24" s="41" t="str">
        <f>IF(I24="","",coefficients!$B$9+coefficients!$C$9*'Ifremer-Argenton'!I24+coefficients!$D$9*(coefficients!$B$1-35))</f>
        <v/>
      </c>
      <c r="O24" s="53" t="str">
        <f>IF(J24="","",LOG((J24-M24)/(1-J24*N24)))</f>
        <v/>
      </c>
      <c r="P24" s="42" t="str">
        <f>IF(J24="","",L24+O24)</f>
        <v/>
      </c>
    </row>
    <row r="25" spans="1:16">
      <c r="A25" s="61"/>
      <c r="B25" s="70"/>
      <c r="C25" s="67"/>
      <c r="D25" s="8" t="s">
        <v>4</v>
      </c>
      <c r="E25" s="9"/>
      <c r="F25" s="9"/>
      <c r="G25" s="9"/>
      <c r="H25" s="9"/>
      <c r="I25" s="29" t="str">
        <f t="shared" ref="I25:I35" si="0">IF(H25="","",(273.15+H25))</f>
        <v/>
      </c>
      <c r="J25" s="29" t="str">
        <f t="shared" ref="J25:J35" si="1">IF(E25="","",(E25-G25)/(F25-G25))</f>
        <v/>
      </c>
      <c r="K25" s="9"/>
      <c r="L25" s="29" t="str">
        <f>IF(J25="","",coefficients!$F$2+coefficients!$F$3/'Ifremer-Argenton'!I25+coefficients!$F$4*LN('Ifremer-Argenton'!I25)+coefficients!$B$5*'Ifremer-Argenton'!I25)</f>
        <v/>
      </c>
      <c r="M25" s="29" t="str">
        <f>IF(I25="","",coefficients!$B$8+coefficients!$C$8*'Ifremer-Argenton'!I25)</f>
        <v/>
      </c>
      <c r="N25" s="29" t="str">
        <f>IF(I25="","",coefficients!$B$9+coefficients!$C$9*'Ifremer-Argenton'!I25+coefficients!$D$9*(coefficients!$B$1-35))</f>
        <v/>
      </c>
      <c r="O25" s="44" t="str">
        <f t="shared" ref="O25:O35" si="2">IF(J25="","",LOG((J25-M25)/(1-J25*N25)))</f>
        <v/>
      </c>
      <c r="P25" s="38" t="str">
        <f t="shared" ref="P25:P35" si="3">IF(J25="","",L25+O25)</f>
        <v/>
      </c>
    </row>
    <row r="26" spans="1:16" ht="16" thickBot="1">
      <c r="A26" s="62"/>
      <c r="B26" s="71"/>
      <c r="C26" s="68"/>
      <c r="D26" s="12" t="s">
        <v>5</v>
      </c>
      <c r="E26" s="13"/>
      <c r="F26" s="13"/>
      <c r="G26" s="13"/>
      <c r="H26" s="13"/>
      <c r="I26" s="54" t="str">
        <f t="shared" si="0"/>
        <v/>
      </c>
      <c r="J26" s="54" t="str">
        <f t="shared" si="1"/>
        <v/>
      </c>
      <c r="K26" s="13"/>
      <c r="L26" s="54" t="str">
        <f>IF(J26="","",coefficients!$F$2+coefficients!$F$3/'Ifremer-Argenton'!I26+coefficients!$F$4*LN('Ifremer-Argenton'!I26)+coefficients!$B$5*'Ifremer-Argenton'!I26)</f>
        <v/>
      </c>
      <c r="M26" s="54" t="str">
        <f>IF(I26="","",coefficients!$B$8+coefficients!$C$8*'Ifremer-Argenton'!I26)</f>
        <v/>
      </c>
      <c r="N26" s="54" t="str">
        <f>IF(I26="","",coefficients!$B$9+coefficients!$C$9*'Ifremer-Argenton'!I26+coefficients!$D$9*(coefficients!$B$1-35))</f>
        <v/>
      </c>
      <c r="O26" s="55" t="str">
        <f t="shared" si="2"/>
        <v/>
      </c>
      <c r="P26" s="56" t="str">
        <f t="shared" si="3"/>
        <v/>
      </c>
    </row>
    <row r="27" spans="1:16">
      <c r="A27" s="60" t="s">
        <v>59</v>
      </c>
      <c r="B27" s="63"/>
      <c r="C27" s="66"/>
      <c r="D27" s="10" t="s">
        <v>3</v>
      </c>
      <c r="E27" s="11"/>
      <c r="F27" s="11"/>
      <c r="G27" s="11"/>
      <c r="H27" s="11"/>
      <c r="I27" s="41" t="str">
        <f t="shared" si="0"/>
        <v/>
      </c>
      <c r="J27" s="41" t="str">
        <f t="shared" si="1"/>
        <v/>
      </c>
      <c r="K27" s="11"/>
      <c r="L27" s="41" t="str">
        <f>IF(J27="","",coefficients!$F$2+coefficients!$F$3/'Ifremer-Argenton'!I27+coefficients!$F$4*LN('Ifremer-Argenton'!I27)+coefficients!$B$5*'Ifremer-Argenton'!I27)</f>
        <v/>
      </c>
      <c r="M27" s="41" t="str">
        <f>IF(I27="","",coefficients!$B$8+coefficients!$C$8*'Ifremer-Argenton'!I27)</f>
        <v/>
      </c>
      <c r="N27" s="41" t="str">
        <f>IF(I27="","",coefficients!$B$9+coefficients!$C$9*'Ifremer-Argenton'!I27+coefficients!$D$9*(coefficients!$B$1-35))</f>
        <v/>
      </c>
      <c r="O27" s="53" t="str">
        <f t="shared" si="2"/>
        <v/>
      </c>
      <c r="P27" s="42" t="str">
        <f t="shared" si="3"/>
        <v/>
      </c>
    </row>
    <row r="28" spans="1:16">
      <c r="A28" s="61"/>
      <c r="B28" s="64"/>
      <c r="C28" s="67"/>
      <c r="D28" s="8" t="s">
        <v>4</v>
      </c>
      <c r="E28" s="9"/>
      <c r="F28" s="9"/>
      <c r="G28" s="9"/>
      <c r="H28" s="9"/>
      <c r="I28" s="29" t="str">
        <f t="shared" si="0"/>
        <v/>
      </c>
      <c r="J28" s="29" t="str">
        <f t="shared" si="1"/>
        <v/>
      </c>
      <c r="K28" s="9"/>
      <c r="L28" s="29" t="str">
        <f>IF(J28="","",coefficients!$F$2+coefficients!$F$3/'Ifremer-Argenton'!I28+coefficients!$F$4*LN('Ifremer-Argenton'!I28)+coefficients!$B$5*'Ifremer-Argenton'!I28)</f>
        <v/>
      </c>
      <c r="M28" s="29" t="str">
        <f>IF(I28="","",coefficients!$B$8+coefficients!$C$8*'Ifremer-Argenton'!I28)</f>
        <v/>
      </c>
      <c r="N28" s="29" t="str">
        <f>IF(I28="","",coefficients!$B$9+coefficients!$C$9*'Ifremer-Argenton'!I28+coefficients!$D$9*(coefficients!$B$1-35))</f>
        <v/>
      </c>
      <c r="O28" s="44" t="str">
        <f t="shared" si="2"/>
        <v/>
      </c>
      <c r="P28" s="38" t="str">
        <f t="shared" si="3"/>
        <v/>
      </c>
    </row>
    <row r="29" spans="1:16" ht="16" thickBot="1">
      <c r="A29" s="62"/>
      <c r="B29" s="65"/>
      <c r="C29" s="68"/>
      <c r="D29" s="12" t="s">
        <v>5</v>
      </c>
      <c r="E29" s="13"/>
      <c r="F29" s="13"/>
      <c r="G29" s="13"/>
      <c r="H29" s="13"/>
      <c r="I29" s="54" t="str">
        <f t="shared" si="0"/>
        <v/>
      </c>
      <c r="J29" s="54" t="str">
        <f t="shared" si="1"/>
        <v/>
      </c>
      <c r="K29" s="13"/>
      <c r="L29" s="54" t="str">
        <f>IF(J29="","",coefficients!$F$2+coefficients!$F$3/'Ifremer-Argenton'!I29+coefficients!$F$4*LN('Ifremer-Argenton'!I29)+coefficients!$B$5*'Ifremer-Argenton'!I29)</f>
        <v/>
      </c>
      <c r="M29" s="54" t="str">
        <f>IF(I29="","",coefficients!$B$8+coefficients!$C$8*'Ifremer-Argenton'!I29)</f>
        <v/>
      </c>
      <c r="N29" s="54" t="str">
        <f>IF(I29="","",coefficients!$B$9+coefficients!$C$9*'Ifremer-Argenton'!I29+coefficients!$D$9*(coefficients!$B$1-35))</f>
        <v/>
      </c>
      <c r="O29" s="55" t="str">
        <f t="shared" si="2"/>
        <v/>
      </c>
      <c r="P29" s="56" t="str">
        <f t="shared" si="3"/>
        <v/>
      </c>
    </row>
    <row r="30" spans="1:16">
      <c r="A30" s="60" t="s">
        <v>60</v>
      </c>
      <c r="B30" s="63"/>
      <c r="C30" s="66"/>
      <c r="D30" s="10" t="s">
        <v>3</v>
      </c>
      <c r="E30" s="11"/>
      <c r="F30" s="11"/>
      <c r="G30" s="11"/>
      <c r="H30" s="11"/>
      <c r="I30" s="41" t="str">
        <f t="shared" si="0"/>
        <v/>
      </c>
      <c r="J30" s="41" t="str">
        <f t="shared" si="1"/>
        <v/>
      </c>
      <c r="K30" s="11"/>
      <c r="L30" s="41" t="str">
        <f>IF(J30="","",coefficients!$F$2+coefficients!$F$3/'Ifremer-Argenton'!I30+coefficients!$F$4*LN('Ifremer-Argenton'!I30)+coefficients!$B$5*'Ifremer-Argenton'!I30)</f>
        <v/>
      </c>
      <c r="M30" s="41" t="str">
        <f>IF(I30="","",coefficients!$B$8+coefficients!$C$8*'Ifremer-Argenton'!I30)</f>
        <v/>
      </c>
      <c r="N30" s="41" t="str">
        <f>IF(I30="","",coefficients!$B$9+coefficients!$C$9*'Ifremer-Argenton'!I30+coefficients!$D$9*(coefficients!$B$1-35))</f>
        <v/>
      </c>
      <c r="O30" s="53" t="str">
        <f t="shared" si="2"/>
        <v/>
      </c>
      <c r="P30" s="42" t="str">
        <f t="shared" si="3"/>
        <v/>
      </c>
    </row>
    <row r="31" spans="1:16">
      <c r="A31" s="61"/>
      <c r="B31" s="64"/>
      <c r="C31" s="67"/>
      <c r="D31" s="8" t="s">
        <v>4</v>
      </c>
      <c r="E31" s="9"/>
      <c r="F31" s="9"/>
      <c r="G31" s="9"/>
      <c r="H31" s="9"/>
      <c r="I31" s="29" t="str">
        <f t="shared" si="0"/>
        <v/>
      </c>
      <c r="J31" s="29" t="str">
        <f t="shared" si="1"/>
        <v/>
      </c>
      <c r="K31" s="9"/>
      <c r="L31" s="29" t="str">
        <f>IF(J31="","",coefficients!$F$2+coefficients!$F$3/'Ifremer-Argenton'!I31+coefficients!$F$4*LN('Ifremer-Argenton'!I31)+coefficients!$B$5*'Ifremer-Argenton'!I31)</f>
        <v/>
      </c>
      <c r="M31" s="29" t="str">
        <f>IF(I31="","",coefficients!$B$8+coefficients!$C$8*'Ifremer-Argenton'!I31)</f>
        <v/>
      </c>
      <c r="N31" s="29" t="str">
        <f>IF(I31="","",coefficients!$B$9+coefficients!$C$9*'Ifremer-Argenton'!I31+coefficients!$D$9*(coefficients!$B$1-35))</f>
        <v/>
      </c>
      <c r="O31" s="44" t="str">
        <f t="shared" si="2"/>
        <v/>
      </c>
      <c r="P31" s="38" t="str">
        <f t="shared" si="3"/>
        <v/>
      </c>
    </row>
    <row r="32" spans="1:16" ht="16" thickBot="1">
      <c r="A32" s="62"/>
      <c r="B32" s="65"/>
      <c r="C32" s="68"/>
      <c r="D32" s="12" t="s">
        <v>5</v>
      </c>
      <c r="E32" s="13"/>
      <c r="F32" s="13"/>
      <c r="G32" s="13"/>
      <c r="H32" s="13"/>
      <c r="I32" s="54" t="str">
        <f t="shared" si="0"/>
        <v/>
      </c>
      <c r="J32" s="54" t="str">
        <f t="shared" si="1"/>
        <v/>
      </c>
      <c r="K32" s="13"/>
      <c r="L32" s="54" t="str">
        <f>IF(J32="","",coefficients!$F$2+coefficients!$F$3/'Ifremer-Argenton'!I32+coefficients!$F$4*LN('Ifremer-Argenton'!I32)+coefficients!$B$5*'Ifremer-Argenton'!I32)</f>
        <v/>
      </c>
      <c r="M32" s="54" t="str">
        <f>IF(I32="","",coefficients!$B$8+coefficients!$C$8*'Ifremer-Argenton'!I32)</f>
        <v/>
      </c>
      <c r="N32" s="54" t="str">
        <f>IF(I32="","",coefficients!$B$9+coefficients!$C$9*'Ifremer-Argenton'!I32+coefficients!$D$9*(coefficients!$B$1-35))</f>
        <v/>
      </c>
      <c r="O32" s="55" t="str">
        <f t="shared" si="2"/>
        <v/>
      </c>
      <c r="P32" s="56" t="str">
        <f t="shared" si="3"/>
        <v/>
      </c>
    </row>
    <row r="33" spans="1:16">
      <c r="A33" s="60" t="s">
        <v>61</v>
      </c>
      <c r="B33" s="63"/>
      <c r="C33" s="63"/>
      <c r="D33" s="10" t="s">
        <v>3</v>
      </c>
      <c r="E33" s="11"/>
      <c r="F33" s="11"/>
      <c r="G33" s="11"/>
      <c r="H33" s="11"/>
      <c r="I33" s="41" t="str">
        <f t="shared" si="0"/>
        <v/>
      </c>
      <c r="J33" s="41" t="str">
        <f t="shared" si="1"/>
        <v/>
      </c>
      <c r="K33" s="11"/>
      <c r="L33" s="41" t="str">
        <f>IF(J33="","",coefficients!$F$2+coefficients!$F$3/'Ifremer-Argenton'!I33+coefficients!$F$4*LN('Ifremer-Argenton'!I33)+coefficients!$B$5*'Ifremer-Argenton'!I33)</f>
        <v/>
      </c>
      <c r="M33" s="41" t="str">
        <f>IF(I33="","",coefficients!$B$8+coefficients!$C$8*'Ifremer-Argenton'!I33)</f>
        <v/>
      </c>
      <c r="N33" s="41" t="str">
        <f>IF(I33="","",coefficients!$B$9+coefficients!$C$9*'Ifremer-Argenton'!I33+coefficients!$D$9*(coefficients!$B$1-35))</f>
        <v/>
      </c>
      <c r="O33" s="53" t="str">
        <f t="shared" si="2"/>
        <v/>
      </c>
      <c r="P33" s="42" t="str">
        <f t="shared" si="3"/>
        <v/>
      </c>
    </row>
    <row r="34" spans="1:16">
      <c r="A34" s="61"/>
      <c r="B34" s="64"/>
      <c r="C34" s="64"/>
      <c r="D34" s="8" t="s">
        <v>4</v>
      </c>
      <c r="E34" s="9"/>
      <c r="F34" s="9"/>
      <c r="G34" s="9"/>
      <c r="H34" s="9"/>
      <c r="I34" s="29" t="str">
        <f t="shared" si="0"/>
        <v/>
      </c>
      <c r="J34" s="29" t="str">
        <f t="shared" si="1"/>
        <v/>
      </c>
      <c r="K34" s="9"/>
      <c r="L34" s="29" t="str">
        <f>IF(J34="","",coefficients!$F$2+coefficients!$F$3/'Ifremer-Argenton'!I34+coefficients!$F$4*LN('Ifremer-Argenton'!I34)+coefficients!$B$5*'Ifremer-Argenton'!I34)</f>
        <v/>
      </c>
      <c r="M34" s="29" t="str">
        <f>IF(I34="","",coefficients!$B$8+coefficients!$C$8*'Ifremer-Argenton'!I34)</f>
        <v/>
      </c>
      <c r="N34" s="29" t="str">
        <f>IF(I34="","",coefficients!$B$9+coefficients!$C$9*'Ifremer-Argenton'!I34+coefficients!$D$9*(coefficients!$B$1-35))</f>
        <v/>
      </c>
      <c r="O34" s="44" t="str">
        <f t="shared" si="2"/>
        <v/>
      </c>
      <c r="P34" s="38" t="str">
        <f t="shared" si="3"/>
        <v/>
      </c>
    </row>
    <row r="35" spans="1:16" ht="16" thickBot="1">
      <c r="A35" s="62"/>
      <c r="B35" s="65"/>
      <c r="C35" s="65"/>
      <c r="D35" s="12" t="s">
        <v>5</v>
      </c>
      <c r="E35" s="13"/>
      <c r="F35" s="13"/>
      <c r="G35" s="13"/>
      <c r="H35" s="13"/>
      <c r="I35" s="54" t="str">
        <f t="shared" si="0"/>
        <v/>
      </c>
      <c r="J35" s="54" t="str">
        <f t="shared" si="1"/>
        <v/>
      </c>
      <c r="K35" s="13"/>
      <c r="L35" s="54" t="str">
        <f>IF(J35="","",coefficients!$F$2+coefficients!$F$3/'Ifremer-Argenton'!I35+coefficients!$F$4*LN('Ifremer-Argenton'!I35)+coefficients!$B$5*'Ifremer-Argenton'!I35)</f>
        <v/>
      </c>
      <c r="M35" s="54" t="str">
        <f>IF(I35="","",coefficients!$B$8+coefficients!$C$8*'Ifremer-Argenton'!I35)</f>
        <v/>
      </c>
      <c r="N35" s="54" t="str">
        <f>IF(I35="","",coefficients!$B$9+coefficients!$C$9*'Ifremer-Argenton'!I35+coefficients!$D$9*(coefficients!$B$1-35))</f>
        <v/>
      </c>
      <c r="O35" s="55" t="str">
        <f t="shared" si="2"/>
        <v/>
      </c>
      <c r="P35" s="56" t="str">
        <f t="shared" si="3"/>
        <v/>
      </c>
    </row>
  </sheetData>
  <mergeCells count="12">
    <mergeCell ref="A24:A26"/>
    <mergeCell ref="B24:B26"/>
    <mergeCell ref="C24:C26"/>
    <mergeCell ref="A27:A29"/>
    <mergeCell ref="B27:B29"/>
    <mergeCell ref="C27:C29"/>
    <mergeCell ref="A30:A32"/>
    <mergeCell ref="B30:B32"/>
    <mergeCell ref="C30:C32"/>
    <mergeCell ref="A33:A35"/>
    <mergeCell ref="B33:B35"/>
    <mergeCell ref="C33:C3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topLeftCell="A10" zoomScaleNormal="100" workbookViewId="0">
      <selection activeCell="D4" sqref="D4"/>
    </sheetView>
  </sheetViews>
  <sheetFormatPr baseColWidth="10" defaultRowHeight="15"/>
  <cols>
    <col min="1" max="1" width="18" customWidth="1"/>
    <col min="2" max="2" width="29.5" customWidth="1"/>
    <col min="3" max="3" width="14.5" customWidth="1"/>
    <col min="5" max="6" width="11.5" customWidth="1"/>
    <col min="7" max="7" width="13.5" bestFit="1" customWidth="1"/>
    <col min="8" max="8" width="14.5" customWidth="1"/>
    <col min="9" max="9" width="14.6640625" bestFit="1" customWidth="1"/>
    <col min="10" max="10" width="20" bestFit="1" customWidth="1"/>
    <col min="11" max="11" width="19.5" customWidth="1"/>
  </cols>
  <sheetData>
    <row r="1" spans="1:15" ht="19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32">
      <c r="E2" s="17" t="s">
        <v>35</v>
      </c>
    </row>
    <row r="3" spans="1:15" ht="32">
      <c r="A3" s="24" t="s">
        <v>9</v>
      </c>
      <c r="B3" s="25" t="s">
        <v>44</v>
      </c>
    </row>
    <row r="4" spans="1:15" ht="16">
      <c r="A4" s="24" t="s">
        <v>52</v>
      </c>
      <c r="B4" s="25" t="s">
        <v>39</v>
      </c>
      <c r="E4" s="26"/>
    </row>
    <row r="5" spans="1:15">
      <c r="A5" s="4"/>
      <c r="B5" s="1"/>
    </row>
    <row r="6" spans="1:15" ht="16">
      <c r="A6" s="14" t="s">
        <v>10</v>
      </c>
      <c r="B6" s="22" t="s">
        <v>11</v>
      </c>
    </row>
    <row r="7" spans="1:15">
      <c r="A7" s="20"/>
      <c r="B7" s="23"/>
    </row>
    <row r="8" spans="1:15">
      <c r="A8" s="5"/>
      <c r="B8" s="2"/>
    </row>
    <row r="9" spans="1:15" ht="16">
      <c r="A9" s="14" t="s">
        <v>12</v>
      </c>
      <c r="B9" s="18" t="s">
        <v>19</v>
      </c>
    </row>
    <row r="10" spans="1:15" ht="32">
      <c r="A10" s="14" t="s">
        <v>50</v>
      </c>
      <c r="B10" s="18" t="s">
        <v>62</v>
      </c>
    </row>
    <row r="11" spans="1:15" ht="32">
      <c r="A11" s="14" t="s">
        <v>13</v>
      </c>
      <c r="B11" s="18" t="s">
        <v>51</v>
      </c>
    </row>
    <row r="12" spans="1:15" ht="32">
      <c r="A12" s="14" t="s">
        <v>23</v>
      </c>
      <c r="B12" s="19" t="s">
        <v>49</v>
      </c>
    </row>
    <row r="13" spans="1:15" ht="16">
      <c r="A13" s="14" t="s">
        <v>47</v>
      </c>
      <c r="B13" s="19">
        <v>7.9</v>
      </c>
    </row>
    <row r="14" spans="1:15" ht="16">
      <c r="A14" s="28" t="s">
        <v>48</v>
      </c>
      <c r="B14" s="19">
        <v>1.57</v>
      </c>
    </row>
    <row r="15" spans="1:15" ht="16">
      <c r="A15" s="14" t="s">
        <v>14</v>
      </c>
      <c r="B15" s="18" t="s">
        <v>24</v>
      </c>
    </row>
    <row r="16" spans="1:15" ht="16">
      <c r="A16" s="14" t="s">
        <v>6</v>
      </c>
      <c r="B16" s="18" t="s">
        <v>20</v>
      </c>
    </row>
    <row r="17" spans="1:16" ht="32">
      <c r="A17" s="14" t="s">
        <v>15</v>
      </c>
      <c r="B17" s="18" t="s">
        <v>21</v>
      </c>
    </row>
    <row r="18" spans="1:16" ht="32">
      <c r="A18" s="14" t="s">
        <v>16</v>
      </c>
      <c r="B18" s="19" t="s">
        <v>25</v>
      </c>
    </row>
    <row r="19" spans="1:16" ht="32">
      <c r="A19" s="20" t="s">
        <v>17</v>
      </c>
      <c r="B19" s="21" t="s">
        <v>22</v>
      </c>
    </row>
    <row r="20" spans="1:16">
      <c r="A20" s="7"/>
      <c r="B20" s="6"/>
    </row>
    <row r="21" spans="1:16" ht="20">
      <c r="A21" s="15" t="s">
        <v>26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6" thickBot="1">
      <c r="A22" s="5"/>
      <c r="B22" s="3"/>
    </row>
    <row r="23" spans="1:16" ht="33" thickBot="1">
      <c r="A23" s="45" t="s">
        <v>18</v>
      </c>
      <c r="B23" s="46" t="s">
        <v>7</v>
      </c>
      <c r="C23" s="47" t="s">
        <v>36</v>
      </c>
      <c r="D23" s="48"/>
      <c r="E23" s="49" t="s">
        <v>45</v>
      </c>
      <c r="F23" s="49" t="s">
        <v>46</v>
      </c>
      <c r="G23" s="49" t="s">
        <v>28</v>
      </c>
      <c r="H23" s="49" t="s">
        <v>29</v>
      </c>
      <c r="I23" s="49" t="s">
        <v>30</v>
      </c>
      <c r="J23" s="49" t="s">
        <v>31</v>
      </c>
      <c r="K23" s="49" t="s">
        <v>32</v>
      </c>
      <c r="L23" s="50" t="s">
        <v>33</v>
      </c>
      <c r="M23" s="51" t="s">
        <v>0</v>
      </c>
      <c r="N23" s="51" t="s">
        <v>1</v>
      </c>
      <c r="O23" s="43" t="s">
        <v>34</v>
      </c>
      <c r="P23" s="52" t="s">
        <v>2</v>
      </c>
    </row>
    <row r="24" spans="1:16">
      <c r="A24" s="60" t="s">
        <v>58</v>
      </c>
      <c r="B24" s="69"/>
      <c r="C24" s="66"/>
      <c r="D24" s="10" t="s">
        <v>3</v>
      </c>
      <c r="E24" s="11"/>
      <c r="F24" s="11"/>
      <c r="G24" s="11"/>
      <c r="H24" s="11"/>
      <c r="I24" s="41" t="str">
        <f>IF(H24="","",(273.15+H24))</f>
        <v/>
      </c>
      <c r="J24" s="41" t="str">
        <f>IF(E24="","",(E24-G24)/(F24-G24))</f>
        <v/>
      </c>
      <c r="K24" s="11"/>
      <c r="L24" s="41" t="str">
        <f>IF(J24="","",coefficients!$F$2+coefficients!$F$3/'Ifremer-Brest'!I24+coefficients!$F$4*LN('Ifremer-Brest'!I24)+coefficients!$B$5*'Ifremer-Brest'!I24)</f>
        <v/>
      </c>
      <c r="M24" s="41" t="str">
        <f>IF(I24="","",coefficients!$B$8+coefficients!$C$8*'Ifremer-Brest'!I24)</f>
        <v/>
      </c>
      <c r="N24" s="41" t="str">
        <f>IF(I24="","",coefficients!$B$9+coefficients!$C$9*'Ifremer-Brest'!I24+coefficients!$D$9*(coefficients!$B$1-35))</f>
        <v/>
      </c>
      <c r="O24" s="53" t="str">
        <f>IF(J24="","",LOG((J24-M24)/(1-J24*N24)))</f>
        <v/>
      </c>
      <c r="P24" s="42" t="str">
        <f>IF(J24="","",L24+O24)</f>
        <v/>
      </c>
    </row>
    <row r="25" spans="1:16">
      <c r="A25" s="61"/>
      <c r="B25" s="70"/>
      <c r="C25" s="67"/>
      <c r="D25" s="8" t="s">
        <v>4</v>
      </c>
      <c r="E25" s="9"/>
      <c r="F25" s="9"/>
      <c r="G25" s="9"/>
      <c r="H25" s="9"/>
      <c r="I25" s="29" t="str">
        <f t="shared" ref="I25:I35" si="0">IF(H25="","",(273.15+H25))</f>
        <v/>
      </c>
      <c r="J25" s="29" t="str">
        <f t="shared" ref="J25:J35" si="1">IF(E25="","",(E25-G25)/(F25-G25))</f>
        <v/>
      </c>
      <c r="K25" s="9"/>
      <c r="L25" s="29" t="str">
        <f>IF(J25="","",coefficients!$F$2+coefficients!$F$3/'Ifremer-Brest'!I25+coefficients!$F$4*LN('Ifremer-Brest'!I25)+coefficients!$B$5*'Ifremer-Brest'!I25)</f>
        <v/>
      </c>
      <c r="M25" s="29" t="str">
        <f>IF(I25="","",coefficients!$B$8+coefficients!$C$8*'Ifremer-Brest'!I25)</f>
        <v/>
      </c>
      <c r="N25" s="29" t="str">
        <f>IF(I25="","",coefficients!$B$9+coefficients!$C$9*'Ifremer-Brest'!I25+coefficients!$D$9*(coefficients!$B$1-35))</f>
        <v/>
      </c>
      <c r="O25" s="44" t="str">
        <f t="shared" ref="O25:O35" si="2">IF(J25="","",LOG((J25-M25)/(1-J25*N25)))</f>
        <v/>
      </c>
      <c r="P25" s="38" t="str">
        <f t="shared" ref="P25:P35" si="3">IF(J25="","",L25+O25)</f>
        <v/>
      </c>
    </row>
    <row r="26" spans="1:16" ht="16" thickBot="1">
      <c r="A26" s="62"/>
      <c r="B26" s="71"/>
      <c r="C26" s="68"/>
      <c r="D26" s="12" t="s">
        <v>5</v>
      </c>
      <c r="E26" s="13"/>
      <c r="F26" s="13"/>
      <c r="G26" s="13"/>
      <c r="H26" s="13"/>
      <c r="I26" s="54" t="str">
        <f t="shared" si="0"/>
        <v/>
      </c>
      <c r="J26" s="54" t="str">
        <f t="shared" si="1"/>
        <v/>
      </c>
      <c r="K26" s="13"/>
      <c r="L26" s="54" t="str">
        <f>IF(J26="","",coefficients!$F$2+coefficients!$F$3/'Ifremer-Brest'!I26+coefficients!$F$4*LN('Ifremer-Brest'!I26)+coefficients!$B$5*'Ifremer-Brest'!I26)</f>
        <v/>
      </c>
      <c r="M26" s="54" t="str">
        <f>IF(I26="","",coefficients!$B$8+coefficients!$C$8*'Ifremer-Brest'!I26)</f>
        <v/>
      </c>
      <c r="N26" s="54" t="str">
        <f>IF(I26="","",coefficients!$B$9+coefficients!$C$9*'Ifremer-Brest'!I26+coefficients!$D$9*(coefficients!$B$1-35))</f>
        <v/>
      </c>
      <c r="O26" s="55" t="str">
        <f t="shared" si="2"/>
        <v/>
      </c>
      <c r="P26" s="56" t="str">
        <f t="shared" si="3"/>
        <v/>
      </c>
    </row>
    <row r="27" spans="1:16">
      <c r="A27" s="60" t="s">
        <v>59</v>
      </c>
      <c r="B27" s="63"/>
      <c r="C27" s="66"/>
      <c r="D27" s="10" t="s">
        <v>3</v>
      </c>
      <c r="E27" s="11"/>
      <c r="F27" s="11"/>
      <c r="G27" s="11"/>
      <c r="H27" s="11"/>
      <c r="I27" s="41" t="str">
        <f t="shared" si="0"/>
        <v/>
      </c>
      <c r="J27" s="41" t="str">
        <f t="shared" si="1"/>
        <v/>
      </c>
      <c r="K27" s="11"/>
      <c r="L27" s="41" t="str">
        <f>IF(J27="","",coefficients!$F$2+coefficients!$F$3/'Ifremer-Brest'!I27+coefficients!$F$4*LN('Ifremer-Brest'!I27)+coefficients!$B$5*'Ifremer-Brest'!I27)</f>
        <v/>
      </c>
      <c r="M27" s="41" t="str">
        <f>IF(I27="","",coefficients!$B$8+coefficients!$C$8*'Ifremer-Brest'!I27)</f>
        <v/>
      </c>
      <c r="N27" s="41" t="str">
        <f>IF(I27="","",coefficients!$B$9+coefficients!$C$9*'Ifremer-Brest'!I27+coefficients!$D$9*(coefficients!$B$1-35))</f>
        <v/>
      </c>
      <c r="O27" s="53" t="str">
        <f t="shared" si="2"/>
        <v/>
      </c>
      <c r="P27" s="42" t="str">
        <f t="shared" si="3"/>
        <v/>
      </c>
    </row>
    <row r="28" spans="1:16">
      <c r="A28" s="61"/>
      <c r="B28" s="64"/>
      <c r="C28" s="67"/>
      <c r="D28" s="8" t="s">
        <v>4</v>
      </c>
      <c r="E28" s="9"/>
      <c r="F28" s="9"/>
      <c r="G28" s="9"/>
      <c r="H28" s="9"/>
      <c r="I28" s="29" t="str">
        <f t="shared" si="0"/>
        <v/>
      </c>
      <c r="J28" s="29" t="str">
        <f t="shared" si="1"/>
        <v/>
      </c>
      <c r="K28" s="9"/>
      <c r="L28" s="29" t="str">
        <f>IF(J28="","",coefficients!$F$2+coefficients!$F$3/'Ifremer-Brest'!I28+coefficients!$F$4*LN('Ifremer-Brest'!I28)+coefficients!$B$5*'Ifremer-Brest'!I28)</f>
        <v/>
      </c>
      <c r="M28" s="29" t="str">
        <f>IF(I28="","",coefficients!$B$8+coefficients!$C$8*'Ifremer-Brest'!I28)</f>
        <v/>
      </c>
      <c r="N28" s="29" t="str">
        <f>IF(I28="","",coefficients!$B$9+coefficients!$C$9*'Ifremer-Brest'!I28+coefficients!$D$9*(coefficients!$B$1-35))</f>
        <v/>
      </c>
      <c r="O28" s="44" t="str">
        <f t="shared" si="2"/>
        <v/>
      </c>
      <c r="P28" s="38" t="str">
        <f t="shared" si="3"/>
        <v/>
      </c>
    </row>
    <row r="29" spans="1:16" ht="16" thickBot="1">
      <c r="A29" s="62"/>
      <c r="B29" s="65"/>
      <c r="C29" s="68"/>
      <c r="D29" s="12" t="s">
        <v>5</v>
      </c>
      <c r="E29" s="13"/>
      <c r="F29" s="13"/>
      <c r="G29" s="13"/>
      <c r="H29" s="13"/>
      <c r="I29" s="54" t="str">
        <f t="shared" si="0"/>
        <v/>
      </c>
      <c r="J29" s="54" t="str">
        <f t="shared" si="1"/>
        <v/>
      </c>
      <c r="K29" s="13"/>
      <c r="L29" s="54" t="str">
        <f>IF(J29="","",coefficients!$F$2+coefficients!$F$3/'Ifremer-Brest'!I29+coefficients!$F$4*LN('Ifremer-Brest'!I29)+coefficients!$B$5*'Ifremer-Brest'!I29)</f>
        <v/>
      </c>
      <c r="M29" s="54" t="str">
        <f>IF(I29="","",coefficients!$B$8+coefficients!$C$8*'Ifremer-Brest'!I29)</f>
        <v/>
      </c>
      <c r="N29" s="54" t="str">
        <f>IF(I29="","",coefficients!$B$9+coefficients!$C$9*'Ifremer-Brest'!I29+coefficients!$D$9*(coefficients!$B$1-35))</f>
        <v/>
      </c>
      <c r="O29" s="55" t="str">
        <f t="shared" si="2"/>
        <v/>
      </c>
      <c r="P29" s="56" t="str">
        <f t="shared" si="3"/>
        <v/>
      </c>
    </row>
    <row r="30" spans="1:16">
      <c r="A30" s="60" t="s">
        <v>60</v>
      </c>
      <c r="B30" s="63"/>
      <c r="C30" s="66"/>
      <c r="D30" s="10" t="s">
        <v>3</v>
      </c>
      <c r="E30" s="11"/>
      <c r="F30" s="11"/>
      <c r="G30" s="11"/>
      <c r="H30" s="11"/>
      <c r="I30" s="41" t="str">
        <f t="shared" si="0"/>
        <v/>
      </c>
      <c r="J30" s="41" t="str">
        <f t="shared" si="1"/>
        <v/>
      </c>
      <c r="K30" s="11"/>
      <c r="L30" s="41" t="str">
        <f>IF(J30="","",coefficients!$F$2+coefficients!$F$3/'Ifremer-Brest'!I30+coefficients!$F$4*LN('Ifremer-Brest'!I30)+coefficients!$B$5*'Ifremer-Brest'!I30)</f>
        <v/>
      </c>
      <c r="M30" s="41" t="str">
        <f>IF(I30="","",coefficients!$B$8+coefficients!$C$8*'Ifremer-Brest'!I30)</f>
        <v/>
      </c>
      <c r="N30" s="41" t="str">
        <f>IF(I30="","",coefficients!$B$9+coefficients!$C$9*'Ifremer-Brest'!I30+coefficients!$D$9*(coefficients!$B$1-35))</f>
        <v/>
      </c>
      <c r="O30" s="53" t="str">
        <f t="shared" si="2"/>
        <v/>
      </c>
      <c r="P30" s="42" t="str">
        <f t="shared" si="3"/>
        <v/>
      </c>
    </row>
    <row r="31" spans="1:16">
      <c r="A31" s="61"/>
      <c r="B31" s="64"/>
      <c r="C31" s="67"/>
      <c r="D31" s="8" t="s">
        <v>4</v>
      </c>
      <c r="E31" s="9"/>
      <c r="F31" s="9"/>
      <c r="G31" s="9"/>
      <c r="H31" s="9"/>
      <c r="I31" s="29" t="str">
        <f t="shared" si="0"/>
        <v/>
      </c>
      <c r="J31" s="29" t="str">
        <f t="shared" si="1"/>
        <v/>
      </c>
      <c r="K31" s="9"/>
      <c r="L31" s="29" t="str">
        <f>IF(J31="","",coefficients!$F$2+coefficients!$F$3/'Ifremer-Brest'!I31+coefficients!$F$4*LN('Ifremer-Brest'!I31)+coefficients!$B$5*'Ifremer-Brest'!I31)</f>
        <v/>
      </c>
      <c r="M31" s="29" t="str">
        <f>IF(I31="","",coefficients!$B$8+coefficients!$C$8*'Ifremer-Brest'!I31)</f>
        <v/>
      </c>
      <c r="N31" s="29" t="str">
        <f>IF(I31="","",coefficients!$B$9+coefficients!$C$9*'Ifremer-Brest'!I31+coefficients!$D$9*(coefficients!$B$1-35))</f>
        <v/>
      </c>
      <c r="O31" s="44" t="str">
        <f t="shared" si="2"/>
        <v/>
      </c>
      <c r="P31" s="38" t="str">
        <f t="shared" si="3"/>
        <v/>
      </c>
    </row>
    <row r="32" spans="1:16" ht="16" thickBot="1">
      <c r="A32" s="62"/>
      <c r="B32" s="65"/>
      <c r="C32" s="68"/>
      <c r="D32" s="12" t="s">
        <v>5</v>
      </c>
      <c r="E32" s="13"/>
      <c r="F32" s="13"/>
      <c r="G32" s="13"/>
      <c r="H32" s="13"/>
      <c r="I32" s="54" t="str">
        <f t="shared" si="0"/>
        <v/>
      </c>
      <c r="J32" s="54" t="str">
        <f t="shared" si="1"/>
        <v/>
      </c>
      <c r="K32" s="13"/>
      <c r="L32" s="54" t="str">
        <f>IF(J32="","",coefficients!$F$2+coefficients!$F$3/'Ifremer-Brest'!I32+coefficients!$F$4*LN('Ifremer-Brest'!I32)+coefficients!$B$5*'Ifremer-Brest'!I32)</f>
        <v/>
      </c>
      <c r="M32" s="54" t="str">
        <f>IF(I32="","",coefficients!$B$8+coefficients!$C$8*'Ifremer-Brest'!I32)</f>
        <v/>
      </c>
      <c r="N32" s="54" t="str">
        <f>IF(I32="","",coefficients!$B$9+coefficients!$C$9*'Ifremer-Brest'!I32+coefficients!$D$9*(coefficients!$B$1-35))</f>
        <v/>
      </c>
      <c r="O32" s="55" t="str">
        <f t="shared" si="2"/>
        <v/>
      </c>
      <c r="P32" s="56" t="str">
        <f t="shared" si="3"/>
        <v/>
      </c>
    </row>
    <row r="33" spans="1:16">
      <c r="A33" s="60" t="s">
        <v>61</v>
      </c>
      <c r="B33" s="63"/>
      <c r="C33" s="63"/>
      <c r="D33" s="10" t="s">
        <v>3</v>
      </c>
      <c r="E33" s="11"/>
      <c r="F33" s="11"/>
      <c r="G33" s="11"/>
      <c r="H33" s="11"/>
      <c r="I33" s="41" t="str">
        <f t="shared" si="0"/>
        <v/>
      </c>
      <c r="J33" s="41" t="str">
        <f t="shared" si="1"/>
        <v/>
      </c>
      <c r="K33" s="11"/>
      <c r="L33" s="41" t="str">
        <f>IF(J33="","",coefficients!$F$2+coefficients!$F$3/'Ifremer-Brest'!I33+coefficients!$F$4*LN('Ifremer-Brest'!I33)+coefficients!$B$5*'Ifremer-Brest'!I33)</f>
        <v/>
      </c>
      <c r="M33" s="41" t="str">
        <f>IF(I33="","",coefficients!$B$8+coefficients!$C$8*'Ifremer-Brest'!I33)</f>
        <v/>
      </c>
      <c r="N33" s="41" t="str">
        <f>IF(I33="","",coefficients!$B$9+coefficients!$C$9*'Ifremer-Brest'!I33+coefficients!$D$9*(coefficients!$B$1-35))</f>
        <v/>
      </c>
      <c r="O33" s="53" t="str">
        <f t="shared" si="2"/>
        <v/>
      </c>
      <c r="P33" s="42" t="str">
        <f t="shared" si="3"/>
        <v/>
      </c>
    </row>
    <row r="34" spans="1:16">
      <c r="A34" s="61"/>
      <c r="B34" s="64"/>
      <c r="C34" s="64"/>
      <c r="D34" s="8" t="s">
        <v>4</v>
      </c>
      <c r="E34" s="9"/>
      <c r="F34" s="9"/>
      <c r="G34" s="9"/>
      <c r="H34" s="9"/>
      <c r="I34" s="29" t="str">
        <f t="shared" si="0"/>
        <v/>
      </c>
      <c r="J34" s="29" t="str">
        <f t="shared" si="1"/>
        <v/>
      </c>
      <c r="K34" s="9"/>
      <c r="L34" s="29" t="str">
        <f>IF(J34="","",coefficients!$F$2+coefficients!$F$3/'Ifremer-Brest'!I34+coefficients!$F$4*LN('Ifremer-Brest'!I34)+coefficients!$B$5*'Ifremer-Brest'!I34)</f>
        <v/>
      </c>
      <c r="M34" s="29" t="str">
        <f>IF(I34="","",coefficients!$B$8+coefficients!$C$8*'Ifremer-Brest'!I34)</f>
        <v/>
      </c>
      <c r="N34" s="29" t="str">
        <f>IF(I34="","",coefficients!$B$9+coefficients!$C$9*'Ifremer-Brest'!I34+coefficients!$D$9*(coefficients!$B$1-35))</f>
        <v/>
      </c>
      <c r="O34" s="44" t="str">
        <f t="shared" si="2"/>
        <v/>
      </c>
      <c r="P34" s="38" t="str">
        <f t="shared" si="3"/>
        <v/>
      </c>
    </row>
    <row r="35" spans="1:16" ht="16" thickBot="1">
      <c r="A35" s="62"/>
      <c r="B35" s="65"/>
      <c r="C35" s="65"/>
      <c r="D35" s="12" t="s">
        <v>5</v>
      </c>
      <c r="E35" s="13"/>
      <c r="F35" s="13"/>
      <c r="G35" s="13"/>
      <c r="H35" s="13"/>
      <c r="I35" s="54" t="str">
        <f t="shared" si="0"/>
        <v/>
      </c>
      <c r="J35" s="54" t="str">
        <f t="shared" si="1"/>
        <v/>
      </c>
      <c r="K35" s="13"/>
      <c r="L35" s="54" t="str">
        <f>IF(J35="","",coefficients!$F$2+coefficients!$F$3/'Ifremer-Brest'!I35+coefficients!$F$4*LN('Ifremer-Brest'!I35)+coefficients!$B$5*'Ifremer-Brest'!I35)</f>
        <v/>
      </c>
      <c r="M35" s="54" t="str">
        <f>IF(I35="","",coefficients!$B$8+coefficients!$C$8*'Ifremer-Brest'!I35)</f>
        <v/>
      </c>
      <c r="N35" s="54" t="str">
        <f>IF(I35="","",coefficients!$B$9+coefficients!$C$9*'Ifremer-Brest'!I35+coefficients!$D$9*(coefficients!$B$1-35))</f>
        <v/>
      </c>
      <c r="O35" s="55" t="str">
        <f t="shared" si="2"/>
        <v/>
      </c>
      <c r="P35" s="56" t="str">
        <f t="shared" si="3"/>
        <v/>
      </c>
    </row>
  </sheetData>
  <mergeCells count="12">
    <mergeCell ref="A24:A26"/>
    <mergeCell ref="B24:B26"/>
    <mergeCell ref="C24:C26"/>
    <mergeCell ref="A27:A29"/>
    <mergeCell ref="B27:B29"/>
    <mergeCell ref="C27:C29"/>
    <mergeCell ref="A30:A32"/>
    <mergeCell ref="B30:B32"/>
    <mergeCell ref="C30:C32"/>
    <mergeCell ref="A33:A35"/>
    <mergeCell ref="B33:B35"/>
    <mergeCell ref="C33:C3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topLeftCell="A19" zoomScaleNormal="100" workbookViewId="0">
      <selection activeCell="E10" sqref="E10"/>
    </sheetView>
  </sheetViews>
  <sheetFormatPr baseColWidth="10" defaultRowHeight="15"/>
  <cols>
    <col min="1" max="1" width="18" customWidth="1"/>
    <col min="2" max="2" width="29.5" customWidth="1"/>
    <col min="3" max="3" width="14.5" customWidth="1"/>
    <col min="5" max="6" width="11.5" customWidth="1"/>
    <col min="7" max="7" width="13.5" bestFit="1" customWidth="1"/>
    <col min="8" max="8" width="14.5" customWidth="1"/>
    <col min="9" max="9" width="14.6640625" bestFit="1" customWidth="1"/>
    <col min="10" max="10" width="20" bestFit="1" customWidth="1"/>
    <col min="11" max="11" width="19.5" customWidth="1"/>
  </cols>
  <sheetData>
    <row r="1" spans="1:15" ht="19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32">
      <c r="E2" s="17" t="s">
        <v>35</v>
      </c>
    </row>
    <row r="3" spans="1:15" ht="32">
      <c r="A3" s="24" t="s">
        <v>9</v>
      </c>
      <c r="B3" s="25" t="s">
        <v>37</v>
      </c>
    </row>
    <row r="4" spans="1:15" ht="16">
      <c r="A4" s="24" t="s">
        <v>52</v>
      </c>
      <c r="B4" s="25" t="s">
        <v>38</v>
      </c>
      <c r="E4" s="26"/>
    </row>
    <row r="5" spans="1:15">
      <c r="A5" s="4"/>
      <c r="B5" s="1"/>
    </row>
    <row r="6" spans="1:15" ht="16">
      <c r="A6" s="14" t="s">
        <v>10</v>
      </c>
      <c r="B6" s="22" t="s">
        <v>11</v>
      </c>
    </row>
    <row r="7" spans="1:15">
      <c r="A7" s="20"/>
      <c r="B7" s="23"/>
    </row>
    <row r="8" spans="1:15">
      <c r="A8" s="5"/>
      <c r="B8" s="2"/>
    </row>
    <row r="9" spans="1:15" ht="16">
      <c r="A9" s="14" t="s">
        <v>12</v>
      </c>
      <c r="B9" s="18" t="s">
        <v>19</v>
      </c>
    </row>
    <row r="10" spans="1:15" ht="32">
      <c r="A10" s="14" t="s">
        <v>50</v>
      </c>
      <c r="B10" s="18" t="s">
        <v>62</v>
      </c>
    </row>
    <row r="11" spans="1:15" ht="32">
      <c r="A11" s="14" t="s">
        <v>13</v>
      </c>
      <c r="B11" s="18" t="s">
        <v>51</v>
      </c>
    </row>
    <row r="12" spans="1:15" ht="32">
      <c r="A12" s="14" t="s">
        <v>23</v>
      </c>
      <c r="B12" s="19" t="s">
        <v>49</v>
      </c>
    </row>
    <row r="13" spans="1:15" ht="16">
      <c r="A13" s="14" t="s">
        <v>47</v>
      </c>
      <c r="B13" s="19">
        <v>7.9</v>
      </c>
    </row>
    <row r="14" spans="1:15" ht="16">
      <c r="A14" s="28" t="s">
        <v>48</v>
      </c>
      <c r="B14" s="19">
        <v>1.57</v>
      </c>
    </row>
    <row r="15" spans="1:15" ht="16">
      <c r="A15" s="14" t="s">
        <v>14</v>
      </c>
      <c r="B15" s="18" t="s">
        <v>24</v>
      </c>
    </row>
    <row r="16" spans="1:15" ht="16">
      <c r="A16" s="14" t="s">
        <v>6</v>
      </c>
      <c r="B16" s="18" t="s">
        <v>20</v>
      </c>
    </row>
    <row r="17" spans="1:16" ht="32">
      <c r="A17" s="14" t="s">
        <v>15</v>
      </c>
      <c r="B17" s="18" t="s">
        <v>21</v>
      </c>
    </row>
    <row r="18" spans="1:16" ht="32">
      <c r="A18" s="14" t="s">
        <v>16</v>
      </c>
      <c r="B18" s="19" t="s">
        <v>25</v>
      </c>
    </row>
    <row r="19" spans="1:16" ht="32">
      <c r="A19" s="20" t="s">
        <v>17</v>
      </c>
      <c r="B19" s="21" t="s">
        <v>22</v>
      </c>
    </row>
    <row r="20" spans="1:16">
      <c r="A20" s="7"/>
      <c r="B20" s="6"/>
    </row>
    <row r="21" spans="1:16" ht="20">
      <c r="A21" s="15" t="s">
        <v>26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6" thickBot="1">
      <c r="A22" s="5"/>
      <c r="B22" s="3"/>
    </row>
    <row r="23" spans="1:16" ht="33" thickBot="1">
      <c r="A23" s="45" t="s">
        <v>18</v>
      </c>
      <c r="B23" s="46" t="s">
        <v>7</v>
      </c>
      <c r="C23" s="47" t="s">
        <v>36</v>
      </c>
      <c r="D23" s="48"/>
      <c r="E23" s="49" t="s">
        <v>45</v>
      </c>
      <c r="F23" s="49" t="s">
        <v>46</v>
      </c>
      <c r="G23" s="49" t="s">
        <v>28</v>
      </c>
      <c r="H23" s="49" t="s">
        <v>29</v>
      </c>
      <c r="I23" s="49" t="s">
        <v>30</v>
      </c>
      <c r="J23" s="49" t="s">
        <v>31</v>
      </c>
      <c r="K23" s="49" t="s">
        <v>32</v>
      </c>
      <c r="L23" s="50" t="s">
        <v>33</v>
      </c>
      <c r="M23" s="51" t="s">
        <v>0</v>
      </c>
      <c r="N23" s="51" t="s">
        <v>1</v>
      </c>
      <c r="O23" s="43" t="s">
        <v>34</v>
      </c>
      <c r="P23" s="52" t="s">
        <v>2</v>
      </c>
    </row>
    <row r="24" spans="1:16" ht="14.5" customHeight="1">
      <c r="A24" s="60" t="s">
        <v>58</v>
      </c>
      <c r="B24" s="69"/>
      <c r="C24" s="66"/>
      <c r="D24" s="10" t="s">
        <v>3</v>
      </c>
      <c r="E24" s="11"/>
      <c r="F24" s="11"/>
      <c r="G24" s="11"/>
      <c r="H24" s="11"/>
      <c r="I24" s="41" t="str">
        <f>IF(H24="","",(273.15+H24))</f>
        <v/>
      </c>
      <c r="J24" s="41" t="str">
        <f>IF(E24="","",(E24-G24)/(F24-G24))</f>
        <v/>
      </c>
      <c r="K24" s="11"/>
      <c r="L24" s="41" t="str">
        <f>IF(J24="","",coefficients!$F$2+coefficients!$F$3/IUEM!I24+coefficients!$F$4*LN(IUEM!I24)+coefficients!$B$5*IUEM!I24)</f>
        <v/>
      </c>
      <c r="M24" s="41" t="str">
        <f>IF(I24="","",coefficients!$B$8+coefficients!$C$8*IUEM!I24)</f>
        <v/>
      </c>
      <c r="N24" s="41" t="str">
        <f>IF(I24="","",coefficients!$B$9+coefficients!$C$9*IUEM!I24+coefficients!$D$9*(coefficients!$B$1-35))</f>
        <v/>
      </c>
      <c r="O24" s="53" t="str">
        <f>IF(J24="","",LOG((J24-M24)/(1-J24*N24)))</f>
        <v/>
      </c>
      <c r="P24" s="42" t="str">
        <f>IF(J24="","",L24+O24)</f>
        <v/>
      </c>
    </row>
    <row r="25" spans="1:16">
      <c r="A25" s="61"/>
      <c r="B25" s="70"/>
      <c r="C25" s="67"/>
      <c r="D25" s="8" t="s">
        <v>4</v>
      </c>
      <c r="E25" s="9"/>
      <c r="F25" s="9"/>
      <c r="G25" s="9"/>
      <c r="H25" s="9"/>
      <c r="I25" s="29" t="str">
        <f t="shared" ref="I25:I35" si="0">IF(H25="","",(273.15+H25))</f>
        <v/>
      </c>
      <c r="J25" s="29" t="str">
        <f t="shared" ref="J25:J35" si="1">IF(E25="","",(E25-G25)/(F25-G25))</f>
        <v/>
      </c>
      <c r="K25" s="9"/>
      <c r="L25" s="29" t="str">
        <f>IF(J25="","",coefficients!$F$2+coefficients!$F$3/IUEM!I25+coefficients!$F$4*LN(IUEM!I25)+coefficients!$B$5*IUEM!I25)</f>
        <v/>
      </c>
      <c r="M25" s="29" t="str">
        <f>IF(I25="","",coefficients!$B$8+coefficients!$C$8*IUEM!I25)</f>
        <v/>
      </c>
      <c r="N25" s="29" t="str">
        <f>IF(I25="","",coefficients!$B$9+coefficients!$C$9*IUEM!I25+coefficients!$D$9*(coefficients!$B$1-35))</f>
        <v/>
      </c>
      <c r="O25" s="44" t="str">
        <f t="shared" ref="O25:O35" si="2">IF(J25="","",LOG((J25-M25)/(1-J25*N25)))</f>
        <v/>
      </c>
      <c r="P25" s="39" t="str">
        <f t="shared" ref="P25:P35" si="3">IF(J25="","",L25+O25)</f>
        <v/>
      </c>
    </row>
    <row r="26" spans="1:16" ht="16" thickBot="1">
      <c r="A26" s="62"/>
      <c r="B26" s="71"/>
      <c r="C26" s="68"/>
      <c r="D26" s="12" t="s">
        <v>5</v>
      </c>
      <c r="E26" s="13"/>
      <c r="F26" s="13"/>
      <c r="G26" s="13"/>
      <c r="H26" s="13"/>
      <c r="I26" s="54" t="str">
        <f t="shared" si="0"/>
        <v/>
      </c>
      <c r="J26" s="54" t="str">
        <f t="shared" si="1"/>
        <v/>
      </c>
      <c r="K26" s="13"/>
      <c r="L26" s="54" t="str">
        <f>IF(J26="","",coefficients!$F$2+coefficients!$F$3/IUEM!I26+coefficients!$F$4*LN(IUEM!I26)+coefficients!$B$5*IUEM!I26)</f>
        <v/>
      </c>
      <c r="M26" s="54" t="str">
        <f>IF(I26="","",coefficients!$B$8+coefficients!$C$8*IUEM!I26)</f>
        <v/>
      </c>
      <c r="N26" s="54" t="str">
        <f>IF(I26="","",coefficients!$B$9+coefficients!$C$9*IUEM!I26+coefficients!$D$9*(coefficients!$B$1-35))</f>
        <v/>
      </c>
      <c r="O26" s="55" t="str">
        <f t="shared" si="2"/>
        <v/>
      </c>
      <c r="P26" s="40" t="str">
        <f t="shared" si="3"/>
        <v/>
      </c>
    </row>
    <row r="27" spans="1:16" ht="14.5" customHeight="1">
      <c r="A27" s="60" t="s">
        <v>59</v>
      </c>
      <c r="B27" s="63"/>
      <c r="C27" s="66"/>
      <c r="D27" s="10" t="s">
        <v>3</v>
      </c>
      <c r="E27" s="11"/>
      <c r="F27" s="11"/>
      <c r="G27" s="11"/>
      <c r="H27" s="11"/>
      <c r="I27" s="41" t="str">
        <f t="shared" si="0"/>
        <v/>
      </c>
      <c r="J27" s="41" t="str">
        <f t="shared" si="1"/>
        <v/>
      </c>
      <c r="K27" s="11"/>
      <c r="L27" s="41" t="str">
        <f>IF(J27="","",coefficients!$F$2+coefficients!$F$3/IUEM!I27+coefficients!$F$4*LN(IUEM!I27)+coefficients!$B$5*IUEM!I27)</f>
        <v/>
      </c>
      <c r="M27" s="41" t="str">
        <f>IF(I27="","",coefficients!$B$8+coefficients!$C$8*IUEM!I27)</f>
        <v/>
      </c>
      <c r="N27" s="41" t="str">
        <f>IF(I27="","",coefficients!$B$9+coefficients!$C$9*IUEM!I27+coefficients!$D$9*(coefficients!$B$1-35))</f>
        <v/>
      </c>
      <c r="O27" s="53" t="str">
        <f t="shared" si="2"/>
        <v/>
      </c>
      <c r="P27" s="42" t="str">
        <f t="shared" si="3"/>
        <v/>
      </c>
    </row>
    <row r="28" spans="1:16">
      <c r="A28" s="61"/>
      <c r="B28" s="64"/>
      <c r="C28" s="67"/>
      <c r="D28" s="8" t="s">
        <v>4</v>
      </c>
      <c r="E28" s="9"/>
      <c r="F28" s="9"/>
      <c r="G28" s="9"/>
      <c r="H28" s="9"/>
      <c r="I28" s="29" t="str">
        <f t="shared" si="0"/>
        <v/>
      </c>
      <c r="J28" s="29" t="str">
        <f t="shared" si="1"/>
        <v/>
      </c>
      <c r="K28" s="9"/>
      <c r="L28" s="29" t="str">
        <f>IF(J28="","",coefficients!$F$2+coefficients!$F$3/IUEM!I28+coefficients!$F$4*LN(IUEM!I28)+coefficients!$B$5*IUEM!I28)</f>
        <v/>
      </c>
      <c r="M28" s="29" t="str">
        <f>IF(I28="","",coefficients!$B$8+coefficients!$C$8*IUEM!I28)</f>
        <v/>
      </c>
      <c r="N28" s="29" t="str">
        <f>IF(I28="","",coefficients!$B$9+coefficients!$C$9*IUEM!I28+coefficients!$D$9*(coefficients!$B$1-35))</f>
        <v/>
      </c>
      <c r="O28" s="44" t="str">
        <f t="shared" si="2"/>
        <v/>
      </c>
      <c r="P28" s="39" t="str">
        <f t="shared" si="3"/>
        <v/>
      </c>
    </row>
    <row r="29" spans="1:16" ht="16" thickBot="1">
      <c r="A29" s="62"/>
      <c r="B29" s="65"/>
      <c r="C29" s="68"/>
      <c r="D29" s="12" t="s">
        <v>5</v>
      </c>
      <c r="E29" s="13"/>
      <c r="F29" s="13"/>
      <c r="G29" s="13"/>
      <c r="H29" s="13"/>
      <c r="I29" s="54" t="str">
        <f t="shared" si="0"/>
        <v/>
      </c>
      <c r="J29" s="54" t="str">
        <f t="shared" si="1"/>
        <v/>
      </c>
      <c r="K29" s="13"/>
      <c r="L29" s="54" t="str">
        <f>IF(J29="","",coefficients!$F$2+coefficients!$F$3/IUEM!I29+coefficients!$F$4*LN(IUEM!I29)+coefficients!$B$5*IUEM!I29)</f>
        <v/>
      </c>
      <c r="M29" s="54" t="str">
        <f>IF(I29="","",coefficients!$B$8+coefficients!$C$8*IUEM!I29)</f>
        <v/>
      </c>
      <c r="N29" s="54" t="str">
        <f>IF(I29="","",coefficients!$B$9+coefficients!$C$9*IUEM!I29+coefficients!$D$9*(coefficients!$B$1-35))</f>
        <v/>
      </c>
      <c r="O29" s="55" t="str">
        <f t="shared" si="2"/>
        <v/>
      </c>
      <c r="P29" s="40" t="str">
        <f t="shared" si="3"/>
        <v/>
      </c>
    </row>
    <row r="30" spans="1:16" ht="14.5" customHeight="1">
      <c r="A30" s="60" t="s">
        <v>60</v>
      </c>
      <c r="B30" s="63"/>
      <c r="C30" s="66"/>
      <c r="D30" s="10" t="s">
        <v>3</v>
      </c>
      <c r="E30" s="11"/>
      <c r="F30" s="11"/>
      <c r="G30" s="11"/>
      <c r="H30" s="11"/>
      <c r="I30" s="41" t="str">
        <f t="shared" si="0"/>
        <v/>
      </c>
      <c r="J30" s="41" t="str">
        <f t="shared" si="1"/>
        <v/>
      </c>
      <c r="K30" s="11"/>
      <c r="L30" s="41" t="str">
        <f>IF(J30="","",coefficients!$F$2+coefficients!$F$3/IUEM!I30+coefficients!$F$4*LN(IUEM!I30)+coefficients!$B$5*IUEM!I30)</f>
        <v/>
      </c>
      <c r="M30" s="41" t="str">
        <f>IF(I30="","",coefficients!$B$8+coefficients!$C$8*IUEM!I30)</f>
        <v/>
      </c>
      <c r="N30" s="41" t="str">
        <f>IF(I30="","",coefficients!$B$9+coefficients!$C$9*IUEM!I30+coefficients!$D$9*(coefficients!$B$1-35))</f>
        <v/>
      </c>
      <c r="O30" s="53" t="str">
        <f t="shared" si="2"/>
        <v/>
      </c>
      <c r="P30" s="42" t="str">
        <f t="shared" si="3"/>
        <v/>
      </c>
    </row>
    <row r="31" spans="1:16">
      <c r="A31" s="61"/>
      <c r="B31" s="64"/>
      <c r="C31" s="67"/>
      <c r="D31" s="8" t="s">
        <v>4</v>
      </c>
      <c r="E31" s="9"/>
      <c r="F31" s="9"/>
      <c r="G31" s="9"/>
      <c r="H31" s="9"/>
      <c r="I31" s="29" t="str">
        <f t="shared" si="0"/>
        <v/>
      </c>
      <c r="J31" s="29" t="str">
        <f t="shared" si="1"/>
        <v/>
      </c>
      <c r="K31" s="9"/>
      <c r="L31" s="29" t="str">
        <f>IF(J31="","",coefficients!$F$2+coefficients!$F$3/IUEM!I31+coefficients!$F$4*LN(IUEM!I31)+coefficients!$B$5*IUEM!I31)</f>
        <v/>
      </c>
      <c r="M31" s="29" t="str">
        <f>IF(I31="","",coefficients!$B$8+coefficients!$C$8*IUEM!I31)</f>
        <v/>
      </c>
      <c r="N31" s="29" t="str">
        <f>IF(I31="","",coefficients!$B$9+coefficients!$C$9*IUEM!I31+coefficients!$D$9*(coefficients!$B$1-35))</f>
        <v/>
      </c>
      <c r="O31" s="44" t="str">
        <f t="shared" si="2"/>
        <v/>
      </c>
      <c r="P31" s="39" t="str">
        <f t="shared" si="3"/>
        <v/>
      </c>
    </row>
    <row r="32" spans="1:16" ht="16" thickBot="1">
      <c r="A32" s="62"/>
      <c r="B32" s="65"/>
      <c r="C32" s="68"/>
      <c r="D32" s="12" t="s">
        <v>5</v>
      </c>
      <c r="E32" s="13"/>
      <c r="F32" s="13"/>
      <c r="G32" s="13"/>
      <c r="H32" s="13"/>
      <c r="I32" s="54" t="str">
        <f t="shared" si="0"/>
        <v/>
      </c>
      <c r="J32" s="54" t="str">
        <f t="shared" si="1"/>
        <v/>
      </c>
      <c r="K32" s="13"/>
      <c r="L32" s="54" t="str">
        <f>IF(J32="","",coefficients!$F$2+coefficients!$F$3/IUEM!I32+coefficients!$F$4*LN(IUEM!I32)+coefficients!$B$5*IUEM!I32)</f>
        <v/>
      </c>
      <c r="M32" s="54" t="str">
        <f>IF(I32="","",coefficients!$B$8+coefficients!$C$8*IUEM!I32)</f>
        <v/>
      </c>
      <c r="N32" s="54" t="str">
        <f>IF(I32="","",coefficients!$B$9+coefficients!$C$9*IUEM!I32+coefficients!$D$9*(coefficients!$B$1-35))</f>
        <v/>
      </c>
      <c r="O32" s="55" t="str">
        <f t="shared" si="2"/>
        <v/>
      </c>
      <c r="P32" s="40" t="str">
        <f t="shared" si="3"/>
        <v/>
      </c>
    </row>
    <row r="33" spans="1:16" ht="14.5" customHeight="1">
      <c r="A33" s="60" t="s">
        <v>61</v>
      </c>
      <c r="B33" s="63"/>
      <c r="C33" s="63"/>
      <c r="D33" s="10" t="s">
        <v>3</v>
      </c>
      <c r="E33" s="11"/>
      <c r="F33" s="11"/>
      <c r="G33" s="11"/>
      <c r="H33" s="11"/>
      <c r="I33" s="41" t="str">
        <f t="shared" si="0"/>
        <v/>
      </c>
      <c r="J33" s="41" t="str">
        <f t="shared" si="1"/>
        <v/>
      </c>
      <c r="K33" s="11"/>
      <c r="L33" s="41" t="str">
        <f>IF(J33="","",coefficients!$F$2+coefficients!$F$3/IUEM!I33+coefficients!$F$4*LN(IUEM!I33)+coefficients!$B$5*IUEM!I33)</f>
        <v/>
      </c>
      <c r="M33" s="41" t="str">
        <f>IF(I33="","",coefficients!$B$8+coefficients!$C$8*IUEM!I33)</f>
        <v/>
      </c>
      <c r="N33" s="41" t="str">
        <f>IF(I33="","",coefficients!$B$9+coefficients!$C$9*IUEM!I33+coefficients!$D$9*(coefficients!$B$1-35))</f>
        <v/>
      </c>
      <c r="O33" s="53" t="str">
        <f t="shared" si="2"/>
        <v/>
      </c>
      <c r="P33" s="42" t="str">
        <f t="shared" si="3"/>
        <v/>
      </c>
    </row>
    <row r="34" spans="1:16">
      <c r="A34" s="61"/>
      <c r="B34" s="64"/>
      <c r="C34" s="64"/>
      <c r="D34" s="8" t="s">
        <v>4</v>
      </c>
      <c r="E34" s="9"/>
      <c r="F34" s="9"/>
      <c r="G34" s="9"/>
      <c r="H34" s="9"/>
      <c r="I34" s="29" t="str">
        <f t="shared" si="0"/>
        <v/>
      </c>
      <c r="J34" s="29" t="str">
        <f t="shared" si="1"/>
        <v/>
      </c>
      <c r="K34" s="9"/>
      <c r="L34" s="29" t="str">
        <f>IF(J34="","",coefficients!$F$2+coefficients!$F$3/IUEM!I34+coefficients!$F$4*LN(IUEM!I34)+coefficients!$B$5*IUEM!I34)</f>
        <v/>
      </c>
      <c r="M34" s="29" t="str">
        <f>IF(I34="","",coefficients!$B$8+coefficients!$C$8*IUEM!I34)</f>
        <v/>
      </c>
      <c r="N34" s="29" t="str">
        <f>IF(I34="","",coefficients!$B$9+coefficients!$C$9*IUEM!I34+coefficients!$D$9*(coefficients!$B$1-35))</f>
        <v/>
      </c>
      <c r="O34" s="44" t="str">
        <f t="shared" si="2"/>
        <v/>
      </c>
      <c r="P34" s="39" t="str">
        <f t="shared" si="3"/>
        <v/>
      </c>
    </row>
    <row r="35" spans="1:16" ht="16" thickBot="1">
      <c r="A35" s="62"/>
      <c r="B35" s="65"/>
      <c r="C35" s="65"/>
      <c r="D35" s="12" t="s">
        <v>5</v>
      </c>
      <c r="E35" s="13"/>
      <c r="F35" s="13"/>
      <c r="G35" s="13"/>
      <c r="H35" s="13"/>
      <c r="I35" s="54" t="str">
        <f t="shared" si="0"/>
        <v/>
      </c>
      <c r="J35" s="54" t="str">
        <f t="shared" si="1"/>
        <v/>
      </c>
      <c r="K35" s="13"/>
      <c r="L35" s="54" t="str">
        <f>IF(J35="","",coefficients!$F$2+coefficients!$F$3/IUEM!I35+coefficients!$F$4*LN(IUEM!I35)+coefficients!$B$5*IUEM!I35)</f>
        <v/>
      </c>
      <c r="M35" s="54" t="str">
        <f>IF(I35="","",coefficients!$B$8+coefficients!$C$8*IUEM!I35)</f>
        <v/>
      </c>
      <c r="N35" s="54" t="str">
        <f>IF(I35="","",coefficients!$B$9+coefficients!$C$9*IUEM!I35+coefficients!$D$9*(coefficients!$B$1-35))</f>
        <v/>
      </c>
      <c r="O35" s="55" t="str">
        <f t="shared" si="2"/>
        <v/>
      </c>
      <c r="P35" s="40" t="str">
        <f t="shared" si="3"/>
        <v/>
      </c>
    </row>
  </sheetData>
  <mergeCells count="12">
    <mergeCell ref="A24:A26"/>
    <mergeCell ref="B24:B26"/>
    <mergeCell ref="C24:C26"/>
    <mergeCell ref="A27:A29"/>
    <mergeCell ref="B27:B29"/>
    <mergeCell ref="C27:C29"/>
    <mergeCell ref="A30:A32"/>
    <mergeCell ref="B30:B32"/>
    <mergeCell ref="C30:C32"/>
    <mergeCell ref="A33:A35"/>
    <mergeCell ref="B33:B35"/>
    <mergeCell ref="C33:C3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"/>
  <dimension ref="A1:P40"/>
  <sheetViews>
    <sheetView tabSelected="1" topLeftCell="B21" zoomScaleNormal="100" workbookViewId="0">
      <selection activeCell="F38" sqref="F38:N40"/>
    </sheetView>
  </sheetViews>
  <sheetFormatPr baseColWidth="10" defaultRowHeight="15"/>
  <cols>
    <col min="1" max="1" width="18" customWidth="1"/>
    <col min="2" max="2" width="29.5" customWidth="1"/>
    <col min="3" max="3" width="14.5" customWidth="1"/>
    <col min="5" max="6" width="11.5" customWidth="1"/>
    <col min="7" max="7" width="13.5" bestFit="1" customWidth="1"/>
    <col min="8" max="8" width="14.5" customWidth="1"/>
    <col min="9" max="9" width="14.6640625" bestFit="1" customWidth="1"/>
    <col min="10" max="10" width="20" bestFit="1" customWidth="1"/>
    <col min="11" max="11" width="19.5" customWidth="1"/>
  </cols>
  <sheetData>
    <row r="1" spans="1:15" ht="19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32">
      <c r="E2" s="17" t="s">
        <v>35</v>
      </c>
    </row>
    <row r="3" spans="1:15" ht="32">
      <c r="A3" s="24" t="s">
        <v>9</v>
      </c>
      <c r="B3" s="25" t="s">
        <v>8</v>
      </c>
    </row>
    <row r="4" spans="1:15" ht="16">
      <c r="A4" s="24" t="s">
        <v>52</v>
      </c>
      <c r="B4" s="25" t="s">
        <v>42</v>
      </c>
      <c r="E4" s="26"/>
    </row>
    <row r="5" spans="1:15">
      <c r="A5" s="4"/>
      <c r="B5" s="1"/>
    </row>
    <row r="6" spans="1:15" ht="16">
      <c r="A6" s="14" t="s">
        <v>10</v>
      </c>
      <c r="B6" s="22" t="s">
        <v>11</v>
      </c>
    </row>
    <row r="7" spans="1:15">
      <c r="A7" s="20"/>
      <c r="B7" s="23"/>
    </row>
    <row r="8" spans="1:15">
      <c r="A8" s="5"/>
      <c r="B8" s="2"/>
    </row>
    <row r="9" spans="1:15" ht="16">
      <c r="A9" s="14" t="s">
        <v>12</v>
      </c>
      <c r="B9" s="18" t="s">
        <v>19</v>
      </c>
    </row>
    <row r="10" spans="1:15" ht="32">
      <c r="A10" s="14" t="s">
        <v>50</v>
      </c>
      <c r="B10" s="18" t="s">
        <v>62</v>
      </c>
    </row>
    <row r="11" spans="1:15" ht="32">
      <c r="A11" s="14" t="s">
        <v>13</v>
      </c>
      <c r="B11" s="18" t="s">
        <v>51</v>
      </c>
    </row>
    <row r="12" spans="1:15" ht="32">
      <c r="A12" s="14" t="s">
        <v>23</v>
      </c>
      <c r="B12" s="19" t="s">
        <v>49</v>
      </c>
    </row>
    <row r="13" spans="1:15" ht="16">
      <c r="A13" s="14" t="s">
        <v>47</v>
      </c>
      <c r="B13" s="19">
        <v>7.9</v>
      </c>
    </row>
    <row r="14" spans="1:15" ht="16">
      <c r="A14" s="28" t="s">
        <v>48</v>
      </c>
      <c r="B14" s="19">
        <v>1.57</v>
      </c>
    </row>
    <row r="15" spans="1:15" ht="16">
      <c r="A15" s="14" t="s">
        <v>14</v>
      </c>
      <c r="B15" s="18" t="s">
        <v>24</v>
      </c>
    </row>
    <row r="16" spans="1:15" ht="16">
      <c r="A16" s="14" t="s">
        <v>6</v>
      </c>
      <c r="B16" s="18" t="s">
        <v>20</v>
      </c>
    </row>
    <row r="17" spans="1:16" ht="32">
      <c r="A17" s="14" t="s">
        <v>15</v>
      </c>
      <c r="B17" s="18" t="s">
        <v>21</v>
      </c>
    </row>
    <row r="18" spans="1:16" ht="32">
      <c r="A18" s="14" t="s">
        <v>16</v>
      </c>
      <c r="B18" s="19" t="s">
        <v>25</v>
      </c>
    </row>
    <row r="19" spans="1:16" ht="32">
      <c r="A19" s="20" t="s">
        <v>17</v>
      </c>
      <c r="B19" s="21" t="s">
        <v>22</v>
      </c>
    </row>
    <row r="20" spans="1:16">
      <c r="A20" s="7"/>
      <c r="B20" s="6"/>
    </row>
    <row r="21" spans="1:16" ht="20">
      <c r="A21" s="15" t="s">
        <v>26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6" thickBot="1">
      <c r="A22" s="5"/>
      <c r="B22" s="3"/>
    </row>
    <row r="23" spans="1:16" ht="33" thickBot="1">
      <c r="A23" s="45" t="s">
        <v>18</v>
      </c>
      <c r="B23" s="46" t="s">
        <v>7</v>
      </c>
      <c r="C23" s="47" t="s">
        <v>36</v>
      </c>
      <c r="D23" s="48"/>
      <c r="E23" s="49" t="s">
        <v>45</v>
      </c>
      <c r="F23" s="49" t="s">
        <v>46</v>
      </c>
      <c r="G23" s="49" t="s">
        <v>28</v>
      </c>
      <c r="H23" s="49" t="s">
        <v>29</v>
      </c>
      <c r="I23" s="49" t="s">
        <v>30</v>
      </c>
      <c r="J23" s="49" t="s">
        <v>31</v>
      </c>
      <c r="K23" s="49" t="s">
        <v>32</v>
      </c>
      <c r="L23" s="50" t="s">
        <v>33</v>
      </c>
      <c r="M23" s="51" t="s">
        <v>0</v>
      </c>
      <c r="N23" s="51" t="s">
        <v>1</v>
      </c>
      <c r="O23" s="43" t="s">
        <v>34</v>
      </c>
      <c r="P23" s="52" t="s">
        <v>2</v>
      </c>
    </row>
    <row r="24" spans="1:16" ht="16" thickBot="1">
      <c r="A24" s="60" t="s">
        <v>58</v>
      </c>
      <c r="B24" s="73">
        <v>44460</v>
      </c>
      <c r="C24" s="66"/>
      <c r="D24" s="10" t="s">
        <v>3</v>
      </c>
      <c r="E24" s="11">
        <v>0.90039999999999998</v>
      </c>
      <c r="F24" s="11">
        <v>0.33689999999999998</v>
      </c>
      <c r="G24" s="11">
        <v>5.9999999999999995E-4</v>
      </c>
      <c r="H24" s="11">
        <v>22.08</v>
      </c>
      <c r="I24" s="41">
        <f>IF(H24="","",(273.15+H24))</f>
        <v>295.22999999999996</v>
      </c>
      <c r="J24" s="41">
        <f>IF(E24="","",(E24-G24)/(F24-G24))</f>
        <v>2.6755872732679156</v>
      </c>
      <c r="K24" s="11">
        <v>50</v>
      </c>
      <c r="L24" s="41">
        <f>IF(J24="","",coefficients!$F$2+coefficients!$F$3/Villefranche!I24+coefficients!$F$4*LN(Villefranche!I24)+coefficients!$B$5*Villefranche!I24)</f>
        <v>7.6855946068645551</v>
      </c>
      <c r="M24" s="41">
        <f>IF(I24="","",coefficients!$B$8+coefficients!$C$8*Villefranche!I24)</f>
        <v>5.5747200199999982E-3</v>
      </c>
      <c r="N24" s="41">
        <f>IF(I24="","",coefficients!$B$9+coefficients!$C$9*Villefranche!I24+coefficients!$D$9*(coefficients!$B$1-35))</f>
        <v>5.6024150259999989E-2</v>
      </c>
      <c r="O24" s="53">
        <f>IF(J24="","",LOG((J24-M24)/(1-J24*N24)))</f>
        <v>0.49704201162568962</v>
      </c>
      <c r="P24" s="42">
        <f>IF(J24="","",L24+O24)</f>
        <v>8.1826366184902444</v>
      </c>
    </row>
    <row r="25" spans="1:16" ht="16" thickBot="1">
      <c r="A25" s="61"/>
      <c r="B25" s="70"/>
      <c r="C25" s="67"/>
      <c r="D25" s="8" t="s">
        <v>4</v>
      </c>
      <c r="E25" s="9">
        <v>0.80487500000000001</v>
      </c>
      <c r="F25" s="9">
        <v>0.29920000000000002</v>
      </c>
      <c r="G25" s="9">
        <v>4.2499999999999998E-4</v>
      </c>
      <c r="H25" s="9">
        <v>22.01</v>
      </c>
      <c r="I25" s="29">
        <f t="shared" ref="I25:I36" si="0">IF(H25="","",(273.15+H25))</f>
        <v>295.15999999999997</v>
      </c>
      <c r="J25" s="41">
        <f t="shared" ref="J25:J27" si="1">IF(E25="","",(E25-G25)/(F25-G25))</f>
        <v>2.6924943519370763</v>
      </c>
      <c r="K25" s="9">
        <v>50</v>
      </c>
      <c r="L25" s="29">
        <f>IF(J25="","",coefficients!$F$2+coefficients!$F$3/Villefranche!I25+coefficients!$F$4*LN(Villefranche!I25)+coefficients!$B$5*Villefranche!I25)</f>
        <v>7.6865023025950343</v>
      </c>
      <c r="M25" s="29">
        <f>IF(I25="","",coefficients!$B$8+coefficients!$C$8*Villefranche!I25)</f>
        <v>5.5715578399999979E-3</v>
      </c>
      <c r="N25" s="29">
        <f>IF(I25="","",coefficients!$B$9+coefficients!$C$9*Villefranche!I25+coefficients!$D$9*(coefficients!$B$1-35))</f>
        <v>5.6005931919999988E-2</v>
      </c>
      <c r="O25" s="44">
        <f t="shared" ref="O25:O36" si="2">IF(J25="","",LOG((J25-M25)/(1-J25*N25)))</f>
        <v>0.50024298021502578</v>
      </c>
      <c r="P25" s="39">
        <f t="shared" ref="P25:P36" si="3">IF(J25="","",L25+O25)</f>
        <v>8.18674528281006</v>
      </c>
    </row>
    <row r="26" spans="1:16" ht="16" thickBot="1">
      <c r="A26" s="72"/>
      <c r="B26" s="74"/>
      <c r="C26" s="67"/>
      <c r="D26" s="57" t="s">
        <v>5</v>
      </c>
      <c r="E26" s="58">
        <v>0.87960000000000005</v>
      </c>
      <c r="F26" s="58">
        <v>0.32487500000000002</v>
      </c>
      <c r="G26" s="58">
        <v>-1.725E-3</v>
      </c>
      <c r="H26" s="58">
        <v>21.92</v>
      </c>
      <c r="I26" s="29">
        <f t="shared" ref="I26" si="4">IF(H26="","",(273.15+H26))</f>
        <v>295.07</v>
      </c>
      <c r="J26" s="41">
        <f t="shared" si="1"/>
        <v>2.6984843845682791</v>
      </c>
      <c r="K26" s="58">
        <v>50</v>
      </c>
      <c r="L26" s="29">
        <f>IF(J26="","",coefficients!$F$2+coefficients!$F$3/Villefranche!I26+coefficients!$F$4*LN(Villefranche!I26)+coefficients!$B$5*Villefranche!I26)</f>
        <v>7.6876696855158002</v>
      </c>
      <c r="M26" s="29">
        <f>IF(I26="","",coefficients!$B$8+coefficients!$C$8*Villefranche!I26)</f>
        <v>5.5674921799999996E-3</v>
      </c>
      <c r="N26" s="29">
        <f>IF(I26="","",coefficients!$B$9+coefficients!$C$9*Villefranche!I26+coefficients!$D$9*(coefficients!$B$1-35))</f>
        <v>5.5982508340000001E-2</v>
      </c>
      <c r="O26" s="44">
        <f t="shared" ref="O26" si="5">IF(J26="","",LOG((J26-M26)/(1-J26*N26)))</f>
        <v>0.50135000765333182</v>
      </c>
      <c r="P26" s="39">
        <f t="shared" ref="P26" si="6">IF(J26="","",L26+O26)</f>
        <v>8.1890196931691328</v>
      </c>
    </row>
    <row r="27" spans="1:16" ht="16" thickBot="1">
      <c r="A27" s="62"/>
      <c r="B27" s="71"/>
      <c r="C27" s="68"/>
      <c r="D27" s="12" t="s">
        <v>63</v>
      </c>
      <c r="E27" s="9">
        <v>0.88480000000000003</v>
      </c>
      <c r="F27" s="9">
        <v>0.32890000000000003</v>
      </c>
      <c r="G27" s="9">
        <v>3.2499999999999999E-4</v>
      </c>
      <c r="H27" s="13">
        <v>21.99</v>
      </c>
      <c r="I27" s="54">
        <f t="shared" si="0"/>
        <v>295.14</v>
      </c>
      <c r="J27" s="41">
        <f t="shared" si="1"/>
        <v>2.6918511755307009</v>
      </c>
      <c r="K27" s="13">
        <v>50</v>
      </c>
      <c r="L27" s="54">
        <f>IF(J27="","",coefficients!$F$2+coefficients!$F$3/Villefranche!I27+coefficients!$F$4*LN(Villefranche!I27)+coefficients!$B$5*Villefranche!I27)</f>
        <v>7.6867616873813454</v>
      </c>
      <c r="M27" s="54">
        <f>IF(I27="","",coefficients!$B$8+coefficients!$C$8*Villefranche!I27)</f>
        <v>5.5706543599999998E-3</v>
      </c>
      <c r="N27" s="54">
        <f>IF(I27="","",coefficients!$B$9+coefficients!$C$9*Villefranche!I27+coefficients!$D$9*(coefficients!$B$1-35))</f>
        <v>5.6000726679999988E-2</v>
      </c>
      <c r="O27" s="55">
        <f t="shared" si="2"/>
        <v>0.50011356851271194</v>
      </c>
      <c r="P27" s="40">
        <f t="shared" si="3"/>
        <v>8.1868752558940567</v>
      </c>
    </row>
    <row r="28" spans="1:16">
      <c r="A28" s="60" t="s">
        <v>59</v>
      </c>
      <c r="B28" s="63"/>
      <c r="C28" s="66"/>
      <c r="D28" s="10" t="s">
        <v>3</v>
      </c>
      <c r="E28" s="11"/>
      <c r="F28" s="11"/>
      <c r="G28" s="11"/>
      <c r="H28" s="11"/>
      <c r="I28" s="41" t="str">
        <f t="shared" si="0"/>
        <v/>
      </c>
      <c r="J28" s="41" t="str">
        <f t="shared" ref="J28:J36" si="7">IF(E28="","",(E28-G28)/(F28-G28))</f>
        <v/>
      </c>
      <c r="K28" s="11"/>
      <c r="L28" s="41" t="str">
        <f>IF(J28="","",coefficients!$F$2+coefficients!$F$3/Villefranche!I28+coefficients!$F$4*LN(Villefranche!I28)+coefficients!$B$5*Villefranche!I28)</f>
        <v/>
      </c>
      <c r="M28" s="41" t="str">
        <f>IF(I28="","",coefficients!$B$8+coefficients!$C$8*Villefranche!I28)</f>
        <v/>
      </c>
      <c r="N28" s="41" t="str">
        <f>IF(I28="","",coefficients!$B$9+coefficients!$C$9*Villefranche!I28+coefficients!$D$9*(coefficients!$B$1-35))</f>
        <v/>
      </c>
      <c r="O28" s="53" t="str">
        <f t="shared" si="2"/>
        <v/>
      </c>
      <c r="P28" s="42" t="str">
        <f t="shared" si="3"/>
        <v/>
      </c>
    </row>
    <row r="29" spans="1:16">
      <c r="A29" s="61"/>
      <c r="B29" s="64"/>
      <c r="C29" s="67"/>
      <c r="D29" s="8" t="s">
        <v>4</v>
      </c>
      <c r="E29" s="9"/>
      <c r="F29" s="9"/>
      <c r="G29" s="9"/>
      <c r="H29" s="9"/>
      <c r="I29" s="29" t="str">
        <f t="shared" si="0"/>
        <v/>
      </c>
      <c r="J29" s="29" t="str">
        <f t="shared" si="7"/>
        <v/>
      </c>
      <c r="K29" s="9"/>
      <c r="L29" s="29" t="str">
        <f>IF(J29="","",coefficients!$F$2+coefficients!$F$3/Villefranche!I29+coefficients!$F$4*LN(Villefranche!I29)+coefficients!$B$5*Villefranche!I29)</f>
        <v/>
      </c>
      <c r="M29" s="29" t="str">
        <f>IF(I29="","",coefficients!$B$8+coefficients!$C$8*Villefranche!I29)</f>
        <v/>
      </c>
      <c r="N29" s="29" t="str">
        <f>IF(I29="","",coefficients!$B$9+coefficients!$C$9*Villefranche!I29+coefficients!$D$9*(coefficients!$B$1-35))</f>
        <v/>
      </c>
      <c r="O29" s="44" t="str">
        <f t="shared" si="2"/>
        <v/>
      </c>
      <c r="P29" s="39" t="str">
        <f t="shared" si="3"/>
        <v/>
      </c>
    </row>
    <row r="30" spans="1:16" ht="16" thickBot="1">
      <c r="A30" s="62"/>
      <c r="B30" s="65"/>
      <c r="C30" s="68"/>
      <c r="D30" s="12" t="s">
        <v>5</v>
      </c>
      <c r="E30" s="13"/>
      <c r="F30" s="13"/>
      <c r="G30" s="13"/>
      <c r="H30" s="13"/>
      <c r="I30" s="54" t="str">
        <f t="shared" si="0"/>
        <v/>
      </c>
      <c r="J30" s="54" t="str">
        <f t="shared" si="7"/>
        <v/>
      </c>
      <c r="K30" s="13"/>
      <c r="L30" s="54" t="str">
        <f>IF(J30="","",coefficients!$F$2+coefficients!$F$3/Villefranche!I30+coefficients!$F$4*LN(Villefranche!I30)+coefficients!$B$5*Villefranche!I30)</f>
        <v/>
      </c>
      <c r="M30" s="54" t="str">
        <f>IF(I30="","",coefficients!$B$8+coefficients!$C$8*Villefranche!I30)</f>
        <v/>
      </c>
      <c r="N30" s="54" t="str">
        <f>IF(I30="","",coefficients!$B$9+coefficients!$C$9*Villefranche!I30+coefficients!$D$9*(coefficients!$B$1-35))</f>
        <v/>
      </c>
      <c r="O30" s="55" t="str">
        <f t="shared" si="2"/>
        <v/>
      </c>
      <c r="P30" s="40" t="str">
        <f t="shared" si="3"/>
        <v/>
      </c>
    </row>
    <row r="31" spans="1:16">
      <c r="A31" s="60" t="s">
        <v>60</v>
      </c>
      <c r="B31" s="63"/>
      <c r="C31" s="66"/>
      <c r="D31" s="10" t="s">
        <v>3</v>
      </c>
      <c r="E31" s="11"/>
      <c r="F31" s="11"/>
      <c r="G31" s="11"/>
      <c r="H31" s="11"/>
      <c r="I31" s="41" t="str">
        <f t="shared" si="0"/>
        <v/>
      </c>
      <c r="J31" s="41" t="str">
        <f t="shared" si="7"/>
        <v/>
      </c>
      <c r="K31" s="11"/>
      <c r="L31" s="41" t="str">
        <f>IF(J31="","",coefficients!$F$2+coefficients!$F$3/Villefranche!I31+coefficients!$F$4*LN(Villefranche!I31)+coefficients!$B$5*Villefranche!I31)</f>
        <v/>
      </c>
      <c r="M31" s="41" t="str">
        <f>IF(I31="","",coefficients!$B$8+coefficients!$C$8*Villefranche!I31)</f>
        <v/>
      </c>
      <c r="N31" s="41" t="str">
        <f>IF(I31="","",coefficients!$B$9+coefficients!$C$9*Villefranche!I31+coefficients!$D$9*(coefficients!$B$1-35))</f>
        <v/>
      </c>
      <c r="O31" s="53" t="str">
        <f t="shared" si="2"/>
        <v/>
      </c>
      <c r="P31" s="42" t="str">
        <f t="shared" si="3"/>
        <v/>
      </c>
    </row>
    <row r="32" spans="1:16">
      <c r="A32" s="61"/>
      <c r="B32" s="64"/>
      <c r="C32" s="67"/>
      <c r="D32" s="8" t="s">
        <v>4</v>
      </c>
      <c r="E32" s="9"/>
      <c r="F32" s="9"/>
      <c r="G32" s="9"/>
      <c r="H32" s="9"/>
      <c r="I32" s="29" t="str">
        <f t="shared" si="0"/>
        <v/>
      </c>
      <c r="J32" s="29" t="str">
        <f t="shared" si="7"/>
        <v/>
      </c>
      <c r="K32" s="9"/>
      <c r="L32" s="29" t="str">
        <f>IF(J32="","",coefficients!$F$2+coefficients!$F$3/Villefranche!I32+coefficients!$F$4*LN(Villefranche!I32)+coefficients!$B$5*Villefranche!I32)</f>
        <v/>
      </c>
      <c r="M32" s="29" t="str">
        <f>IF(I32="","",coefficients!$B$8+coefficients!$C$8*Villefranche!I32)</f>
        <v/>
      </c>
      <c r="N32" s="29" t="str">
        <f>IF(I32="","",coefficients!$B$9+coefficients!$C$9*Villefranche!I32+coefficients!$D$9*(coefficients!$B$1-35))</f>
        <v/>
      </c>
      <c r="O32" s="44" t="str">
        <f t="shared" si="2"/>
        <v/>
      </c>
      <c r="P32" s="39" t="str">
        <f t="shared" si="3"/>
        <v/>
      </c>
    </row>
    <row r="33" spans="1:16" ht="16" thickBot="1">
      <c r="A33" s="62"/>
      <c r="B33" s="65"/>
      <c r="C33" s="68"/>
      <c r="D33" s="12" t="s">
        <v>5</v>
      </c>
      <c r="E33" s="13"/>
      <c r="F33" s="13"/>
      <c r="G33" s="13"/>
      <c r="H33" s="13"/>
      <c r="I33" s="54" t="str">
        <f t="shared" si="0"/>
        <v/>
      </c>
      <c r="J33" s="54" t="str">
        <f t="shared" si="7"/>
        <v/>
      </c>
      <c r="K33" s="13"/>
      <c r="L33" s="54" t="str">
        <f>IF(J33="","",coefficients!$F$2+coefficients!$F$3/Villefranche!I33+coefficients!$F$4*LN(Villefranche!I33)+coefficients!$B$5*Villefranche!I33)</f>
        <v/>
      </c>
      <c r="M33" s="54" t="str">
        <f>IF(I33="","",coefficients!$B$8+coefficients!$C$8*Villefranche!I33)</f>
        <v/>
      </c>
      <c r="N33" s="54" t="str">
        <f>IF(I33="","",coefficients!$B$9+coefficients!$C$9*Villefranche!I33+coefficients!$D$9*(coefficients!$B$1-35))</f>
        <v/>
      </c>
      <c r="O33" s="55" t="str">
        <f t="shared" si="2"/>
        <v/>
      </c>
      <c r="P33" s="40" t="str">
        <f t="shared" si="3"/>
        <v/>
      </c>
    </row>
    <row r="34" spans="1:16">
      <c r="A34" s="60" t="s">
        <v>61</v>
      </c>
      <c r="B34" s="63"/>
      <c r="C34" s="63"/>
      <c r="D34" s="10" t="s">
        <v>3</v>
      </c>
      <c r="E34" s="11"/>
      <c r="F34" s="11"/>
      <c r="G34" s="11"/>
      <c r="H34" s="11"/>
      <c r="I34" s="41" t="str">
        <f t="shared" si="0"/>
        <v/>
      </c>
      <c r="J34" s="41" t="str">
        <f t="shared" si="7"/>
        <v/>
      </c>
      <c r="K34" s="11"/>
      <c r="L34" s="41" t="str">
        <f>IF(J34="","",coefficients!$F$2+coefficients!$F$3/Villefranche!I34+coefficients!$F$4*LN(Villefranche!I34)+coefficients!$B$5*Villefranche!I34)</f>
        <v/>
      </c>
      <c r="M34" s="41" t="str">
        <f>IF(I34="","",coefficients!$B$8+coefficients!$C$8*Villefranche!I34)</f>
        <v/>
      </c>
      <c r="N34" s="41" t="str">
        <f>IF(I34="","",coefficients!$B$9+coefficients!$C$9*Villefranche!I34+coefficients!$D$9*(coefficients!$B$1-35))</f>
        <v/>
      </c>
      <c r="O34" s="53" t="str">
        <f t="shared" si="2"/>
        <v/>
      </c>
      <c r="P34" s="42" t="str">
        <f t="shared" si="3"/>
        <v/>
      </c>
    </row>
    <row r="35" spans="1:16">
      <c r="A35" s="61"/>
      <c r="B35" s="64"/>
      <c r="C35" s="64"/>
      <c r="D35" s="8" t="s">
        <v>4</v>
      </c>
      <c r="E35" s="9"/>
      <c r="F35" s="9"/>
      <c r="G35" s="9"/>
      <c r="H35" s="9"/>
      <c r="I35" s="29" t="str">
        <f t="shared" si="0"/>
        <v/>
      </c>
      <c r="J35" s="29" t="str">
        <f t="shared" si="7"/>
        <v/>
      </c>
      <c r="K35" s="9"/>
      <c r="L35" s="29" t="str">
        <f>IF(J35="","",coefficients!$F$2+coefficients!$F$3/Villefranche!I35+coefficients!$F$4*LN(Villefranche!I35)+coefficients!$B$5*Villefranche!I35)</f>
        <v/>
      </c>
      <c r="M35" s="29" t="str">
        <f>IF(I35="","",coefficients!$B$8+coefficients!$C$8*Villefranche!I35)</f>
        <v/>
      </c>
      <c r="N35" s="29" t="str">
        <f>IF(I35="","",coefficients!$B$9+coefficients!$C$9*Villefranche!I35+coefficients!$D$9*(coefficients!$B$1-35))</f>
        <v/>
      </c>
      <c r="O35" s="44" t="str">
        <f t="shared" si="2"/>
        <v/>
      </c>
      <c r="P35" s="39" t="str">
        <f t="shared" si="3"/>
        <v/>
      </c>
    </row>
    <row r="36" spans="1:16" ht="16" thickBot="1">
      <c r="A36" s="62"/>
      <c r="B36" s="65"/>
      <c r="C36" s="65"/>
      <c r="D36" s="12" t="s">
        <v>5</v>
      </c>
      <c r="E36" s="13"/>
      <c r="F36" s="13"/>
      <c r="G36" s="13"/>
      <c r="H36" s="13"/>
      <c r="I36" s="54" t="str">
        <f t="shared" si="0"/>
        <v/>
      </c>
      <c r="J36" s="54" t="str">
        <f t="shared" si="7"/>
        <v/>
      </c>
      <c r="K36" s="13"/>
      <c r="L36" s="54" t="str">
        <f>IF(J36="","",coefficients!$F$2+coefficients!$F$3/Villefranche!I36+coefficients!$F$4*LN(Villefranche!I36)+coefficients!$B$5*Villefranche!I36)</f>
        <v/>
      </c>
      <c r="M36" s="54" t="str">
        <f>IF(I36="","",coefficients!$B$8+coefficients!$C$8*Villefranche!I36)</f>
        <v/>
      </c>
      <c r="N36" s="54" t="str">
        <f>IF(I36="","",coefficients!$B$9+coefficients!$C$9*Villefranche!I36+coefficients!$D$9*(coefficients!$B$1-35))</f>
        <v/>
      </c>
      <c r="O36" s="55" t="str">
        <f t="shared" si="2"/>
        <v/>
      </c>
      <c r="P36" s="40" t="str">
        <f t="shared" si="3"/>
        <v/>
      </c>
    </row>
    <row r="38" spans="1:16" ht="16">
      <c r="G38" s="59"/>
      <c r="H38" s="59"/>
      <c r="I38" s="59"/>
      <c r="J38" s="59"/>
    </row>
    <row r="39" spans="1:16" ht="16">
      <c r="G39" s="59"/>
      <c r="H39" s="59"/>
      <c r="I39" s="59"/>
    </row>
    <row r="40" spans="1:16" ht="16">
      <c r="J40" s="59"/>
      <c r="K40" s="59"/>
      <c r="L40" s="59"/>
    </row>
  </sheetData>
  <mergeCells count="12">
    <mergeCell ref="B34:B36"/>
    <mergeCell ref="C34:C36"/>
    <mergeCell ref="A24:A27"/>
    <mergeCell ref="C31:C33"/>
    <mergeCell ref="C28:C30"/>
    <mergeCell ref="C24:C27"/>
    <mergeCell ref="A28:A30"/>
    <mergeCell ref="A31:A33"/>
    <mergeCell ref="A34:A36"/>
    <mergeCell ref="B31:B33"/>
    <mergeCell ref="B28:B30"/>
    <mergeCell ref="B24:B2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D19" sqref="D19"/>
    </sheetView>
  </sheetViews>
  <sheetFormatPr baseColWidth="10" defaultRowHeight="15"/>
  <sheetData>
    <row r="1" spans="1:6">
      <c r="A1" s="30"/>
      <c r="B1" s="30">
        <v>35</v>
      </c>
      <c r="C1" s="30"/>
      <c r="D1" s="30"/>
    </row>
    <row r="2" spans="1:6">
      <c r="A2" s="32" t="s">
        <v>53</v>
      </c>
      <c r="B2" s="30">
        <v>-246.64209</v>
      </c>
      <c r="C2" s="30">
        <v>0.315971</v>
      </c>
      <c r="D2" s="31">
        <v>2.8854999999999999E-4</v>
      </c>
      <c r="F2" s="36">
        <f>B2+C2*B1+D2*B1^2</f>
        <v>-235.22963124999998</v>
      </c>
    </row>
    <row r="3" spans="1:6">
      <c r="A3" s="32" t="s">
        <v>54</v>
      </c>
      <c r="B3" s="30">
        <v>7229.2386399999996</v>
      </c>
      <c r="C3" s="30">
        <v>-7.0981370000000004</v>
      </c>
      <c r="D3" s="30">
        <v>-5.7034000000000001E-2</v>
      </c>
      <c r="F3">
        <f>B3+C3*B1+D3*B1^2</f>
        <v>6910.9371949999995</v>
      </c>
    </row>
    <row r="4" spans="1:6">
      <c r="A4" s="32" t="s">
        <v>55</v>
      </c>
      <c r="B4" s="30">
        <v>44.493381999999997</v>
      </c>
      <c r="C4" s="30">
        <v>-5.2711000000000001E-2</v>
      </c>
      <c r="D4" s="30"/>
      <c r="F4">
        <f>B4+C4*B1</f>
        <v>42.648496999999999</v>
      </c>
    </row>
    <row r="5" spans="1:6">
      <c r="A5" s="32" t="s">
        <v>56</v>
      </c>
      <c r="B5" s="30">
        <v>-7.8134400000000007E-2</v>
      </c>
      <c r="C5" s="30"/>
      <c r="D5" s="30"/>
    </row>
    <row r="6" spans="1:6">
      <c r="A6" s="30"/>
      <c r="B6" s="30"/>
      <c r="C6" s="30"/>
      <c r="D6" s="30"/>
    </row>
    <row r="7" spans="1:6">
      <c r="A7" s="33"/>
      <c r="B7" s="30"/>
      <c r="C7" s="30"/>
      <c r="D7" s="30"/>
    </row>
    <row r="8" spans="1:6">
      <c r="A8" s="34" t="s">
        <v>0</v>
      </c>
      <c r="B8" s="30">
        <v>-7.7619999999999998E-3</v>
      </c>
      <c r="C8" s="31">
        <v>4.5173999999999998E-5</v>
      </c>
      <c r="D8" s="30"/>
    </row>
    <row r="9" spans="1:6">
      <c r="A9" s="34" t="s">
        <v>1</v>
      </c>
      <c r="B9" s="30">
        <v>-2.0813000000000002E-2</v>
      </c>
      <c r="C9" s="31">
        <v>2.6026199999999998E-4</v>
      </c>
      <c r="D9" s="31">
        <v>1.0436E-4</v>
      </c>
    </row>
    <row r="10" spans="1:6">
      <c r="A10" s="35"/>
    </row>
    <row r="11" spans="1:6">
      <c r="A11" s="35"/>
    </row>
    <row r="14" spans="1:6">
      <c r="B14" s="3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MIO</vt:lpstr>
      <vt:lpstr>Ifremer-Argenton</vt:lpstr>
      <vt:lpstr>Ifremer-Brest</vt:lpstr>
      <vt:lpstr>IUEM</vt:lpstr>
      <vt:lpstr>Villefranche</vt:lpstr>
      <vt:lpstr>coefficients</vt:lpstr>
    </vt:vector>
  </TitlesOfParts>
  <Company>LNE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Capitaine Gaelle</dc:creator>
  <cp:lastModifiedBy>Utilisateur Microsoft Office</cp:lastModifiedBy>
  <dcterms:created xsi:type="dcterms:W3CDTF">2021-09-24T08:22:25Z</dcterms:created>
  <dcterms:modified xsi:type="dcterms:W3CDTF">2021-10-04T09:00:08Z</dcterms:modified>
</cp:coreProperties>
</file>