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final\"/>
    </mc:Choice>
  </mc:AlternateContent>
  <xr:revisionPtr revIDLastSave="0" documentId="13_ncr:1_{ABA94EE1-4155-42EC-8615-61D0660113A1}" xr6:coauthVersionLast="47" xr6:coauthVersionMax="47" xr10:uidLastSave="{00000000-0000-0000-0000-000000000000}"/>
  <bookViews>
    <workbookView xWindow="-120" yWindow="-120" windowWidth="29040" windowHeight="15720" activeTab="3" xr2:uid="{8EA4A3C7-38CD-4F7F-A195-C12DAE74DF90}"/>
  </bookViews>
  <sheets>
    <sheet name="hipergeometrica" sheetId="1" r:id="rId1"/>
    <sheet name="poisson" sheetId="2" r:id="rId2"/>
    <sheet name="exponencial" sheetId="3" r:id="rId3"/>
    <sheet name="smirnov" sheetId="4" r:id="rId4"/>
    <sheet name="shapiro wilks" sheetId="5" r:id="rId5"/>
    <sheet name="formulario" sheetId="6" r:id="rId6"/>
  </sheets>
  <definedNames>
    <definedName name="_xlnm._FilterDatabase" localSheetId="3" hidden="1">smirnov!$B$4:$D$4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5" l="1"/>
  <c r="C45" i="5"/>
  <c r="C43" i="5"/>
  <c r="C41" i="5"/>
  <c r="C38" i="5"/>
  <c r="H3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G19" i="5"/>
  <c r="G18" i="5"/>
  <c r="G17" i="5"/>
  <c r="G16" i="5"/>
  <c r="G15" i="5"/>
  <c r="H5" i="5"/>
  <c r="G14" i="5"/>
  <c r="G13" i="5"/>
  <c r="G12" i="5"/>
  <c r="G11" i="5"/>
  <c r="G10" i="5"/>
  <c r="G9" i="5"/>
  <c r="G8" i="5"/>
  <c r="G7" i="5"/>
  <c r="G6" i="5"/>
  <c r="G5" i="5"/>
  <c r="E35" i="5"/>
  <c r="D3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5" i="5"/>
  <c r="F54" i="4"/>
  <c r="B55" i="4"/>
  <c r="B54" i="4"/>
  <c r="B50" i="4"/>
  <c r="B48" i="4"/>
  <c r="C40" i="4"/>
  <c r="I6" i="4"/>
  <c r="I7" i="4"/>
  <c r="I8" i="4"/>
  <c r="I9" i="4"/>
  <c r="I10" i="4"/>
  <c r="I11" i="4"/>
  <c r="I12" i="4"/>
  <c r="I13" i="4"/>
  <c r="I14" i="4"/>
  <c r="I15" i="4"/>
  <c r="I16" i="4"/>
  <c r="D38" i="4" s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5" i="4"/>
  <c r="C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5" i="4"/>
  <c r="H2" i="4"/>
  <c r="H1" i="4"/>
  <c r="C24" i="3" l="1"/>
  <c r="B24" i="3"/>
  <c r="A24" i="3"/>
  <c r="B15" i="3"/>
  <c r="A15" i="3"/>
  <c r="G7" i="3"/>
  <c r="D12" i="3"/>
  <c r="C10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H7" i="3"/>
  <c r="E42" i="2"/>
  <c r="D42" i="2"/>
  <c r="B43" i="2"/>
  <c r="B41" i="2"/>
  <c r="C29" i="2"/>
  <c r="B29" i="2"/>
  <c r="D18" i="2"/>
  <c r="C18" i="2"/>
  <c r="B18" i="2"/>
  <c r="E4" i="2"/>
  <c r="D4" i="2"/>
  <c r="G62" i="1"/>
  <c r="F62" i="1"/>
  <c r="D63" i="1"/>
  <c r="D61" i="1"/>
  <c r="E49" i="1"/>
  <c r="D49" i="1"/>
  <c r="I44" i="1"/>
  <c r="G44" i="1"/>
  <c r="D44" i="1"/>
  <c r="E23" i="1"/>
  <c r="D23" i="1"/>
  <c r="E5" i="1"/>
  <c r="D5" i="1"/>
</calcChain>
</file>

<file path=xl/sharedStrings.xml><?xml version="1.0" encoding="utf-8"?>
<sst xmlns="http://schemas.openxmlformats.org/spreadsheetml/2006/main" count="94" uniqueCount="69">
  <si>
    <t xml:space="preserve">En la ciudad de Chihuahua existen 12809 empresas de las cuales sólo 428 tienen un departamento de sistemas establecido. Si seleccionamos 62 empresas en la ciudad de Chihuahua de forma aleatoria. Determine: </t>
  </si>
  <si>
    <t xml:space="preserve">1. La probabilidad de que en la muestra encuentre exactamente 4 empresas con departamenteo de sistemas </t>
  </si>
  <si>
    <t>x</t>
  </si>
  <si>
    <t>n</t>
  </si>
  <si>
    <t>k</t>
  </si>
  <si>
    <t>N</t>
  </si>
  <si>
    <t xml:space="preserve">2. La probabilidad de que en la muestra encuentre 4 o menos empresas con departamenteo de sistemas </t>
  </si>
  <si>
    <t xml:space="preserve">3. La probabilidad de que en la muestra encuentre menos de 3 pero más de 7 empresas con departamenteo de sistemas </t>
  </si>
  <si>
    <t>menos de 3</t>
  </si>
  <si>
    <t>mas de 7</t>
  </si>
  <si>
    <t xml:space="preserve"> -&gt;</t>
  </si>
  <si>
    <t>Suma total</t>
  </si>
  <si>
    <t xml:space="preserve">4. La probabilidad de que en la muestra encuentre entre 6 y 9 empresas con departamenteo de sistemas </t>
  </si>
  <si>
    <t>Un departamento de sistemas tiene una tasa de fallas promedio en laptops de 4 por semana. Para la siguiente semana determine:</t>
  </si>
  <si>
    <t>1. La probabilidad de que fallen exactamente 6 equipos</t>
  </si>
  <si>
    <t>lambda</t>
  </si>
  <si>
    <t>2. La probabilidad de que fallen mas de 8 equipos</t>
  </si>
  <si>
    <t>3. La probabilidad de que fallen 6 o menos equipos</t>
  </si>
  <si>
    <t xml:space="preserve">4. La probabilidad de que fallen entre 2 y 5 equipos </t>
  </si>
  <si>
    <t>Volviendo al problema de 4 fallos a la semana en el departamento de sistemas.</t>
  </si>
  <si>
    <r>
      <t>Convierta la tasa de fallos a la semana a promedio de días entre fallas (</t>
    </r>
    <r>
      <rPr>
        <sz val="11"/>
        <color theme="1"/>
        <rFont val="Calibri"/>
        <family val="2"/>
      </rPr>
      <t>μ), si la semana laboral se compone de 5 días. Posteriormente determine:</t>
    </r>
  </si>
  <si>
    <t>1. La probabilidad de que una falla se presente en dos dias o menos</t>
  </si>
  <si>
    <t>i</t>
  </si>
  <si>
    <t>%</t>
  </si>
  <si>
    <t>4 fallos por semana como PROMEDIO por semana (5 dias)</t>
  </si>
  <si>
    <t>falla estimada por dia</t>
  </si>
  <si>
    <t>Usando formula seria lo mismo = 1/1.25</t>
  </si>
  <si>
    <t>fallo promedio en una semana laboral de 1.25</t>
  </si>
  <si>
    <t>2. La probabilidad de que una falla se presente en más de 3 días</t>
  </si>
  <si>
    <t>día</t>
  </si>
  <si>
    <t>Promedio</t>
  </si>
  <si>
    <t>desv std</t>
  </si>
  <si>
    <t>mw</t>
  </si>
  <si>
    <t>xi</t>
  </si>
  <si>
    <t>i/n</t>
  </si>
  <si>
    <t>zi</t>
  </si>
  <si>
    <t>p(xi)=f0(xi)</t>
  </si>
  <si>
    <t>D-</t>
  </si>
  <si>
    <t>D+</t>
  </si>
  <si>
    <t>Max</t>
  </si>
  <si>
    <t>value</t>
  </si>
  <si>
    <t>calculos</t>
  </si>
  <si>
    <t>D ALFA</t>
  </si>
  <si>
    <t>PARA SACAR D ALFA NECESITAMOS KN Y C ALFA</t>
  </si>
  <si>
    <t>C alfa=</t>
  </si>
  <si>
    <t>(ESTA EN UNA TABLA)</t>
  </si>
  <si>
    <t>Kn=</t>
  </si>
  <si>
    <t>Da=</t>
  </si>
  <si>
    <t>DECISION</t>
  </si>
  <si>
    <t>D=</t>
  </si>
  <si>
    <t>D alfa=</t>
  </si>
  <si>
    <t>el mayor es</t>
  </si>
  <si>
    <t>D alfa</t>
  </si>
  <si>
    <t>CONCLUSION</t>
  </si>
  <si>
    <t>D=&lt;Dalfa</t>
  </si>
  <si>
    <t>ACEPTAMOS LA HIPOTESIS CON UNA CONFIABILIDAD DEL 99% EN UNA PRUEBA DE BONDAD DE AJUSTE DE KORMOGOLOV</t>
  </si>
  <si>
    <t xml:space="preserve">La M se sustituye por "Normal" </t>
  </si>
  <si>
    <t>xi^2</t>
  </si>
  <si>
    <t>ai</t>
  </si>
  <si>
    <t>xd</t>
  </si>
  <si>
    <t>ai*xd</t>
  </si>
  <si>
    <t>promedio</t>
  </si>
  <si>
    <t>Sh^2=</t>
  </si>
  <si>
    <t>b=</t>
  </si>
  <si>
    <t>wc=</t>
  </si>
  <si>
    <t>wta=</t>
  </si>
  <si>
    <t>es decir wc</t>
  </si>
  <si>
    <t>POR LO TANTO</t>
  </si>
  <si>
    <t>SI SE ACEPTA LA HIPOTESIS NULA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</si>
</sst>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"/>
    <numFmt numFmtId="170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2" borderId="0" xfId="1" applyNumberFormat="1" applyFont="1" applyFill="1"/>
    <xf numFmtId="10" fontId="0" fillId="2" borderId="0" xfId="1" applyNumberFormat="1" applyFont="1" applyFill="1"/>
    <xf numFmtId="0" fontId="2" fillId="0" borderId="0" xfId="0" applyFont="1"/>
    <xf numFmtId="164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7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327660</xdr:colOff>
      <xdr:row>3</xdr:row>
      <xdr:rowOff>96350</xdr:rowOff>
    </xdr:from>
    <xdr:to>
      <xdr:col>16</xdr:col>
      <xdr:colOff>18025</xdr:colOff>
      <xdr:row>18</xdr:row>
      <xdr:rowOff>17825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674170-040A-B736-164F-4D79C0A4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660" y="644990"/>
          <a:ext cx="6395965" cy="2664675"/>
        </a:xfrm>
        <a:prstGeom prst="rect">
          <a:avLst/>
        </a:prstGeom>
      </xdr:spPr>
    </xdr:pic>
    <xdr:clientData/>
  </xdr:twoCellAnchor>
  <xdr:twoCellAnchor editAs="oneCell">
    <xdr:from>
      <xdr:col>5</xdr:col>
      <xdr:colOff>412026</xdr:colOff>
      <xdr:row>21</xdr:row>
      <xdr:rowOff>171105</xdr:rowOff>
    </xdr:from>
    <xdr:to>
      <xdr:col>11</xdr:col>
      <xdr:colOff>320040</xdr:colOff>
      <xdr:row>37</xdr:row>
      <xdr:rowOff>142357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4CD306-E61F-10A9-EF3B-87881187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0026" y="4011585"/>
          <a:ext cx="3565614" cy="2897332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39</xdr:row>
      <xdr:rowOff>61819</xdr:rowOff>
    </xdr:from>
    <xdr:to>
      <xdr:col>18</xdr:col>
      <xdr:colOff>344173</xdr:colOff>
      <xdr:row>55</xdr:row>
      <xdr:rowOff>160559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53A20A1-AD67-7A71-35EC-A2F4C07B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7060" y="7194139"/>
          <a:ext cx="4474213" cy="30248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58</xdr:row>
      <xdr:rowOff>142616</xdr:rowOff>
    </xdr:from>
    <xdr:to>
      <xdr:col>18</xdr:col>
      <xdr:colOff>305732</xdr:colOff>
      <xdr:row>71</xdr:row>
      <xdr:rowOff>155012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CF51D2-EEFC-D219-F082-079B66F8A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0749656"/>
          <a:ext cx="4984412" cy="2389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707038</xdr:colOff>
      <xdr:row>2</xdr:row>
      <xdr:rowOff>46384</xdr:rowOff>
    </xdr:from>
    <xdr:to>
      <xdr:col>11</xdr:col>
      <xdr:colOff>716185</xdr:colOff>
      <xdr:row>13</xdr:row>
      <xdr:rowOff>116035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B1745-9596-934D-1F53-BEBC921F7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690" y="417445"/>
          <a:ext cx="4779930" cy="2110486"/>
        </a:xfrm>
        <a:prstGeom prst="rect">
          <a:avLst/>
        </a:prstGeom>
      </xdr:spPr>
    </xdr:pic>
    <xdr:clientData/>
  </xdr:twoCellAnchor>
  <xdr:twoCellAnchor editAs="oneCell">
    <xdr:from>
      <xdr:col>5</xdr:col>
      <xdr:colOff>112644</xdr:colOff>
      <xdr:row>15</xdr:row>
      <xdr:rowOff>79120</xdr:rowOff>
    </xdr:from>
    <xdr:to>
      <xdr:col>11</xdr:col>
      <xdr:colOff>11121</xdr:colOff>
      <xdr:row>25</xdr:row>
      <xdr:rowOff>2830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C74A9-260D-A200-D0FF-01E4B1DAD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8296" y="2862077"/>
          <a:ext cx="4669260" cy="177901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26</xdr:row>
      <xdr:rowOff>29988</xdr:rowOff>
    </xdr:from>
    <xdr:to>
      <xdr:col>11</xdr:col>
      <xdr:colOff>33129</xdr:colOff>
      <xdr:row>37</xdr:row>
      <xdr:rowOff>66144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AFE541-1559-3159-A020-21EA78A3F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0452" y="4853779"/>
          <a:ext cx="4499112" cy="2076991"/>
        </a:xfrm>
        <a:prstGeom prst="rect">
          <a:avLst/>
        </a:prstGeom>
      </xdr:spPr>
    </xdr:pic>
    <xdr:clientData/>
  </xdr:twoCellAnchor>
  <xdr:twoCellAnchor editAs="oneCell">
    <xdr:from>
      <xdr:col>5</xdr:col>
      <xdr:colOff>768625</xdr:colOff>
      <xdr:row>39</xdr:row>
      <xdr:rowOff>113437</xdr:rowOff>
    </xdr:from>
    <xdr:to>
      <xdr:col>11</xdr:col>
      <xdr:colOff>49211</xdr:colOff>
      <xdr:row>50</xdr:row>
      <xdr:rowOff>6625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DCA524-5DEC-792A-F438-494DF912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4277" y="7349124"/>
          <a:ext cx="4051369" cy="1934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457202</xdr:colOff>
      <xdr:row>5</xdr:row>
      <xdr:rowOff>71493</xdr:rowOff>
    </xdr:from>
    <xdr:to>
      <xdr:col>14</xdr:col>
      <xdr:colOff>350711</xdr:colOff>
      <xdr:row>18</xdr:row>
      <xdr:rowOff>114487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788372-7460-D012-ADCA-C811650F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8245" y="999145"/>
          <a:ext cx="4664292" cy="2454890"/>
        </a:xfrm>
        <a:prstGeom prst="rect">
          <a:avLst/>
        </a:prstGeom>
      </xdr:spPr>
    </xdr:pic>
    <xdr:clientData/>
  </xdr:twoCellAnchor>
  <xdr:twoCellAnchor editAs="oneCell">
    <xdr:from>
      <xdr:col>5</xdr:col>
      <xdr:colOff>99392</xdr:colOff>
      <xdr:row>21</xdr:row>
      <xdr:rowOff>9007</xdr:rowOff>
    </xdr:from>
    <xdr:to>
      <xdr:col>11</xdr:col>
      <xdr:colOff>53525</xdr:colOff>
      <xdr:row>33</xdr:row>
      <xdr:rowOff>112644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484932-17BC-B74E-98F6-201213A53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5044" y="3905146"/>
          <a:ext cx="4724916" cy="2330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629478</xdr:colOff>
      <xdr:row>55</xdr:row>
      <xdr:rowOff>74543</xdr:rowOff>
    </xdr:from>
    <xdr:to>
      <xdr:col>5</xdr:col>
      <xdr:colOff>77483</xdr:colOff>
      <xdr:row>59</xdr:row>
      <xdr:rowOff>150860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E04D86-73C0-BE51-F2AE-C096C99BD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78" y="10552043"/>
          <a:ext cx="3258005" cy="8383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38100</xdr:rowOff>
    </xdr:from>
    <xdr:to>
      <xdr:col>13</xdr:col>
      <xdr:colOff>563304</xdr:colOff>
      <xdr:row>6</xdr:row>
      <xdr:rowOff>181128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62A026-4877-4E0C-87BC-C18B6D558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228600"/>
          <a:ext cx="9526329" cy="1095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7</xdr:col>
      <xdr:colOff>257849</xdr:colOff>
      <xdr:row>17</xdr:row>
      <xdr:rowOff>9686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5BDA98-A87E-4226-A2B0-6B3D0BA20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95500"/>
          <a:ext cx="4829849" cy="11526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8</xdr:col>
      <xdr:colOff>638</xdr:colOff>
      <xdr:row>27</xdr:row>
      <xdr:rowOff>9686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F00613-7424-480C-8450-817EF7358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4000500"/>
          <a:ext cx="4572638" cy="11526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14</xdr:col>
      <xdr:colOff>706331</xdr:colOff>
      <xdr:row>39</xdr:row>
      <xdr:rowOff>66897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687C5B-28FD-4E1F-8227-143E1CA6A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5905500"/>
          <a:ext cx="10612331" cy="15908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86269</xdr:colOff>
      <xdr:row>46</xdr:row>
      <xdr:rowOff>95370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8EB6B2-44B3-450F-9B02-26DD67E02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8001000"/>
          <a:ext cx="3896269" cy="8573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9</xdr:col>
      <xdr:colOff>591377</xdr:colOff>
      <xdr:row>65</xdr:row>
      <xdr:rowOff>114715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A159E6-A8D0-4DF4-B002-4153B79EB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9525000"/>
          <a:ext cx="5925377" cy="29722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10</xdr:col>
      <xdr:colOff>305305</xdr:colOff>
      <xdr:row>81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489B62-4663-4ACD-8EFF-C8513DCED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2763500"/>
          <a:ext cx="6401305" cy="2809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4</xdr:col>
      <xdr:colOff>266950</xdr:colOff>
      <xdr:row>87</xdr:row>
      <xdr:rowOff>171580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EC58B7D-57CD-43C6-9F60-CEE150C8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15811500"/>
          <a:ext cx="1790950" cy="93358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15</xdr:col>
      <xdr:colOff>597388</xdr:colOff>
      <xdr:row>102</xdr:row>
      <xdr:rowOff>111443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1">
              <a:extLst>
                <a:ext uri="{FF2B5EF4-FFF2-40B4-BE49-F238E27FC236}">
                  <a16:creationId xmlns:a16="http://schemas.microsoft.com/office/drawing/2014/main" id="{DDD2B8B3-1266-47D8-8F70-4B2C4615E94F}"/>
                </a:ext>
              </a:extLst>
            </xdr:cNvPr>
            <xdr:cNvSpPr txBox="1"/>
          </xdr:nvSpPr>
          <xdr:spPr>
            <a:xfrm>
              <a:off x="1524000" y="19050000"/>
              <a:ext cx="10503388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3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s-MX" sz="3200" b="1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𝑳𝒐𝒔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𝒅𝒂𝒕𝒐𝒔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𝒑𝒆𝒓𝒕𝒆𝒏𝒆𝒄𝒆𝒏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𝒖𝒏𝒂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𝒅𝒊𝒔𝒕𝒓𝒊𝒃𝒖𝒄𝒊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𝒏𝒐𝒓𝒎𝒂𝒍</m:t>
                    </m:r>
                  </m:oMath>
                </m:oMathPara>
              </a14:m>
              <a:endParaRPr lang="es-ES" sz="3200" b="1"/>
            </a:p>
          </xdr:txBody>
        </xdr:sp>
      </mc:Choice>
      <mc:Fallback>
        <xdr:sp macro="" textlink="">
          <xdr:nvSpPr>
            <xdr:cNvPr id="10" name="CuadroTexto 1">
              <a:extLst>
                <a:ext uri="{FF2B5EF4-FFF2-40B4-BE49-F238E27FC236}">
                  <a16:creationId xmlns:a16="http://schemas.microsoft.com/office/drawing/2014/main" id="{DDD2B8B3-1266-47D8-8F70-4B2C4615E94F}"/>
                </a:ext>
              </a:extLst>
            </xdr:cNvPr>
            <xdr:cNvSpPr txBox="1"/>
          </xdr:nvSpPr>
          <xdr:spPr>
            <a:xfrm>
              <a:off x="1524000" y="19050000"/>
              <a:ext cx="10503388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1" i="0">
                  <a:latin typeface="Cambria Math" panose="02040503050406030204" pitchFamily="18" charset="0"/>
                </a:rPr>
                <a:t>𝑯_𝟎;𝑳𝒐𝒔 𝒅𝒂𝒕𝒐𝒔 𝒑𝒆𝒓𝒕𝒆𝒏𝒆𝒄𝒆𝒏 𝒂 𝒖𝒏𝒂 𝒅𝒊𝒔𝒕𝒓𝒊𝒃𝒖𝒄𝒊ó𝒏 𝒏𝒐𝒓𝒎𝒂𝒍</a:t>
              </a:r>
              <a:endParaRPr lang="es-ES" sz="3200" b="1"/>
            </a:p>
          </xdr:txBody>
        </xdr:sp>
      </mc:Fallback>
    </mc:AlternateContent>
    <xdr:clientData/>
  </xdr:twoCellAnchor>
  <xdr:twoCellAnchor>
    <xdr:from>
      <xdr:col>2</xdr:col>
      <xdr:colOff>0</xdr:colOff>
      <xdr:row>105</xdr:row>
      <xdr:rowOff>4553</xdr:rowOff>
    </xdr:from>
    <xdr:to>
      <xdr:col>16</xdr:col>
      <xdr:colOff>449339</xdr:colOff>
      <xdr:row>107</xdr:row>
      <xdr:rowOff>115996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6">
              <a:extLst>
                <a:ext uri="{FF2B5EF4-FFF2-40B4-BE49-F238E27FC236}">
                  <a16:creationId xmlns:a16="http://schemas.microsoft.com/office/drawing/2014/main" id="{576F17D1-9E76-4AF1-8886-1C0821A688E2}"/>
                </a:ext>
              </a:extLst>
            </xdr:cNvPr>
            <xdr:cNvSpPr txBox="1"/>
          </xdr:nvSpPr>
          <xdr:spPr>
            <a:xfrm>
              <a:off x="1524000" y="20007053"/>
              <a:ext cx="11117339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3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3200" b="1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𝑳𝒐𝒔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𝒅𝒂𝒕𝒐𝒔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𝑵𝑶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𝒑𝒆𝒓𝒕𝒆𝒏𝒆𝒄𝒆𝒏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𝒖𝒏𝒂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𝒅𝒊𝒔𝒕𝒓𝒊𝒃𝒖𝒄𝒊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𝒏𝒐𝒓𝒎𝒂𝒍</m:t>
                    </m:r>
                  </m:oMath>
                </m:oMathPara>
              </a14:m>
              <a:endParaRPr lang="es-ES" sz="3200" b="1"/>
            </a:p>
          </xdr:txBody>
        </xdr:sp>
      </mc:Choice>
      <mc:Fallback>
        <xdr:sp macro="" textlink="">
          <xdr:nvSpPr>
            <xdr:cNvPr id="11" name="CuadroTexto 6">
              <a:extLst>
                <a:ext uri="{FF2B5EF4-FFF2-40B4-BE49-F238E27FC236}">
                  <a16:creationId xmlns:a16="http://schemas.microsoft.com/office/drawing/2014/main" id="{576F17D1-9E76-4AF1-8886-1C0821A688E2}"/>
                </a:ext>
              </a:extLst>
            </xdr:cNvPr>
            <xdr:cNvSpPr txBox="1"/>
          </xdr:nvSpPr>
          <xdr:spPr>
            <a:xfrm>
              <a:off x="1524000" y="20007053"/>
              <a:ext cx="11117339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1" i="0">
                  <a:latin typeface="Cambria Math" panose="02040503050406030204" pitchFamily="18" charset="0"/>
                </a:rPr>
                <a:t>𝑯_𝟏;𝑳𝒐𝒔 𝒅𝒂𝒕𝒐𝒔 𝑵𝑶 𝒑𝒆𝒓𝒕𝒆𝒏𝒆𝒄𝒆𝒏 𝒂 𝒖𝒏𝒂 𝒅𝒊𝒔𝒕𝒓𝒊𝒃𝒖𝒄𝒊ó𝒏 𝒏𝒐𝒓𝒎𝒂𝒍</a:t>
              </a:r>
              <a:endParaRPr lang="es-ES" sz="3200" b="1"/>
            </a:p>
          </xdr:txBody>
        </xdr:sp>
      </mc:Fallback>
    </mc:AlternateContent>
    <xdr:clientData/>
  </xdr:twoCellAnchor>
  <xdr:twoCellAnchor>
    <xdr:from>
      <xdr:col>3</xdr:col>
      <xdr:colOff>0</xdr:colOff>
      <xdr:row>111</xdr:row>
      <xdr:rowOff>0</xdr:rowOff>
    </xdr:from>
    <xdr:to>
      <xdr:col>6</xdr:col>
      <xdr:colOff>308043</xdr:colOff>
      <xdr:row>118</xdr:row>
      <xdr:rowOff>9753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77240F19-D760-4DE7-9C67-84796A6EEAC2}"/>
                </a:ext>
              </a:extLst>
            </xdr:cNvPr>
            <xdr:cNvSpPr/>
          </xdr:nvSpPr>
          <xdr:spPr>
            <a:xfrm>
              <a:off x="2286000" y="21145500"/>
              <a:ext cx="2594043" cy="134325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𝑾𝒄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𝒃</m:t>
                            </m:r>
                          </m:e>
                          <m:sup>
                            <m: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𝑺𝒉</m:t>
                            </m:r>
                          </m:e>
                          <m:sup>
                            <m:r>
                              <a:rPr lang="es-MX" sz="40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4000"/>
            </a:p>
          </xdr:txBody>
        </xdr:sp>
      </mc:Choice>
      <mc:Fallback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77240F19-D760-4DE7-9C67-84796A6EEAC2}"/>
                </a:ext>
              </a:extLst>
            </xdr:cNvPr>
            <xdr:cNvSpPr/>
          </xdr:nvSpPr>
          <xdr:spPr>
            <a:xfrm>
              <a:off x="2286000" y="21145500"/>
              <a:ext cx="2594043" cy="134325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𝑾𝒄=𝒃^𝟐/〖𝑺𝒉〗^𝟐 </a:t>
              </a:r>
              <a:endParaRPr lang="es-ES" sz="4000"/>
            </a:p>
          </xdr:txBody>
        </xdr:sp>
      </mc:Fallback>
    </mc:AlternateContent>
    <xdr:clientData/>
  </xdr:twoCellAnchor>
  <xdr:twoCellAnchor>
    <xdr:from>
      <xdr:col>6</xdr:col>
      <xdr:colOff>684094</xdr:colOff>
      <xdr:row>112</xdr:row>
      <xdr:rowOff>127183</xdr:rowOff>
    </xdr:from>
    <xdr:to>
      <xdr:col>17</xdr:col>
      <xdr:colOff>428614</xdr:colOff>
      <xdr:row>116</xdr:row>
      <xdr:rowOff>73069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9AB374EA-890D-4512-B0CB-8A9D7C6B5CE7}"/>
                </a:ext>
              </a:extLst>
            </xdr:cNvPr>
            <xdr:cNvSpPr/>
          </xdr:nvSpPr>
          <xdr:spPr>
            <a:xfrm>
              <a:off x="5256094" y="21463183"/>
              <a:ext cx="8126520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</m:t>
                    </m:r>
                    <m:sSub>
                      <m:sSub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α</m:t>
                        </m:r>
                      </m:sub>
                    </m:sSub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𝑽𝒂𝒍𝒐𝒓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𝒅𝒆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𝒄𝒐𝒏𝒕𝒓𝒂𝒔𝒕𝒆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m:rPr>
                        <m:sty m:val="p"/>
                      </m:rPr>
                      <a:rPr lang="el-GR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α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s-ES" sz="4000"/>
            </a:p>
          </xdr:txBody>
        </xdr:sp>
      </mc:Choice>
      <mc:Fallback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9AB374EA-890D-4512-B0CB-8A9D7C6B5CE7}"/>
                </a:ext>
              </a:extLst>
            </xdr:cNvPr>
            <xdr:cNvSpPr/>
          </xdr:nvSpPr>
          <xdr:spPr>
            <a:xfrm>
              <a:off x="5256094" y="21463183"/>
              <a:ext cx="8126520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𝑾𝒕_</a:t>
              </a:r>
              <a:r>
                <a:rPr lang="el-GR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=𝑽𝒂𝒍𝒐𝒓 𝒅𝒆 𝒄𝒐𝒏𝒕𝒓𝒂𝒔𝒕𝒆 (𝒏,</a:t>
              </a:r>
              <a:r>
                <a:rPr lang="el-GR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 </a:t>
              </a:r>
              <a:endParaRPr lang="es-ES" sz="4000"/>
            </a:p>
          </xdr:txBody>
        </xdr:sp>
      </mc:Fallback>
    </mc:AlternateContent>
    <xdr:clientData/>
  </xdr:twoCellAnchor>
  <xdr:twoCellAnchor>
    <xdr:from>
      <xdr:col>8</xdr:col>
      <xdr:colOff>719047</xdr:colOff>
      <xdr:row>117</xdr:row>
      <xdr:rowOff>35810</xdr:rowOff>
    </xdr:from>
    <xdr:to>
      <xdr:col>16</xdr:col>
      <xdr:colOff>235866</xdr:colOff>
      <xdr:row>120</xdr:row>
      <xdr:rowOff>49085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Rectángulo 13">
              <a:extLst>
                <a:ext uri="{FF2B5EF4-FFF2-40B4-BE49-F238E27FC236}">
                  <a16:creationId xmlns:a16="http://schemas.microsoft.com/office/drawing/2014/main" id="{B460764F-D61A-4EA5-BBA2-FD3CB935C787}"/>
                </a:ext>
              </a:extLst>
            </xdr:cNvPr>
            <xdr:cNvSpPr/>
          </xdr:nvSpPr>
          <xdr:spPr>
            <a:xfrm>
              <a:off x="6815047" y="22324310"/>
              <a:ext cx="5612819" cy="5847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α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𝑵𝒊𝒗𝒆𝒍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𝒅𝒆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𝑺𝒊𝒈𝒏𝒊𝒇𝒊𝒄𝒂𝒏𝒄𝒊𝒂</m:t>
                    </m:r>
                  </m:oMath>
                </m:oMathPara>
              </a14:m>
              <a:endParaRPr lang="es-ES" sz="3200"/>
            </a:p>
          </xdr:txBody>
        </xdr:sp>
      </mc:Choice>
      <mc:Fallback>
        <xdr:sp macro="" textlink="">
          <xdr:nvSpPr>
            <xdr:cNvPr id="14" name="Rectángulo 13">
              <a:extLst>
                <a:ext uri="{FF2B5EF4-FFF2-40B4-BE49-F238E27FC236}">
                  <a16:creationId xmlns:a16="http://schemas.microsoft.com/office/drawing/2014/main" id="{B460764F-D61A-4EA5-BBA2-FD3CB935C787}"/>
                </a:ext>
              </a:extLst>
            </xdr:cNvPr>
            <xdr:cNvSpPr/>
          </xdr:nvSpPr>
          <xdr:spPr>
            <a:xfrm>
              <a:off x="6815047" y="22324310"/>
              <a:ext cx="5612819" cy="5847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MX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=𝑵𝒊𝒗𝒆𝒍 𝒅𝒆 𝑺𝒊𝒈𝒏𝒊𝒇𝒊𝒄𝒂𝒏𝒄𝒊𝒂</a:t>
              </a:r>
              <a:endParaRPr lang="es-ES" sz="3200"/>
            </a:p>
          </xdr:txBody>
        </xdr:sp>
      </mc:Fallback>
    </mc:AlternateContent>
    <xdr:clientData/>
  </xdr:twoCellAnchor>
  <xdr:twoCellAnchor>
    <xdr:from>
      <xdr:col>8</xdr:col>
      <xdr:colOff>719047</xdr:colOff>
      <xdr:row>121</xdr:row>
      <xdr:rowOff>141423</xdr:rowOff>
    </xdr:from>
    <xdr:to>
      <xdr:col>18</xdr:col>
      <xdr:colOff>69994</xdr:colOff>
      <xdr:row>124</xdr:row>
      <xdr:rowOff>154698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Rectángulo 14">
              <a:extLst>
                <a:ext uri="{FF2B5EF4-FFF2-40B4-BE49-F238E27FC236}">
                  <a16:creationId xmlns:a16="http://schemas.microsoft.com/office/drawing/2014/main" id="{B8092C36-007D-437C-B55B-E671C7EAC1D6}"/>
                </a:ext>
              </a:extLst>
            </xdr:cNvPr>
            <xdr:cNvSpPr/>
          </xdr:nvSpPr>
          <xdr:spPr>
            <a:xfrm>
              <a:off x="6815047" y="23191923"/>
              <a:ext cx="6970947" cy="5847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𝑵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𝑪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.=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𝑵𝒊𝒗𝒆𝒍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𝒅𝒆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𝑪𝒐𝒏𝒇𝒊𝒂𝒏𝒛𝒂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es-MX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3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α</m:t>
                    </m:r>
                  </m:oMath>
                </m:oMathPara>
              </a14:m>
              <a:endParaRPr lang="es-ES" sz="3200"/>
            </a:p>
          </xdr:txBody>
        </xdr:sp>
      </mc:Choice>
      <mc:Fallback>
        <xdr:sp macro="" textlink="">
          <xdr:nvSpPr>
            <xdr:cNvPr id="15" name="Rectángulo 14">
              <a:extLst>
                <a:ext uri="{FF2B5EF4-FFF2-40B4-BE49-F238E27FC236}">
                  <a16:creationId xmlns:a16="http://schemas.microsoft.com/office/drawing/2014/main" id="{B8092C36-007D-437C-B55B-E671C7EAC1D6}"/>
                </a:ext>
              </a:extLst>
            </xdr:cNvPr>
            <xdr:cNvSpPr/>
          </xdr:nvSpPr>
          <xdr:spPr>
            <a:xfrm>
              <a:off x="6815047" y="23191923"/>
              <a:ext cx="6970947" cy="5847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𝑵.𝑪.=𝑵𝒊𝒗𝒆𝒍 𝒅𝒆 𝑪𝒐𝒏𝒇𝒊𝒂𝒏𝒛𝒂=𝟏−</a:t>
              </a:r>
              <a:r>
                <a:rPr lang="el-GR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endParaRPr lang="es-ES" sz="3200"/>
            </a:p>
          </xdr:txBody>
        </xdr:sp>
      </mc:Fallback>
    </mc:AlternateContent>
    <xdr:clientData/>
  </xdr:twoCellAnchor>
  <xdr:twoCellAnchor>
    <xdr:from>
      <xdr:col>4</xdr:col>
      <xdr:colOff>686204</xdr:colOff>
      <xdr:row>131</xdr:row>
      <xdr:rowOff>19016</xdr:rowOff>
    </xdr:from>
    <xdr:to>
      <xdr:col>14</xdr:col>
      <xdr:colOff>200913</xdr:colOff>
      <xdr:row>134</xdr:row>
      <xdr:rowOff>155402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Rectángulo 15">
              <a:extLst>
                <a:ext uri="{FF2B5EF4-FFF2-40B4-BE49-F238E27FC236}">
                  <a16:creationId xmlns:a16="http://schemas.microsoft.com/office/drawing/2014/main" id="{7713FCD9-1C57-4586-AE48-C7B9CEC45536}"/>
                </a:ext>
              </a:extLst>
            </xdr:cNvPr>
            <xdr:cNvSpPr/>
          </xdr:nvSpPr>
          <xdr:spPr>
            <a:xfrm>
              <a:off x="3734204" y="24974516"/>
              <a:ext cx="7134709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𝑺𝒊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𝑾𝒄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</m:t>
                    </m:r>
                    <m:sSub>
                      <m:sSub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α</m:t>
                        </m:r>
                      </m:sub>
                    </m:sSub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;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𝑺𝒆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𝒂𝒄𝒆𝒑𝒕𝒂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4000"/>
            </a:p>
          </xdr:txBody>
        </xdr:sp>
      </mc:Choice>
      <mc:Fallback>
        <xdr:sp macro="" textlink="">
          <xdr:nvSpPr>
            <xdr:cNvPr id="16" name="Rectángulo 15">
              <a:extLst>
                <a:ext uri="{FF2B5EF4-FFF2-40B4-BE49-F238E27FC236}">
                  <a16:creationId xmlns:a16="http://schemas.microsoft.com/office/drawing/2014/main" id="{7713FCD9-1C57-4586-AE48-C7B9CEC45536}"/>
                </a:ext>
              </a:extLst>
            </xdr:cNvPr>
            <xdr:cNvSpPr/>
          </xdr:nvSpPr>
          <xdr:spPr>
            <a:xfrm>
              <a:off x="3734204" y="24974516"/>
              <a:ext cx="7134709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𝑺𝒊 𝑾𝒄≥𝑾𝒕_</a:t>
              </a:r>
              <a:r>
                <a:rPr lang="el-GR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 ;𝑺𝒆 𝒂𝒄𝒆𝒑𝒕𝒂 𝑯_𝟎  </a:t>
              </a:r>
              <a:endParaRPr lang="es-ES" sz="4000"/>
            </a:p>
          </xdr:txBody>
        </xdr:sp>
      </mc:Fallback>
    </mc:AlternateContent>
    <xdr:clientData/>
  </xdr:twoCellAnchor>
  <xdr:twoCellAnchor>
    <xdr:from>
      <xdr:col>4</xdr:col>
      <xdr:colOff>686203</xdr:colOff>
      <xdr:row>135</xdr:row>
      <xdr:rowOff>112831</xdr:rowOff>
    </xdr:from>
    <xdr:to>
      <xdr:col>15</xdr:col>
      <xdr:colOff>24009</xdr:colOff>
      <xdr:row>139</xdr:row>
      <xdr:rowOff>58717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Rectángulo 16">
              <a:extLst>
                <a:ext uri="{FF2B5EF4-FFF2-40B4-BE49-F238E27FC236}">
                  <a16:creationId xmlns:a16="http://schemas.microsoft.com/office/drawing/2014/main" id="{F43E4B11-FC6E-494A-B4F6-221499E2D60A}"/>
                </a:ext>
              </a:extLst>
            </xdr:cNvPr>
            <xdr:cNvSpPr/>
          </xdr:nvSpPr>
          <xdr:spPr>
            <a:xfrm>
              <a:off x="3734203" y="25830331"/>
              <a:ext cx="7719806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𝑺𝒊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𝑾𝒄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𝑾</m:t>
                    </m:r>
                    <m:sSub>
                      <m:sSub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α</m:t>
                        </m:r>
                      </m:sub>
                    </m:sSub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;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𝑵𝒐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𝒔𝒆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𝒂𝒄𝒆𝒑𝒕𝒂</m:t>
                    </m:r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s-MX" sz="4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s-MX" sz="4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4000"/>
            </a:p>
          </xdr:txBody>
        </xdr:sp>
      </mc:Choice>
      <mc:Fallback>
        <xdr:sp macro="" textlink="">
          <xdr:nvSpPr>
            <xdr:cNvPr id="17" name="Rectángulo 16">
              <a:extLst>
                <a:ext uri="{FF2B5EF4-FFF2-40B4-BE49-F238E27FC236}">
                  <a16:creationId xmlns:a16="http://schemas.microsoft.com/office/drawing/2014/main" id="{F43E4B11-FC6E-494A-B4F6-221499E2D60A}"/>
                </a:ext>
              </a:extLst>
            </xdr:cNvPr>
            <xdr:cNvSpPr/>
          </xdr:nvSpPr>
          <xdr:spPr>
            <a:xfrm>
              <a:off x="3734203" y="25830331"/>
              <a:ext cx="7719806" cy="70788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𝑺𝒊 𝑾𝒄&lt;𝑾𝒕_</a:t>
              </a:r>
              <a:r>
                <a:rPr lang="el-GR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s-MX" sz="4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 ;𝑵𝒐 𝒔𝒆 𝒂𝒄𝒆𝒑𝒕𝒂 𝑯_𝟎  </a:t>
              </a:r>
              <a:endParaRPr lang="es-ES" sz="4000"/>
            </a:p>
          </xdr:txBody>
        </xdr:sp>
      </mc:Fallback>
    </mc:AlternateContent>
    <xdr:clientData/>
  </xdr:twoCellAnchor>
  <xdr:twoCellAnchor>
    <xdr:from>
      <xdr:col>2</xdr:col>
      <xdr:colOff>449983</xdr:colOff>
      <xdr:row>120</xdr:row>
      <xdr:rowOff>127342</xdr:rowOff>
    </xdr:from>
    <xdr:to>
      <xdr:col>6</xdr:col>
      <xdr:colOff>691858</xdr:colOff>
      <xdr:row>126</xdr:row>
      <xdr:rowOff>120038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Rectángulo 17">
              <a:extLst>
                <a:ext uri="{FF2B5EF4-FFF2-40B4-BE49-F238E27FC236}">
                  <a16:creationId xmlns:a16="http://schemas.microsoft.com/office/drawing/2014/main" id="{4F47F708-B472-4E40-B76E-89A34A90372F}"/>
                </a:ext>
              </a:extLst>
            </xdr:cNvPr>
            <xdr:cNvSpPr/>
          </xdr:nvSpPr>
          <xdr:spPr>
            <a:xfrm>
              <a:off x="1973983" y="22987342"/>
              <a:ext cx="3289875" cy="113569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8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𝑺</m:t>
                    </m:r>
                    <m:sSup>
                      <m:sSupPr>
                        <m:ctrlP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𝒉</m:t>
                        </m:r>
                      </m:e>
                      <m:sup>
                        <m: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MX" sz="28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𝒊</m:t>
                            </m:r>
                          </m:sub>
                          <m:sup>
                            <m: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bSup>
                      </m:e>
                    </m:nary>
                    <m:r>
                      <a:rPr lang="es-MX" sz="28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MX" sz="28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sSup>
                      <m:sSupPr>
                        <m:ctrlP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28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  <m:sup>
                        <m:r>
                          <a:rPr lang="es-MX" sz="28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ES" sz="2800">
                <a:solidFill>
                  <a:srgbClr val="002060"/>
                </a:solidFill>
              </a:endParaRPr>
            </a:p>
          </xdr:txBody>
        </xdr:sp>
      </mc:Choice>
      <mc:Fallback>
        <xdr:sp macro="" textlink="">
          <xdr:nvSpPr>
            <xdr:cNvPr id="18" name="Rectángulo 17">
              <a:extLst>
                <a:ext uri="{FF2B5EF4-FFF2-40B4-BE49-F238E27FC236}">
                  <a16:creationId xmlns:a16="http://schemas.microsoft.com/office/drawing/2014/main" id="{4F47F708-B472-4E40-B76E-89A34A90372F}"/>
                </a:ext>
              </a:extLst>
            </xdr:cNvPr>
            <xdr:cNvSpPr/>
          </xdr:nvSpPr>
          <xdr:spPr>
            <a:xfrm>
              <a:off x="1973983" y="22987342"/>
              <a:ext cx="3289875" cy="113569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b="1" i="0">
                  <a:solidFill>
                    <a:srgbClr val="00206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𝑺𝒉^𝟐=∑▒𝒙_𝒊^𝟐 −𝒏𝒙 ̅^𝟐</a:t>
              </a:r>
              <a:endParaRPr lang="es-ES" sz="2800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oneCellAnchor>
    <xdr:from>
      <xdr:col>7</xdr:col>
      <xdr:colOff>0</xdr:colOff>
      <xdr:row>83</xdr:row>
      <xdr:rowOff>0</xdr:rowOff>
    </xdr:from>
    <xdr:ext cx="1801582" cy="9159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5AB709B-9F41-4777-A4F8-5D8BBEC48A35}"/>
                </a:ext>
              </a:extLst>
            </xdr:cNvPr>
            <xdr:cNvSpPr txBox="1"/>
          </xdr:nvSpPr>
          <xdr:spPr>
            <a:xfrm>
              <a:off x="5334000" y="15811500"/>
              <a:ext cx="1801582" cy="915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s-MX" sz="3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3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3200" b="1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MX" sz="32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3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num>
                      <m:den>
                        <m:r>
                          <a:rPr lang="es-MX" sz="3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𝒔</m:t>
                        </m:r>
                      </m:den>
                    </m:f>
                  </m:oMath>
                </m:oMathPara>
              </a14:m>
              <a:endParaRPr lang="es-ES" sz="3200" b="1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5AB709B-9F41-4777-A4F8-5D8BBEC48A35}"/>
                </a:ext>
              </a:extLst>
            </xdr:cNvPr>
            <xdr:cNvSpPr txBox="1"/>
          </xdr:nvSpPr>
          <xdr:spPr>
            <a:xfrm>
              <a:off x="5334000" y="15811500"/>
              <a:ext cx="1801582" cy="915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3200" b="1" i="0">
                  <a:latin typeface="Cambria Math" panose="02040503050406030204" pitchFamily="18" charset="0"/>
                </a:rPr>
                <a:t>𝒛=</a:t>
              </a:r>
              <a:r>
                <a:rPr lang="es-MX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s-MX" sz="3200" b="1" i="0">
                  <a:latin typeface="Cambria Math" panose="02040503050406030204" pitchFamily="18" charset="0"/>
                </a:rPr>
                <a:t>𝒙−𝒙 ̅</a:t>
              </a:r>
              <a:r>
                <a:rPr lang="es-MX" sz="3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)/𝒔</a:t>
              </a:r>
              <a:endParaRPr lang="es-ES" sz="3200" b="1"/>
            </a:p>
          </xdr:txBody>
        </xdr:sp>
      </mc:Fallback>
    </mc:AlternateContent>
    <xdr:clientData/>
  </xdr:oneCellAnchor>
  <xdr:oneCellAnchor>
    <xdr:from>
      <xdr:col>10</xdr:col>
      <xdr:colOff>424543</xdr:colOff>
      <xdr:row>84</xdr:row>
      <xdr:rowOff>29936</xdr:rowOff>
    </xdr:from>
    <xdr:ext cx="1487202" cy="500971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CF2A5BFB-8C10-4873-AD17-F670F1517F3C}"/>
            </a:ext>
          </a:extLst>
        </xdr:cNvPr>
        <xdr:cNvSpPr txBox="1"/>
      </xdr:nvSpPr>
      <xdr:spPr>
        <a:xfrm>
          <a:off x="8044543" y="16031936"/>
          <a:ext cx="1487202" cy="500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ES" sz="3200" b="1"/>
            <a:t>N.C.=1-</a:t>
          </a:r>
          <a:r>
            <a:rPr lang="el-GR" sz="3200" b="1">
              <a:latin typeface="Calibri" panose="020F0502020204030204" pitchFamily="34" charset="0"/>
              <a:cs typeface="Calibri" panose="020F0502020204030204" pitchFamily="34" charset="0"/>
            </a:rPr>
            <a:t>α</a:t>
          </a:r>
          <a:endParaRPr lang="es-ES" sz="32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9CBB-541A-4741-860C-26A81A48F8F4}">
  <dimension ref="A1:J64"/>
  <sheetViews>
    <sheetView topLeftCell="A50" workbookViewId="0">
      <selection activeCell="J64" sqref="J64"/>
    </sheetView>
  </sheetViews>
  <sheetFormatPr baseColWidth="10" defaultColWidth="8.85546875" defaultRowHeight="15" x14ac:dyDescent="0.25"/>
  <cols>
    <col min="5" max="5" width="10.57031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5" spans="1:5" x14ac:dyDescent="0.25">
      <c r="A5" s="1" t="s">
        <v>2</v>
      </c>
      <c r="B5" s="1">
        <v>4</v>
      </c>
      <c r="D5">
        <f>_xlfn.HYPGEOM.DIST(B5,B6,B7,B8,0)</f>
        <v>9.6876095367763551E-2</v>
      </c>
      <c r="E5" s="3">
        <f>D5</f>
        <v>9.6876095367763551E-2</v>
      </c>
    </row>
    <row r="6" spans="1:5" x14ac:dyDescent="0.25">
      <c r="A6" s="1" t="s">
        <v>3</v>
      </c>
      <c r="B6" s="1">
        <v>62</v>
      </c>
    </row>
    <row r="7" spans="1:5" x14ac:dyDescent="0.25">
      <c r="A7" s="1" t="s">
        <v>4</v>
      </c>
      <c r="B7" s="1">
        <v>428</v>
      </c>
    </row>
    <row r="8" spans="1:5" x14ac:dyDescent="0.25">
      <c r="A8" s="1" t="s">
        <v>5</v>
      </c>
      <c r="B8" s="1">
        <v>12809</v>
      </c>
    </row>
    <row r="21" spans="1:5" x14ac:dyDescent="0.25">
      <c r="A21" t="s">
        <v>6</v>
      </c>
    </row>
    <row r="23" spans="1:5" x14ac:dyDescent="0.25">
      <c r="A23" s="1" t="s">
        <v>2</v>
      </c>
      <c r="B23" s="1">
        <v>4</v>
      </c>
      <c r="D23">
        <f>_xlfn.HYPGEOM.DIST(B23,B24,B25,B26,1)</f>
        <v>0.94426753721444734</v>
      </c>
      <c r="E23" s="4">
        <f>D23</f>
        <v>0.94426753721444734</v>
      </c>
    </row>
    <row r="24" spans="1:5" x14ac:dyDescent="0.25">
      <c r="A24" s="1" t="s">
        <v>3</v>
      </c>
      <c r="B24" s="1">
        <v>62</v>
      </c>
    </row>
    <row r="25" spans="1:5" x14ac:dyDescent="0.25">
      <c r="A25" s="1" t="s">
        <v>4</v>
      </c>
      <c r="B25" s="1">
        <v>428</v>
      </c>
    </row>
    <row r="26" spans="1:5" x14ac:dyDescent="0.25">
      <c r="A26" s="1" t="s">
        <v>5</v>
      </c>
      <c r="B26" s="1">
        <v>12809</v>
      </c>
    </row>
    <row r="40" spans="1:9" x14ac:dyDescent="0.25">
      <c r="A40" t="s">
        <v>7</v>
      </c>
    </row>
    <row r="42" spans="1:9" x14ac:dyDescent="0.25">
      <c r="A42" s="1" t="s">
        <v>2</v>
      </c>
      <c r="B42" s="1">
        <v>4</v>
      </c>
      <c r="D42" t="s">
        <v>8</v>
      </c>
      <c r="G42" t="s">
        <v>9</v>
      </c>
    </row>
    <row r="43" spans="1:9" x14ac:dyDescent="0.25">
      <c r="A43" s="1" t="s">
        <v>3</v>
      </c>
      <c r="B43" s="1">
        <v>62</v>
      </c>
    </row>
    <row r="44" spans="1:9" x14ac:dyDescent="0.25">
      <c r="A44" s="1" t="s">
        <v>4</v>
      </c>
      <c r="B44" s="1">
        <v>428</v>
      </c>
      <c r="D44">
        <f>_xlfn.HYPGEOM.DIST(2,B43,B44,B45,1)</f>
        <v>0.65695409417498685</v>
      </c>
      <c r="G44">
        <f>_xlfn.HYPGEOM.DIST(7,B43,B44,B45,1)</f>
        <v>0.99898820036163616</v>
      </c>
      <c r="H44" t="s">
        <v>10</v>
      </c>
      <c r="I44">
        <f>1-G44</f>
        <v>1.0117996383638417E-3</v>
      </c>
    </row>
    <row r="45" spans="1:9" x14ac:dyDescent="0.25">
      <c r="A45" s="1" t="s">
        <v>5</v>
      </c>
      <c r="B45" s="1">
        <v>12809</v>
      </c>
    </row>
    <row r="47" spans="1:9" x14ac:dyDescent="0.25">
      <c r="D47" t="s">
        <v>11</v>
      </c>
    </row>
    <row r="49" spans="1:10" x14ac:dyDescent="0.25">
      <c r="D49">
        <f>D44+I44</f>
        <v>0.65796589381335069</v>
      </c>
      <c r="E49" s="4">
        <f>D49</f>
        <v>0.65796589381335069</v>
      </c>
    </row>
    <row r="59" spans="1:10" x14ac:dyDescent="0.25">
      <c r="A59" t="s">
        <v>12</v>
      </c>
    </row>
    <row r="61" spans="1:10" x14ac:dyDescent="0.25">
      <c r="A61" s="1" t="s">
        <v>2</v>
      </c>
      <c r="B61" s="1">
        <v>4</v>
      </c>
      <c r="D61">
        <f>_xlfn.HYPGEOM.DIST(9,B62,B63,B64,1)</f>
        <v>0.99996458027667745</v>
      </c>
    </row>
    <row r="62" spans="1:10" x14ac:dyDescent="0.25">
      <c r="A62" s="1" t="s">
        <v>3</v>
      </c>
      <c r="B62" s="1">
        <v>62</v>
      </c>
      <c r="F62">
        <f>D61-D63</f>
        <v>1.7034645508123614E-2</v>
      </c>
      <c r="G62" s="4">
        <f>F62</f>
        <v>1.7034645508123614E-2</v>
      </c>
    </row>
    <row r="63" spans="1:10" x14ac:dyDescent="0.25">
      <c r="A63" s="1" t="s">
        <v>4</v>
      </c>
      <c r="B63" s="1">
        <v>428</v>
      </c>
      <c r="D63">
        <f>_xlfn.HYPGEOM.DIST(5,B62,B63,B64,1)</f>
        <v>0.98292993476855384</v>
      </c>
    </row>
    <row r="64" spans="1:10" x14ac:dyDescent="0.25">
      <c r="A64" s="1" t="s">
        <v>5</v>
      </c>
      <c r="B64" s="1">
        <v>12809</v>
      </c>
      <c r="J6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75BD-1229-4A73-8734-841B321168C5}">
  <dimension ref="A1:L43"/>
  <sheetViews>
    <sheetView zoomScale="115" zoomScaleNormal="115" workbookViewId="0">
      <selection activeCell="L43" sqref="L43"/>
    </sheetView>
  </sheetViews>
  <sheetFormatPr baseColWidth="10" defaultRowHeight="15" x14ac:dyDescent="0.25"/>
  <sheetData>
    <row r="1" spans="1:12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t="s">
        <v>14</v>
      </c>
    </row>
    <row r="4" spans="1:12" x14ac:dyDescent="0.25">
      <c r="A4" s="1" t="s">
        <v>2</v>
      </c>
      <c r="B4" s="1">
        <v>6</v>
      </c>
      <c r="D4">
        <f>_xlfn.POISSON.DIST(B4,B5,0)</f>
        <v>0.10419563456702115</v>
      </c>
      <c r="E4" s="3">
        <f>D4</f>
        <v>0.10419563456702115</v>
      </c>
    </row>
    <row r="5" spans="1:12" x14ac:dyDescent="0.25">
      <c r="A5" s="1" t="s">
        <v>15</v>
      </c>
      <c r="B5" s="1">
        <v>4</v>
      </c>
    </row>
    <row r="16" spans="1:12" x14ac:dyDescent="0.25">
      <c r="A16" t="s">
        <v>16</v>
      </c>
    </row>
    <row r="18" spans="1:4" x14ac:dyDescent="0.25">
      <c r="B18">
        <f>_xlfn.POISSON.DIST(8,4,1)</f>
        <v>0.97863656551201583</v>
      </c>
      <c r="C18">
        <f>1-B18</f>
        <v>2.1363434487984168E-2</v>
      </c>
      <c r="D18" s="3">
        <f>C18</f>
        <v>2.1363434487984168E-2</v>
      </c>
    </row>
    <row r="27" spans="1:4" x14ac:dyDescent="0.25">
      <c r="A27" t="s">
        <v>17</v>
      </c>
    </row>
    <row r="29" spans="1:4" x14ac:dyDescent="0.25">
      <c r="B29">
        <f>_xlfn.POISSON.DIST(6,4,1)</f>
        <v>0.88932602159742624</v>
      </c>
      <c r="C29" s="3">
        <f>B29</f>
        <v>0.88932602159742624</v>
      </c>
    </row>
    <row r="39" spans="1:5" x14ac:dyDescent="0.25">
      <c r="A39" t="s">
        <v>18</v>
      </c>
    </row>
    <row r="41" spans="1:5" x14ac:dyDescent="0.25">
      <c r="B41">
        <f>_xlfn.POISSON.DIST(5,4,1)</f>
        <v>0.78513038703040516</v>
      </c>
    </row>
    <row r="42" spans="1:5" x14ac:dyDescent="0.25">
      <c r="D42">
        <f>B41-B43</f>
        <v>0.69355219258673428</v>
      </c>
      <c r="E42" s="3">
        <f>D42</f>
        <v>0.69355219258673428</v>
      </c>
    </row>
    <row r="43" spans="1:5" x14ac:dyDescent="0.25">
      <c r="B43">
        <f>_xlfn.POISSON.DIST(1,4,1)</f>
        <v>9.1578194443670893E-2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41F2-B5D7-412C-A8B2-138BEE24B00D}">
  <dimension ref="A1:H24"/>
  <sheetViews>
    <sheetView topLeftCell="A17" zoomScale="115" zoomScaleNormal="115" workbookViewId="0">
      <selection activeCell="M28" sqref="M28"/>
    </sheetView>
  </sheetViews>
  <sheetFormatPr baseColWidth="10" defaultRowHeight="15" x14ac:dyDescent="0.25"/>
  <sheetData>
    <row r="1" spans="1:8" x14ac:dyDescent="0.25">
      <c r="A1" t="s">
        <v>19</v>
      </c>
    </row>
    <row r="2" spans="1:8" x14ac:dyDescent="0.25">
      <c r="A2" s="10" t="s">
        <v>20</v>
      </c>
      <c r="B2" s="10"/>
      <c r="C2" s="10"/>
      <c r="D2" s="10"/>
      <c r="E2" s="10"/>
      <c r="F2" s="10"/>
    </row>
    <row r="3" spans="1:8" x14ac:dyDescent="0.25">
      <c r="A3" s="10"/>
      <c r="B3" s="10"/>
      <c r="C3" s="10"/>
      <c r="D3" s="10"/>
      <c r="E3" s="10"/>
      <c r="F3" s="10"/>
    </row>
    <row r="4" spans="1:8" x14ac:dyDescent="0.25">
      <c r="A4" t="s">
        <v>21</v>
      </c>
    </row>
    <row r="6" spans="1:8" x14ac:dyDescent="0.25">
      <c r="A6" t="s">
        <v>24</v>
      </c>
      <c r="F6" s="1" t="s">
        <v>22</v>
      </c>
      <c r="G6" s="1" t="s">
        <v>2</v>
      </c>
      <c r="H6" s="1" t="s">
        <v>23</v>
      </c>
    </row>
    <row r="7" spans="1:8" x14ac:dyDescent="0.25">
      <c r="F7" s="1">
        <v>0</v>
      </c>
      <c r="G7" s="7">
        <f>_xlfn.EXPON.DIST(F7,0.8,0)</f>
        <v>0.8</v>
      </c>
      <c r="H7" s="6">
        <f>G7</f>
        <v>0.8</v>
      </c>
    </row>
    <row r="8" spans="1:8" x14ac:dyDescent="0.25">
      <c r="A8" t="s">
        <v>27</v>
      </c>
      <c r="F8" s="1">
        <v>1</v>
      </c>
      <c r="G8" s="7">
        <f t="shared" ref="G8:G19" si="0">_xlfn.EXPON.DIST(F8,0.8,0)</f>
        <v>0.35946317129377725</v>
      </c>
      <c r="H8" s="6">
        <f t="shared" ref="H8:H19" si="1">G8</f>
        <v>0.35946317129377725</v>
      </c>
    </row>
    <row r="9" spans="1:8" x14ac:dyDescent="0.25">
      <c r="F9" s="1">
        <v>2</v>
      </c>
      <c r="G9" s="7">
        <f t="shared" si="0"/>
        <v>0.16151721439572431</v>
      </c>
      <c r="H9" s="6">
        <f t="shared" si="1"/>
        <v>0.16151721439572431</v>
      </c>
    </row>
    <row r="10" spans="1:8" x14ac:dyDescent="0.25">
      <c r="A10" t="s">
        <v>25</v>
      </c>
      <c r="B10" s="2"/>
      <c r="C10" s="8">
        <f>4/5</f>
        <v>0.8</v>
      </c>
      <c r="F10" s="1">
        <v>3</v>
      </c>
      <c r="G10" s="7">
        <f t="shared" si="0"/>
        <v>7.2574362631529984E-2</v>
      </c>
      <c r="H10" s="6">
        <f t="shared" si="1"/>
        <v>7.2574362631529984E-2</v>
      </c>
    </row>
    <row r="11" spans="1:8" x14ac:dyDescent="0.25">
      <c r="F11" s="1">
        <v>4</v>
      </c>
      <c r="G11" s="7">
        <f t="shared" si="0"/>
        <v>3.2609763182692972E-2</v>
      </c>
      <c r="H11" s="6">
        <f t="shared" si="1"/>
        <v>3.2609763182692972E-2</v>
      </c>
    </row>
    <row r="12" spans="1:8" x14ac:dyDescent="0.25">
      <c r="A12" t="s">
        <v>26</v>
      </c>
      <c r="D12" s="8">
        <f>1/1.25</f>
        <v>0.8</v>
      </c>
      <c r="F12" s="1">
        <v>5</v>
      </c>
      <c r="G12" s="7">
        <f t="shared" si="0"/>
        <v>1.4652511110987344E-2</v>
      </c>
      <c r="H12" s="6">
        <f t="shared" si="1"/>
        <v>1.4652511110987344E-2</v>
      </c>
    </row>
    <row r="13" spans="1:8" x14ac:dyDescent="0.25">
      <c r="F13" s="1">
        <v>6</v>
      </c>
      <c r="G13" s="7">
        <f t="shared" si="0"/>
        <v>6.5837976392160193E-3</v>
      </c>
      <c r="H13" s="6">
        <f t="shared" si="1"/>
        <v>6.5837976392160193E-3</v>
      </c>
    </row>
    <row r="14" spans="1:8" x14ac:dyDescent="0.25">
      <c r="F14" s="1">
        <v>7</v>
      </c>
      <c r="G14" s="7">
        <f t="shared" si="0"/>
        <v>2.9582909731863433E-3</v>
      </c>
      <c r="H14" s="6">
        <f t="shared" si="1"/>
        <v>2.9582909731863433E-3</v>
      </c>
    </row>
    <row r="15" spans="1:8" x14ac:dyDescent="0.25">
      <c r="A15">
        <f>_xlfn.EXPON.DIST(2,0.8,1)</f>
        <v>0.79810348200534464</v>
      </c>
      <c r="B15" s="3">
        <f>A15</f>
        <v>0.79810348200534464</v>
      </c>
      <c r="F15" s="1">
        <v>8</v>
      </c>
      <c r="G15" s="7">
        <f t="shared" si="0"/>
        <v>1.3292458185391472E-3</v>
      </c>
      <c r="H15" s="6">
        <f t="shared" si="1"/>
        <v>1.3292458185391472E-3</v>
      </c>
    </row>
    <row r="16" spans="1:8" x14ac:dyDescent="0.25">
      <c r="F16" s="1">
        <v>9</v>
      </c>
      <c r="G16" s="7">
        <f t="shared" si="0"/>
        <v>5.9726864670134338E-4</v>
      </c>
      <c r="H16" s="6">
        <f t="shared" si="1"/>
        <v>5.9726864670134338E-4</v>
      </c>
    </row>
    <row r="17" spans="1:8" x14ac:dyDescent="0.25">
      <c r="F17" s="1">
        <v>10</v>
      </c>
      <c r="G17" s="7">
        <f t="shared" si="0"/>
        <v>2.6837010232200952E-4</v>
      </c>
      <c r="H17" s="6">
        <f t="shared" si="1"/>
        <v>2.6837010232200952E-4</v>
      </c>
    </row>
    <row r="18" spans="1:8" x14ac:dyDescent="0.25">
      <c r="F18" s="1">
        <v>11</v>
      </c>
      <c r="G18" s="7">
        <f t="shared" si="0"/>
        <v>1.2058646007638121E-4</v>
      </c>
      <c r="H18" s="6">
        <f t="shared" si="1"/>
        <v>1.2058646007638121E-4</v>
      </c>
    </row>
    <row r="19" spans="1:8" x14ac:dyDescent="0.25">
      <c r="F19" s="1">
        <v>12</v>
      </c>
      <c r="G19" s="7">
        <f t="shared" si="0"/>
        <v>5.4182989192683024E-5</v>
      </c>
      <c r="H19" s="6">
        <f t="shared" si="1"/>
        <v>5.4182989192683024E-5</v>
      </c>
    </row>
    <row r="22" spans="1:8" x14ac:dyDescent="0.25">
      <c r="A22" t="s">
        <v>28</v>
      </c>
    </row>
    <row r="24" spans="1:8" x14ac:dyDescent="0.25">
      <c r="A24">
        <f>_xlfn.EXPON.DIST(3,0.8,1)</f>
        <v>0.90928204671058754</v>
      </c>
      <c r="B24">
        <f>1-A24</f>
        <v>9.0717953289412456E-2</v>
      </c>
      <c r="C24" s="3">
        <f>B24</f>
        <v>9.0717953289412456E-2</v>
      </c>
    </row>
  </sheetData>
  <mergeCells count="1">
    <mergeCell ref="A2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DB04-DC48-42C2-8592-AF7DE84CE5BD}">
  <dimension ref="A1:L64"/>
  <sheetViews>
    <sheetView tabSelected="1" topLeftCell="A5" zoomScale="115" zoomScaleNormal="115" workbookViewId="0">
      <selection activeCell="O24" sqref="O24"/>
    </sheetView>
  </sheetViews>
  <sheetFormatPr baseColWidth="10" defaultRowHeight="15" x14ac:dyDescent="0.25"/>
  <sheetData>
    <row r="1" spans="2:9" x14ac:dyDescent="0.25">
      <c r="G1" t="s">
        <v>30</v>
      </c>
      <c r="H1">
        <f>AVERAGE(D5:D34)</f>
        <v>76.136666666666684</v>
      </c>
      <c r="I1" t="s">
        <v>32</v>
      </c>
    </row>
    <row r="2" spans="2:9" x14ac:dyDescent="0.25">
      <c r="G2" t="s">
        <v>31</v>
      </c>
      <c r="H2">
        <f>_xlfn.STDEV.S(D5:D34)</f>
        <v>4.3605190558902054</v>
      </c>
      <c r="I2" t="s">
        <v>32</v>
      </c>
    </row>
    <row r="3" spans="2:9" x14ac:dyDescent="0.25">
      <c r="D3" s="11"/>
    </row>
    <row r="4" spans="2:9" x14ac:dyDescent="0.25">
      <c r="B4" s="1" t="s">
        <v>29</v>
      </c>
      <c r="C4" s="1" t="s">
        <v>22</v>
      </c>
      <c r="D4" s="1" t="s">
        <v>33</v>
      </c>
      <c r="E4" s="12" t="s">
        <v>34</v>
      </c>
      <c r="F4" s="12" t="s">
        <v>35</v>
      </c>
      <c r="G4" s="12" t="s">
        <v>36</v>
      </c>
      <c r="H4" s="1" t="s">
        <v>38</v>
      </c>
      <c r="I4" s="12" t="s">
        <v>37</v>
      </c>
    </row>
    <row r="5" spans="2:9" x14ac:dyDescent="0.25">
      <c r="B5" s="1">
        <v>1</v>
      </c>
      <c r="C5" s="1">
        <v>1</v>
      </c>
      <c r="D5" s="1">
        <v>69</v>
      </c>
      <c r="E5" s="1">
        <f>C5/30</f>
        <v>3.3333333333333333E-2</v>
      </c>
      <c r="F5" s="1">
        <f>(D5-$H$1)/$H$2</f>
        <v>-1.6366553098825354</v>
      </c>
      <c r="G5" s="1">
        <f>NORMSDIST(F5)</f>
        <v>5.0851255883749294E-2</v>
      </c>
      <c r="H5" s="1">
        <f>E5-G5</f>
        <v>-1.7517922550415961E-2</v>
      </c>
      <c r="I5" s="13">
        <f>G5-((C5-1)/30)</f>
        <v>5.0851255883749294E-2</v>
      </c>
    </row>
    <row r="6" spans="2:9" x14ac:dyDescent="0.25">
      <c r="B6" s="1">
        <v>11</v>
      </c>
      <c r="C6" s="1">
        <v>2</v>
      </c>
      <c r="D6" s="1">
        <v>69.400000000000006</v>
      </c>
      <c r="E6" s="1">
        <f t="shared" ref="E6:E34" si="0">C6/30</f>
        <v>6.6666666666666666E-2</v>
      </c>
      <c r="F6" s="1">
        <f t="shared" ref="F6:F34" si="1">(D6-$H$1)/$H$2</f>
        <v>-1.5449231112903323</v>
      </c>
      <c r="G6" s="1">
        <f t="shared" ref="G6:G34" si="2">NORMSDIST(F6)</f>
        <v>6.1182431246537938E-2</v>
      </c>
      <c r="H6" s="1">
        <f t="shared" ref="H6:H34" si="3">E6-G6</f>
        <v>5.4842354201287274E-3</v>
      </c>
      <c r="I6" s="13">
        <f t="shared" ref="I6:I34" si="4">G6-((C6-1)/30)</f>
        <v>2.7849097913204605E-2</v>
      </c>
    </row>
    <row r="7" spans="2:9" x14ac:dyDescent="0.25">
      <c r="B7" s="1">
        <v>7</v>
      </c>
      <c r="C7" s="1">
        <v>3</v>
      </c>
      <c r="D7" s="1">
        <v>69.900000000000006</v>
      </c>
      <c r="E7" s="1">
        <f t="shared" si="0"/>
        <v>0.1</v>
      </c>
      <c r="F7" s="1">
        <f t="shared" si="1"/>
        <v>-1.4302578630500804</v>
      </c>
      <c r="G7" s="1">
        <f t="shared" si="2"/>
        <v>7.6321511837808428E-2</v>
      </c>
      <c r="H7" s="1">
        <f t="shared" si="3"/>
        <v>2.3678488162191577E-2</v>
      </c>
      <c r="I7" s="13">
        <f t="shared" si="4"/>
        <v>9.6548451711417627E-3</v>
      </c>
    </row>
    <row r="8" spans="2:9" x14ac:dyDescent="0.25">
      <c r="B8" s="1">
        <v>23</v>
      </c>
      <c r="C8" s="1">
        <v>4</v>
      </c>
      <c r="D8" s="1">
        <v>69.900000000000006</v>
      </c>
      <c r="E8" s="1">
        <f t="shared" si="0"/>
        <v>0.13333333333333333</v>
      </c>
      <c r="F8" s="1">
        <f t="shared" si="1"/>
        <v>-1.4302578630500804</v>
      </c>
      <c r="G8" s="1">
        <f t="shared" si="2"/>
        <v>7.6321511837808428E-2</v>
      </c>
      <c r="H8" s="1">
        <f t="shared" si="3"/>
        <v>5.7011821495524903E-2</v>
      </c>
      <c r="I8" s="13">
        <f t="shared" si="4"/>
        <v>-2.3678488162191577E-2</v>
      </c>
    </row>
    <row r="9" spans="2:9" x14ac:dyDescent="0.25">
      <c r="B9" s="1">
        <v>12</v>
      </c>
      <c r="C9" s="1">
        <v>5</v>
      </c>
      <c r="D9" s="1">
        <v>70</v>
      </c>
      <c r="E9" s="1">
        <f t="shared" si="0"/>
        <v>0.16666666666666666</v>
      </c>
      <c r="F9" s="1">
        <f t="shared" si="1"/>
        <v>-1.4073248134020311</v>
      </c>
      <c r="G9" s="1">
        <f t="shared" si="2"/>
        <v>7.9665547364025105E-2</v>
      </c>
      <c r="H9" s="1">
        <f t="shared" si="3"/>
        <v>8.7001119302641552E-2</v>
      </c>
      <c r="I9" s="13">
        <f t="shared" si="4"/>
        <v>-5.3667785969308227E-2</v>
      </c>
    </row>
    <row r="10" spans="2:9" x14ac:dyDescent="0.25">
      <c r="B10" s="1">
        <v>15</v>
      </c>
      <c r="C10" s="1">
        <v>6</v>
      </c>
      <c r="D10" s="1">
        <v>71.400000000000006</v>
      </c>
      <c r="E10" s="1">
        <f t="shared" si="0"/>
        <v>0.2</v>
      </c>
      <c r="F10" s="1">
        <f t="shared" si="1"/>
        <v>-1.0862621183293242</v>
      </c>
      <c r="G10" s="1">
        <f t="shared" si="2"/>
        <v>0.1386815208162758</v>
      </c>
      <c r="H10" s="1">
        <f t="shared" si="3"/>
        <v>6.1318479183724212E-2</v>
      </c>
      <c r="I10" s="13">
        <f t="shared" si="4"/>
        <v>-2.7985145850390858E-2</v>
      </c>
    </row>
    <row r="11" spans="2:9" x14ac:dyDescent="0.25">
      <c r="B11" s="1">
        <v>24</v>
      </c>
      <c r="C11" s="1">
        <v>7</v>
      </c>
      <c r="D11" s="1">
        <v>71.8</v>
      </c>
      <c r="E11" s="1">
        <f t="shared" si="0"/>
        <v>0.23333333333333334</v>
      </c>
      <c r="F11" s="1">
        <f t="shared" si="1"/>
        <v>-0.99452991973712435</v>
      </c>
      <c r="G11" s="1">
        <f t="shared" si="2"/>
        <v>0.15998247329493068</v>
      </c>
      <c r="H11" s="1">
        <f t="shared" si="3"/>
        <v>7.335086003840266E-2</v>
      </c>
      <c r="I11" s="13">
        <f t="shared" si="4"/>
        <v>-4.0017526705069334E-2</v>
      </c>
    </row>
    <row r="12" spans="2:9" x14ac:dyDescent="0.25">
      <c r="B12" s="1">
        <v>27</v>
      </c>
      <c r="C12" s="1">
        <v>8</v>
      </c>
      <c r="D12" s="1">
        <v>73</v>
      </c>
      <c r="E12" s="1">
        <f t="shared" si="0"/>
        <v>0.26666666666666666</v>
      </c>
      <c r="F12" s="1">
        <f t="shared" si="1"/>
        <v>-0.71933332396051874</v>
      </c>
      <c r="G12" s="1">
        <f t="shared" si="2"/>
        <v>0.23596778408859079</v>
      </c>
      <c r="H12" s="1">
        <f t="shared" si="3"/>
        <v>3.0698882578075876E-2</v>
      </c>
      <c r="I12" s="13">
        <f t="shared" si="4"/>
        <v>2.6344507552574503E-3</v>
      </c>
    </row>
    <row r="13" spans="2:9" x14ac:dyDescent="0.25">
      <c r="B13" s="1">
        <v>21</v>
      </c>
      <c r="C13" s="1">
        <v>9</v>
      </c>
      <c r="D13" s="1">
        <v>73.400000000000006</v>
      </c>
      <c r="E13" s="1">
        <f t="shared" si="0"/>
        <v>0.3</v>
      </c>
      <c r="F13" s="1">
        <f t="shared" si="1"/>
        <v>-0.6276011253683158</v>
      </c>
      <c r="G13" s="1">
        <f t="shared" si="2"/>
        <v>0.26513263565433243</v>
      </c>
      <c r="H13" s="1">
        <f t="shared" si="3"/>
        <v>3.4867364345667562E-2</v>
      </c>
      <c r="I13" s="13">
        <f t="shared" si="4"/>
        <v>-1.534031012334236E-3</v>
      </c>
    </row>
    <row r="14" spans="2:9" x14ac:dyDescent="0.25">
      <c r="B14" s="1">
        <v>26</v>
      </c>
      <c r="C14" s="1">
        <v>10</v>
      </c>
      <c r="D14" s="1">
        <v>75</v>
      </c>
      <c r="E14" s="1">
        <f t="shared" si="0"/>
        <v>0.33333333333333331</v>
      </c>
      <c r="F14" s="1">
        <f t="shared" si="1"/>
        <v>-0.26067233099951048</v>
      </c>
      <c r="G14" s="1">
        <f t="shared" si="2"/>
        <v>0.3971726025955562</v>
      </c>
      <c r="H14" s="1">
        <f t="shared" si="3"/>
        <v>-6.3839269262222886E-2</v>
      </c>
      <c r="I14" s="13">
        <f t="shared" si="4"/>
        <v>9.7172602595556212E-2</v>
      </c>
    </row>
    <row r="15" spans="2:9" x14ac:dyDescent="0.25">
      <c r="B15" s="1">
        <v>29</v>
      </c>
      <c r="C15" s="1">
        <v>11</v>
      </c>
      <c r="D15" s="1">
        <v>75</v>
      </c>
      <c r="E15" s="1">
        <f t="shared" si="0"/>
        <v>0.36666666666666664</v>
      </c>
      <c r="F15" s="1">
        <f t="shared" si="1"/>
        <v>-0.26067233099951048</v>
      </c>
      <c r="G15" s="1">
        <f t="shared" si="2"/>
        <v>0.3971726025955562</v>
      </c>
      <c r="H15" s="1">
        <f t="shared" si="3"/>
        <v>-3.050593592888956E-2</v>
      </c>
      <c r="I15" s="13">
        <f t="shared" si="4"/>
        <v>6.3839269262222886E-2</v>
      </c>
    </row>
    <row r="16" spans="2:9" x14ac:dyDescent="0.25">
      <c r="B16" s="1">
        <v>30</v>
      </c>
      <c r="C16" s="1">
        <v>12</v>
      </c>
      <c r="D16" s="1">
        <v>75</v>
      </c>
      <c r="E16" s="1">
        <f t="shared" si="0"/>
        <v>0.4</v>
      </c>
      <c r="F16" s="1">
        <f t="shared" si="1"/>
        <v>-0.26067233099951048</v>
      </c>
      <c r="G16" s="1">
        <f t="shared" si="2"/>
        <v>0.3971726025955562</v>
      </c>
      <c r="H16" s="1">
        <f t="shared" si="3"/>
        <v>2.827397404443821E-3</v>
      </c>
      <c r="I16" s="13">
        <f t="shared" si="4"/>
        <v>3.050593592888956E-2</v>
      </c>
    </row>
    <row r="17" spans="2:9" x14ac:dyDescent="0.25">
      <c r="B17" s="1">
        <v>28</v>
      </c>
      <c r="C17" s="1">
        <v>13</v>
      </c>
      <c r="D17" s="1">
        <v>75.099999999999994</v>
      </c>
      <c r="E17" s="1">
        <f t="shared" si="0"/>
        <v>0.43333333333333335</v>
      </c>
      <c r="F17" s="1">
        <f t="shared" si="1"/>
        <v>-0.23773928135146136</v>
      </c>
      <c r="G17" s="1">
        <f t="shared" si="2"/>
        <v>0.4060416574347549</v>
      </c>
      <c r="H17" s="1">
        <f t="shared" si="3"/>
        <v>2.7291675898578449E-2</v>
      </c>
      <c r="I17" s="13">
        <f t="shared" si="4"/>
        <v>6.0416574347548768E-3</v>
      </c>
    </row>
    <row r="18" spans="2:9" x14ac:dyDescent="0.25">
      <c r="B18" s="1">
        <v>16</v>
      </c>
      <c r="C18" s="1">
        <v>14</v>
      </c>
      <c r="D18" s="1">
        <v>75.599999999999994</v>
      </c>
      <c r="E18" s="1">
        <f t="shared" si="0"/>
        <v>0.46666666666666667</v>
      </c>
      <c r="F18" s="1">
        <f t="shared" si="1"/>
        <v>-0.12307403311120928</v>
      </c>
      <c r="G18" s="1">
        <f t="shared" si="2"/>
        <v>0.45102423675298653</v>
      </c>
      <c r="H18" s="1">
        <f t="shared" si="3"/>
        <v>1.5642429913680145E-2</v>
      </c>
      <c r="I18" s="13">
        <f t="shared" si="4"/>
        <v>1.7690903419653181E-2</v>
      </c>
    </row>
    <row r="19" spans="2:9" x14ac:dyDescent="0.25">
      <c r="B19" s="1">
        <v>22</v>
      </c>
      <c r="C19" s="1">
        <v>15</v>
      </c>
      <c r="D19" s="1">
        <v>75.7</v>
      </c>
      <c r="E19" s="1">
        <f t="shared" si="0"/>
        <v>0.5</v>
      </c>
      <c r="F19" s="1">
        <f t="shared" si="1"/>
        <v>-0.1001409834631569</v>
      </c>
      <c r="G19" s="1">
        <f t="shared" si="2"/>
        <v>0.46011619937280041</v>
      </c>
      <c r="H19" s="1">
        <f t="shared" si="3"/>
        <v>3.9883800627199595E-2</v>
      </c>
      <c r="I19" s="13">
        <f t="shared" si="4"/>
        <v>-6.5504672938662689E-3</v>
      </c>
    </row>
    <row r="20" spans="2:9" x14ac:dyDescent="0.25">
      <c r="B20" s="1">
        <v>13</v>
      </c>
      <c r="C20" s="1">
        <v>16</v>
      </c>
      <c r="D20" s="1">
        <v>76.099999999999994</v>
      </c>
      <c r="E20" s="1">
        <f t="shared" si="0"/>
        <v>0.53333333333333333</v>
      </c>
      <c r="F20" s="1">
        <f t="shared" si="1"/>
        <v>-8.4087848709572064E-3</v>
      </c>
      <c r="G20" s="1">
        <f t="shared" si="2"/>
        <v>0.49664541972064385</v>
      </c>
      <c r="H20" s="1">
        <f t="shared" si="3"/>
        <v>3.6687913612689471E-2</v>
      </c>
      <c r="I20" s="13">
        <f t="shared" si="4"/>
        <v>-3.3545802793561452E-3</v>
      </c>
    </row>
    <row r="21" spans="2:9" x14ac:dyDescent="0.25">
      <c r="B21" s="1">
        <v>2</v>
      </c>
      <c r="C21" s="1">
        <v>17</v>
      </c>
      <c r="D21" s="1">
        <v>76.5</v>
      </c>
      <c r="E21" s="1">
        <f t="shared" si="0"/>
        <v>0.56666666666666665</v>
      </c>
      <c r="F21" s="1">
        <f t="shared" si="1"/>
        <v>8.3323413721245757E-2</v>
      </c>
      <c r="G21" s="1">
        <f t="shared" si="2"/>
        <v>0.5332028082153053</v>
      </c>
      <c r="H21" s="1">
        <f t="shared" si="3"/>
        <v>3.346385845136135E-2</v>
      </c>
      <c r="I21" s="13">
        <f t="shared" si="4"/>
        <v>-1.3052511802802425E-4</v>
      </c>
    </row>
    <row r="22" spans="2:9" x14ac:dyDescent="0.25">
      <c r="B22" s="1">
        <v>8</v>
      </c>
      <c r="C22" s="1">
        <v>18</v>
      </c>
      <c r="D22" s="1">
        <v>76.900000000000006</v>
      </c>
      <c r="E22" s="1">
        <f t="shared" si="0"/>
        <v>0.6</v>
      </c>
      <c r="F22" s="1">
        <f t="shared" si="1"/>
        <v>0.17505561231344871</v>
      </c>
      <c r="G22" s="1">
        <f t="shared" si="2"/>
        <v>0.56948203206757708</v>
      </c>
      <c r="H22" s="1">
        <f t="shared" si="3"/>
        <v>3.0517967932422896E-2</v>
      </c>
      <c r="I22" s="13">
        <f t="shared" si="4"/>
        <v>2.8153654009104301E-3</v>
      </c>
    </row>
    <row r="23" spans="2:9" x14ac:dyDescent="0.25">
      <c r="B23" s="1">
        <v>25</v>
      </c>
      <c r="C23" s="1">
        <v>19</v>
      </c>
      <c r="D23" s="1">
        <v>77.599999999999994</v>
      </c>
      <c r="E23" s="1">
        <f t="shared" si="0"/>
        <v>0.6333333333333333</v>
      </c>
      <c r="F23" s="1">
        <f t="shared" si="1"/>
        <v>0.33558695984979903</v>
      </c>
      <c r="G23" s="1">
        <f t="shared" si="2"/>
        <v>0.63140882058314185</v>
      </c>
      <c r="H23" s="1">
        <f t="shared" si="3"/>
        <v>1.9245127501914538E-3</v>
      </c>
      <c r="I23" s="13">
        <f t="shared" si="4"/>
        <v>3.1408820583141872E-2</v>
      </c>
    </row>
    <row r="24" spans="2:9" x14ac:dyDescent="0.25">
      <c r="B24" s="1">
        <v>3</v>
      </c>
      <c r="C24" s="1">
        <v>20</v>
      </c>
      <c r="D24" s="1">
        <v>77.900000000000006</v>
      </c>
      <c r="E24" s="1">
        <f t="shared" si="0"/>
        <v>0.66666666666666663</v>
      </c>
      <c r="F24" s="1">
        <f t="shared" si="1"/>
        <v>0.40438610879395287</v>
      </c>
      <c r="G24" s="1">
        <f t="shared" si="2"/>
        <v>0.6570355932147498</v>
      </c>
      <c r="H24" s="1">
        <f t="shared" si="3"/>
        <v>9.6310734519168273E-3</v>
      </c>
      <c r="I24" s="13">
        <f t="shared" si="4"/>
        <v>2.3702259881416499E-2</v>
      </c>
    </row>
    <row r="25" spans="2:9" x14ac:dyDescent="0.25">
      <c r="B25" s="1">
        <v>5</v>
      </c>
      <c r="C25" s="1">
        <v>21</v>
      </c>
      <c r="D25" s="1">
        <v>78.400000000000006</v>
      </c>
      <c r="E25" s="1">
        <f t="shared" si="0"/>
        <v>0.7</v>
      </c>
      <c r="F25" s="1">
        <f t="shared" si="1"/>
        <v>0.51905135703420491</v>
      </c>
      <c r="G25" s="1">
        <f t="shared" si="2"/>
        <v>0.69813753597805239</v>
      </c>
      <c r="H25" s="1">
        <f t="shared" si="3"/>
        <v>1.862464021947563E-3</v>
      </c>
      <c r="I25" s="13">
        <f t="shared" si="4"/>
        <v>3.1470869311385763E-2</v>
      </c>
    </row>
    <row r="26" spans="2:9" x14ac:dyDescent="0.25">
      <c r="B26" s="1">
        <v>4</v>
      </c>
      <c r="C26" s="1">
        <v>22</v>
      </c>
      <c r="D26" s="1">
        <v>79.2</v>
      </c>
      <c r="E26" s="1">
        <f t="shared" si="0"/>
        <v>0.73333333333333328</v>
      </c>
      <c r="F26" s="1">
        <f t="shared" si="1"/>
        <v>0.70251575421860757</v>
      </c>
      <c r="G26" s="1">
        <f t="shared" si="2"/>
        <v>0.7588212098139766</v>
      </c>
      <c r="H26" s="1">
        <f t="shared" si="3"/>
        <v>-2.5487876480643323E-2</v>
      </c>
      <c r="I26" s="13">
        <f t="shared" si="4"/>
        <v>5.8821209813976649E-2</v>
      </c>
    </row>
    <row r="27" spans="2:9" x14ac:dyDescent="0.25">
      <c r="B27" s="1">
        <v>9</v>
      </c>
      <c r="C27" s="1">
        <v>23</v>
      </c>
      <c r="D27" s="1">
        <v>79.2</v>
      </c>
      <c r="E27" s="1">
        <f t="shared" si="0"/>
        <v>0.76666666666666672</v>
      </c>
      <c r="F27" s="1">
        <f t="shared" si="1"/>
        <v>0.70251575421860757</v>
      </c>
      <c r="G27" s="1">
        <f t="shared" si="2"/>
        <v>0.7588212098139766</v>
      </c>
      <c r="H27" s="1">
        <f t="shared" si="3"/>
        <v>7.8454568526901136E-3</v>
      </c>
      <c r="I27" s="13">
        <f t="shared" si="4"/>
        <v>2.5487876480643323E-2</v>
      </c>
    </row>
    <row r="28" spans="2:9" x14ac:dyDescent="0.25">
      <c r="B28" s="1">
        <v>20</v>
      </c>
      <c r="C28" s="1">
        <v>24</v>
      </c>
      <c r="D28" s="1">
        <v>79.8</v>
      </c>
      <c r="E28" s="1">
        <f t="shared" si="0"/>
        <v>0.8</v>
      </c>
      <c r="F28" s="1">
        <f t="shared" si="1"/>
        <v>0.84011405210690882</v>
      </c>
      <c r="G28" s="1">
        <f t="shared" si="2"/>
        <v>0.79957777901020965</v>
      </c>
      <c r="H28" s="1">
        <f t="shared" si="3"/>
        <v>4.2222098979038947E-4</v>
      </c>
      <c r="I28" s="13">
        <f t="shared" si="4"/>
        <v>3.2911112343542936E-2</v>
      </c>
    </row>
    <row r="29" spans="2:9" x14ac:dyDescent="0.25">
      <c r="B29" s="1">
        <v>19</v>
      </c>
      <c r="C29" s="1">
        <v>25</v>
      </c>
      <c r="D29" s="1">
        <v>80.8</v>
      </c>
      <c r="E29" s="1">
        <f t="shared" si="0"/>
        <v>0.83333333333333337</v>
      </c>
      <c r="F29" s="1">
        <f t="shared" si="1"/>
        <v>1.0694445485874129</v>
      </c>
      <c r="G29" s="1">
        <f t="shared" si="2"/>
        <v>0.85756529863541719</v>
      </c>
      <c r="H29" s="1">
        <f t="shared" si="3"/>
        <v>-2.4231965302083824E-2</v>
      </c>
      <c r="I29" s="13">
        <f t="shared" si="4"/>
        <v>5.756529863541715E-2</v>
      </c>
    </row>
    <row r="30" spans="2:9" x14ac:dyDescent="0.25">
      <c r="B30" s="1">
        <v>6</v>
      </c>
      <c r="C30" s="1">
        <v>26</v>
      </c>
      <c r="D30" s="1">
        <v>81</v>
      </c>
      <c r="E30" s="1">
        <f t="shared" si="0"/>
        <v>0.8666666666666667</v>
      </c>
      <c r="F30" s="1">
        <f t="shared" si="1"/>
        <v>1.1153106478835144</v>
      </c>
      <c r="G30" s="1">
        <f t="shared" si="2"/>
        <v>0.86764133795821563</v>
      </c>
      <c r="H30" s="1">
        <f t="shared" si="3"/>
        <v>-9.7467129154893417E-4</v>
      </c>
      <c r="I30" s="13">
        <f t="shared" si="4"/>
        <v>3.430800462488226E-2</v>
      </c>
    </row>
    <row r="31" spans="2:9" x14ac:dyDescent="0.25">
      <c r="B31" s="1">
        <v>10</v>
      </c>
      <c r="C31" s="1">
        <v>27</v>
      </c>
      <c r="D31" s="1">
        <v>81.400000000000006</v>
      </c>
      <c r="E31" s="1">
        <f t="shared" si="0"/>
        <v>0.9</v>
      </c>
      <c r="F31" s="1">
        <f t="shared" si="1"/>
        <v>1.2070428464757175</v>
      </c>
      <c r="G31" s="1">
        <f t="shared" si="2"/>
        <v>0.88629217818960648</v>
      </c>
      <c r="H31" s="1">
        <f t="shared" si="3"/>
        <v>1.3707821810393539E-2</v>
      </c>
      <c r="I31" s="13">
        <f t="shared" si="4"/>
        <v>1.9625511522939787E-2</v>
      </c>
    </row>
    <row r="32" spans="2:9" x14ac:dyDescent="0.25">
      <c r="B32" s="1">
        <v>14</v>
      </c>
      <c r="C32" s="1">
        <v>28</v>
      </c>
      <c r="D32" s="1">
        <v>82.2</v>
      </c>
      <c r="E32" s="1">
        <f t="shared" si="0"/>
        <v>0.93333333333333335</v>
      </c>
      <c r="F32" s="1">
        <f t="shared" si="1"/>
        <v>1.39050724366012</v>
      </c>
      <c r="G32" s="1">
        <f t="shared" si="2"/>
        <v>0.91781254938583334</v>
      </c>
      <c r="H32" s="1">
        <f t="shared" si="3"/>
        <v>1.5520783947500005E-2</v>
      </c>
      <c r="I32" s="13">
        <f t="shared" si="4"/>
        <v>1.7812549385833321E-2</v>
      </c>
    </row>
    <row r="33" spans="1:12" x14ac:dyDescent="0.25">
      <c r="B33" s="1">
        <v>17</v>
      </c>
      <c r="C33" s="1">
        <v>29</v>
      </c>
      <c r="D33" s="1">
        <v>83.5</v>
      </c>
      <c r="E33" s="1">
        <f t="shared" si="0"/>
        <v>0.96666666666666667</v>
      </c>
      <c r="F33" s="1">
        <f t="shared" si="1"/>
        <v>1.6886368890847747</v>
      </c>
      <c r="G33" s="1">
        <f t="shared" si="2"/>
        <v>0.95435548159264449</v>
      </c>
      <c r="H33" s="1">
        <f t="shared" si="3"/>
        <v>1.231118507402218E-2</v>
      </c>
      <c r="I33" s="13">
        <f t="shared" si="4"/>
        <v>2.1022148259311146E-2</v>
      </c>
    </row>
    <row r="34" spans="1:12" x14ac:dyDescent="0.25">
      <c r="B34" s="1">
        <v>18</v>
      </c>
      <c r="C34" s="1">
        <v>30</v>
      </c>
      <c r="D34" s="1">
        <v>84.4</v>
      </c>
      <c r="E34" s="1">
        <f t="shared" si="0"/>
        <v>1</v>
      </c>
      <c r="F34" s="1">
        <f t="shared" si="1"/>
        <v>1.8950343359172297</v>
      </c>
      <c r="G34" s="1">
        <f t="shared" si="2"/>
        <v>0.97095607354674374</v>
      </c>
      <c r="H34" s="1">
        <f t="shared" si="3"/>
        <v>2.9043926453256264E-2</v>
      </c>
      <c r="I34" s="13">
        <f t="shared" si="4"/>
        <v>4.2894068800770624E-3</v>
      </c>
    </row>
    <row r="37" spans="1:12" x14ac:dyDescent="0.25">
      <c r="B37" s="1" t="s">
        <v>39</v>
      </c>
      <c r="C37" s="1" t="s">
        <v>38</v>
      </c>
      <c r="D37" s="1" t="s">
        <v>37</v>
      </c>
    </row>
    <row r="38" spans="1:12" x14ac:dyDescent="0.25">
      <c r="B38" s="1" t="s">
        <v>40</v>
      </c>
      <c r="C38" s="1">
        <f>MAX(H5:H34)</f>
        <v>8.7001119302641552E-2</v>
      </c>
      <c r="D38" s="1">
        <f>MAX(I5:I34)</f>
        <v>9.7172602595556212E-2</v>
      </c>
    </row>
    <row r="40" spans="1:12" x14ac:dyDescent="0.25">
      <c r="B40" s="1" t="s">
        <v>39</v>
      </c>
      <c r="C40" s="1">
        <f>MAX(C38:D38)</f>
        <v>9.7172602595556212E-2</v>
      </c>
    </row>
    <row r="42" spans="1:12" x14ac:dyDescent="0.25">
      <c r="A42" s="14" t="s">
        <v>41</v>
      </c>
      <c r="B42" t="s">
        <v>42</v>
      </c>
    </row>
    <row r="44" spans="1:12" x14ac:dyDescent="0.25">
      <c r="A44" t="s">
        <v>43</v>
      </c>
    </row>
    <row r="46" spans="1:12" x14ac:dyDescent="0.25">
      <c r="A46" t="s">
        <v>44</v>
      </c>
      <c r="B46">
        <v>1.0349999999999999</v>
      </c>
      <c r="C46" t="s">
        <v>45</v>
      </c>
    </row>
    <row r="48" spans="1:12" x14ac:dyDescent="0.25">
      <c r="A48" t="s">
        <v>46</v>
      </c>
      <c r="B48">
        <f>SQRT(30)-0.01+(0.85/SQRT(30))</f>
        <v>5.6224136330114582</v>
      </c>
      <c r="L48" s="5"/>
    </row>
    <row r="50" spans="1:9" x14ac:dyDescent="0.25">
      <c r="A50" t="s">
        <v>47</v>
      </c>
      <c r="B50">
        <f>B46/B48</f>
        <v>0.18408464185614118</v>
      </c>
    </row>
    <row r="52" spans="1:9" x14ac:dyDescent="0.25">
      <c r="A52" s="14" t="s">
        <v>48</v>
      </c>
    </row>
    <row r="54" spans="1:9" x14ac:dyDescent="0.25">
      <c r="A54" t="s">
        <v>49</v>
      </c>
      <c r="B54">
        <f>C40</f>
        <v>9.7172602595556212E-2</v>
      </c>
      <c r="E54" t="s">
        <v>51</v>
      </c>
      <c r="F54">
        <f>MAX(B54:B55)</f>
        <v>0.18408464185614118</v>
      </c>
      <c r="G54" t="s">
        <v>52</v>
      </c>
      <c r="H54" t="s">
        <v>10</v>
      </c>
      <c r="I54" t="s">
        <v>54</v>
      </c>
    </row>
    <row r="55" spans="1:9" x14ac:dyDescent="0.25">
      <c r="A55" t="s">
        <v>50</v>
      </c>
      <c r="B55">
        <f>B50</f>
        <v>0.18408464185614118</v>
      </c>
    </row>
    <row r="62" spans="1:9" x14ac:dyDescent="0.25">
      <c r="A62" t="s">
        <v>53</v>
      </c>
    </row>
    <row r="64" spans="1:9" x14ac:dyDescent="0.25">
      <c r="A64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928-329C-4E7C-B27C-771A02FE4CBF}">
  <dimension ref="B4:H50"/>
  <sheetViews>
    <sheetView topLeftCell="A10" workbookViewId="0">
      <selection activeCell="B50" sqref="B50"/>
    </sheetView>
  </sheetViews>
  <sheetFormatPr baseColWidth="10" defaultRowHeight="15" x14ac:dyDescent="0.25"/>
  <sheetData>
    <row r="4" spans="2:8" x14ac:dyDescent="0.25">
      <c r="B4" s="1" t="s">
        <v>29</v>
      </c>
      <c r="C4" s="1" t="s">
        <v>22</v>
      </c>
      <c r="D4" s="1" t="s">
        <v>33</v>
      </c>
      <c r="E4" s="12" t="s">
        <v>57</v>
      </c>
      <c r="F4" s="12" t="s">
        <v>58</v>
      </c>
      <c r="G4" s="12" t="s">
        <v>59</v>
      </c>
      <c r="H4" s="12" t="s">
        <v>60</v>
      </c>
    </row>
    <row r="5" spans="2:8" x14ac:dyDescent="0.25">
      <c r="B5" s="1">
        <v>1</v>
      </c>
      <c r="C5" s="1">
        <v>1</v>
      </c>
      <c r="D5" s="1">
        <v>69</v>
      </c>
      <c r="E5" s="1">
        <f>D5^2</f>
        <v>4761</v>
      </c>
      <c r="F5" s="1">
        <v>0.4254</v>
      </c>
      <c r="G5" s="1">
        <f>D34-D5</f>
        <v>15.400000000000006</v>
      </c>
      <c r="H5" s="1">
        <f>F5*G5</f>
        <v>6.5511600000000021</v>
      </c>
    </row>
    <row r="6" spans="2:8" x14ac:dyDescent="0.25">
      <c r="B6" s="1">
        <v>11</v>
      </c>
      <c r="C6" s="1">
        <v>2</v>
      </c>
      <c r="D6" s="1">
        <v>69.400000000000006</v>
      </c>
      <c r="E6" s="1">
        <f t="shared" ref="E6:E34" si="0">D6^2</f>
        <v>4816.3600000000006</v>
      </c>
      <c r="F6" s="1">
        <v>0.2944</v>
      </c>
      <c r="G6" s="1">
        <f>D33-D6</f>
        <v>14.099999999999994</v>
      </c>
      <c r="H6" s="1">
        <f t="shared" ref="H6:H19" si="1">F6*G6</f>
        <v>4.1510399999999983</v>
      </c>
    </row>
    <row r="7" spans="2:8" x14ac:dyDescent="0.25">
      <c r="B7" s="1">
        <v>7</v>
      </c>
      <c r="C7" s="1">
        <v>3</v>
      </c>
      <c r="D7" s="1">
        <v>69.900000000000006</v>
      </c>
      <c r="E7" s="1">
        <f t="shared" si="0"/>
        <v>4886.0100000000011</v>
      </c>
      <c r="F7" s="1">
        <v>0.2487</v>
      </c>
      <c r="G7" s="1">
        <f>D32-D7</f>
        <v>12.299999999999997</v>
      </c>
      <c r="H7" s="1">
        <f t="shared" si="1"/>
        <v>3.0590099999999993</v>
      </c>
    </row>
    <row r="8" spans="2:8" x14ac:dyDescent="0.25">
      <c r="B8" s="1">
        <v>23</v>
      </c>
      <c r="C8" s="1">
        <v>4</v>
      </c>
      <c r="D8" s="1">
        <v>69.900000000000006</v>
      </c>
      <c r="E8" s="1">
        <f t="shared" si="0"/>
        <v>4886.0100000000011</v>
      </c>
      <c r="F8" s="1">
        <v>0.21479999999999999</v>
      </c>
      <c r="G8" s="1">
        <f>D31-D8</f>
        <v>11.5</v>
      </c>
      <c r="H8" s="1">
        <f t="shared" si="1"/>
        <v>2.4701999999999997</v>
      </c>
    </row>
    <row r="9" spans="2:8" x14ac:dyDescent="0.25">
      <c r="B9" s="1">
        <v>12</v>
      </c>
      <c r="C9" s="1">
        <v>5</v>
      </c>
      <c r="D9" s="1">
        <v>70</v>
      </c>
      <c r="E9" s="1">
        <f t="shared" si="0"/>
        <v>4900</v>
      </c>
      <c r="F9" s="1">
        <v>0.187</v>
      </c>
      <c r="G9" s="1">
        <f>D30-D9</f>
        <v>11</v>
      </c>
      <c r="H9" s="1">
        <f t="shared" si="1"/>
        <v>2.0569999999999999</v>
      </c>
    </row>
    <row r="10" spans="2:8" x14ac:dyDescent="0.25">
      <c r="B10" s="1">
        <v>15</v>
      </c>
      <c r="C10" s="1">
        <v>6</v>
      </c>
      <c r="D10" s="1">
        <v>71.400000000000006</v>
      </c>
      <c r="E10" s="1">
        <f t="shared" si="0"/>
        <v>5097.9600000000009</v>
      </c>
      <c r="F10" s="1">
        <v>0.16300000000000001</v>
      </c>
      <c r="G10" s="1">
        <f>D29-D10</f>
        <v>9.3999999999999915</v>
      </c>
      <c r="H10" s="1">
        <f t="shared" si="1"/>
        <v>1.5321999999999987</v>
      </c>
    </row>
    <row r="11" spans="2:8" x14ac:dyDescent="0.25">
      <c r="B11" s="1">
        <v>24</v>
      </c>
      <c r="C11" s="1">
        <v>7</v>
      </c>
      <c r="D11" s="1">
        <v>71.8</v>
      </c>
      <c r="E11" s="1">
        <f t="shared" si="0"/>
        <v>5155.24</v>
      </c>
      <c r="F11" s="1">
        <v>0.14149999999999999</v>
      </c>
      <c r="G11" s="1">
        <f>D28-D11</f>
        <v>8</v>
      </c>
      <c r="H11" s="1">
        <f t="shared" si="1"/>
        <v>1.1319999999999999</v>
      </c>
    </row>
    <row r="12" spans="2:8" x14ac:dyDescent="0.25">
      <c r="B12" s="1">
        <v>27</v>
      </c>
      <c r="C12" s="1">
        <v>8</v>
      </c>
      <c r="D12" s="1">
        <v>73</v>
      </c>
      <c r="E12" s="1">
        <f t="shared" si="0"/>
        <v>5329</v>
      </c>
      <c r="F12" s="1">
        <v>0.12189999999999999</v>
      </c>
      <c r="G12" s="1">
        <f>D27-D12</f>
        <v>6.2000000000000028</v>
      </c>
      <c r="H12" s="1">
        <f t="shared" si="1"/>
        <v>0.75578000000000034</v>
      </c>
    </row>
    <row r="13" spans="2:8" x14ac:dyDescent="0.25">
      <c r="B13" s="1">
        <v>21</v>
      </c>
      <c r="C13" s="1">
        <v>9</v>
      </c>
      <c r="D13" s="1">
        <v>73.400000000000006</v>
      </c>
      <c r="E13" s="1">
        <f t="shared" si="0"/>
        <v>5387.56</v>
      </c>
      <c r="F13" s="1">
        <v>0.1036</v>
      </c>
      <c r="G13" s="1">
        <f>D26-D13</f>
        <v>5.7999999999999972</v>
      </c>
      <c r="H13" s="1">
        <f t="shared" si="1"/>
        <v>0.60087999999999964</v>
      </c>
    </row>
    <row r="14" spans="2:8" x14ac:dyDescent="0.25">
      <c r="B14" s="1">
        <v>26</v>
      </c>
      <c r="C14" s="1">
        <v>10</v>
      </c>
      <c r="D14" s="1">
        <v>75</v>
      </c>
      <c r="E14" s="1">
        <f t="shared" si="0"/>
        <v>5625</v>
      </c>
      <c r="F14" s="1">
        <v>8.6199999999999999E-2</v>
      </c>
      <c r="G14" s="1">
        <f>D25-D14</f>
        <v>3.4000000000000057</v>
      </c>
      <c r="H14" s="1">
        <f t="shared" si="1"/>
        <v>0.29308000000000051</v>
      </c>
    </row>
    <row r="15" spans="2:8" x14ac:dyDescent="0.25">
      <c r="B15" s="1">
        <v>29</v>
      </c>
      <c r="C15" s="1">
        <v>11</v>
      </c>
      <c r="D15" s="1">
        <v>75</v>
      </c>
      <c r="E15" s="1">
        <f t="shared" si="0"/>
        <v>5625</v>
      </c>
      <c r="F15" s="1">
        <v>6.9699999999999998E-2</v>
      </c>
      <c r="G15" s="1">
        <f>D24-D15</f>
        <v>2.9000000000000057</v>
      </c>
      <c r="H15" s="1">
        <f t="shared" si="1"/>
        <v>0.20213000000000039</v>
      </c>
    </row>
    <row r="16" spans="2:8" x14ac:dyDescent="0.25">
      <c r="B16" s="1">
        <v>30</v>
      </c>
      <c r="C16" s="1">
        <v>12</v>
      </c>
      <c r="D16" s="1">
        <v>75</v>
      </c>
      <c r="E16" s="1">
        <f t="shared" si="0"/>
        <v>5625</v>
      </c>
      <c r="F16" s="1">
        <v>5.3699999999999998E-2</v>
      </c>
      <c r="G16" s="1">
        <f>D23-D16</f>
        <v>2.5999999999999943</v>
      </c>
      <c r="H16" s="1">
        <f t="shared" si="1"/>
        <v>0.13961999999999969</v>
      </c>
    </row>
    <row r="17" spans="2:8" x14ac:dyDescent="0.25">
      <c r="B17" s="1">
        <v>28</v>
      </c>
      <c r="C17" s="1">
        <v>13</v>
      </c>
      <c r="D17" s="1">
        <v>75.099999999999994</v>
      </c>
      <c r="E17" s="1">
        <f t="shared" si="0"/>
        <v>5640.0099999999993</v>
      </c>
      <c r="F17" s="1">
        <v>3.8100000000000002E-2</v>
      </c>
      <c r="G17" s="1">
        <f>D22-D17</f>
        <v>1.8000000000000114</v>
      </c>
      <c r="H17" s="1">
        <f t="shared" si="1"/>
        <v>6.8580000000000432E-2</v>
      </c>
    </row>
    <row r="18" spans="2:8" x14ac:dyDescent="0.25">
      <c r="B18" s="1">
        <v>16</v>
      </c>
      <c r="C18" s="1">
        <v>14</v>
      </c>
      <c r="D18" s="1">
        <v>75.599999999999994</v>
      </c>
      <c r="E18" s="1">
        <f t="shared" si="0"/>
        <v>5715.3599999999988</v>
      </c>
      <c r="F18" s="1">
        <v>2.2700000000000001E-2</v>
      </c>
      <c r="G18" s="1">
        <f>D21-D18</f>
        <v>0.90000000000000568</v>
      </c>
      <c r="H18" s="1">
        <f t="shared" si="1"/>
        <v>2.0430000000000129E-2</v>
      </c>
    </row>
    <row r="19" spans="2:8" x14ac:dyDescent="0.25">
      <c r="B19" s="1">
        <v>22</v>
      </c>
      <c r="C19" s="1">
        <v>15</v>
      </c>
      <c r="D19" s="1">
        <v>75.7</v>
      </c>
      <c r="E19" s="1">
        <f t="shared" si="0"/>
        <v>5730.4900000000007</v>
      </c>
      <c r="F19" s="1">
        <v>7.6E-3</v>
      </c>
      <c r="G19" s="1">
        <f>D20-D19</f>
        <v>0.39999999999999147</v>
      </c>
      <c r="H19" s="1">
        <f t="shared" si="1"/>
        <v>3.0399999999999351E-3</v>
      </c>
    </row>
    <row r="20" spans="2:8" x14ac:dyDescent="0.25">
      <c r="B20" s="1">
        <v>13</v>
      </c>
      <c r="C20" s="1">
        <v>16</v>
      </c>
      <c r="D20" s="1">
        <v>76.099999999999994</v>
      </c>
      <c r="E20" s="1">
        <f t="shared" si="0"/>
        <v>5791.2099999999991</v>
      </c>
      <c r="F20" s="1"/>
      <c r="G20" s="1"/>
      <c r="H20" s="1"/>
    </row>
    <row r="21" spans="2:8" x14ac:dyDescent="0.25">
      <c r="B21" s="1">
        <v>2</v>
      </c>
      <c r="C21" s="1">
        <v>17</v>
      </c>
      <c r="D21" s="1">
        <v>76.5</v>
      </c>
      <c r="E21" s="1">
        <f t="shared" si="0"/>
        <v>5852.25</v>
      </c>
      <c r="F21" s="1"/>
      <c r="G21" s="1"/>
      <c r="H21" s="1"/>
    </row>
    <row r="22" spans="2:8" x14ac:dyDescent="0.25">
      <c r="B22" s="1">
        <v>8</v>
      </c>
      <c r="C22" s="1">
        <v>18</v>
      </c>
      <c r="D22" s="1">
        <v>76.900000000000006</v>
      </c>
      <c r="E22" s="1">
        <f t="shared" si="0"/>
        <v>5913.6100000000006</v>
      </c>
      <c r="F22" s="1"/>
      <c r="G22" s="13"/>
      <c r="H22" s="13"/>
    </row>
    <row r="23" spans="2:8" x14ac:dyDescent="0.25">
      <c r="B23" s="1">
        <v>25</v>
      </c>
      <c r="C23" s="1">
        <v>19</v>
      </c>
      <c r="D23" s="1">
        <v>77.599999999999994</v>
      </c>
      <c r="E23" s="1">
        <f t="shared" si="0"/>
        <v>6021.7599999999993</v>
      </c>
      <c r="F23" s="1"/>
      <c r="G23" s="13"/>
      <c r="H23" s="13"/>
    </row>
    <row r="24" spans="2:8" x14ac:dyDescent="0.25">
      <c r="B24" s="1">
        <v>3</v>
      </c>
      <c r="C24" s="1">
        <v>20</v>
      </c>
      <c r="D24" s="1">
        <v>77.900000000000006</v>
      </c>
      <c r="E24" s="1">
        <f t="shared" si="0"/>
        <v>6068.4100000000008</v>
      </c>
      <c r="F24" s="1"/>
      <c r="G24" s="13"/>
      <c r="H24" s="13"/>
    </row>
    <row r="25" spans="2:8" x14ac:dyDescent="0.25">
      <c r="B25" s="1">
        <v>5</v>
      </c>
      <c r="C25" s="1">
        <v>21</v>
      </c>
      <c r="D25" s="1">
        <v>78.400000000000006</v>
      </c>
      <c r="E25" s="1">
        <f t="shared" si="0"/>
        <v>6146.5600000000013</v>
      </c>
      <c r="F25" s="1"/>
      <c r="G25" s="13"/>
      <c r="H25" s="13"/>
    </row>
    <row r="26" spans="2:8" x14ac:dyDescent="0.25">
      <c r="B26" s="1">
        <v>4</v>
      </c>
      <c r="C26" s="1">
        <v>22</v>
      </c>
      <c r="D26" s="1">
        <v>79.2</v>
      </c>
      <c r="E26" s="1">
        <f t="shared" si="0"/>
        <v>6272.64</v>
      </c>
      <c r="F26" s="1"/>
      <c r="G26" s="13"/>
      <c r="H26" s="13"/>
    </row>
    <row r="27" spans="2:8" x14ac:dyDescent="0.25">
      <c r="B27" s="1">
        <v>9</v>
      </c>
      <c r="C27" s="1">
        <v>23</v>
      </c>
      <c r="D27" s="1">
        <v>79.2</v>
      </c>
      <c r="E27" s="1">
        <f t="shared" si="0"/>
        <v>6272.64</v>
      </c>
      <c r="F27" s="1"/>
      <c r="G27" s="13"/>
      <c r="H27" s="13"/>
    </row>
    <row r="28" spans="2:8" x14ac:dyDescent="0.25">
      <c r="B28" s="1">
        <v>20</v>
      </c>
      <c r="C28" s="1">
        <v>24</v>
      </c>
      <c r="D28" s="1">
        <v>79.8</v>
      </c>
      <c r="E28" s="1">
        <f t="shared" si="0"/>
        <v>6368.04</v>
      </c>
      <c r="F28" s="1"/>
      <c r="G28" s="13"/>
      <c r="H28" s="13"/>
    </row>
    <row r="29" spans="2:8" x14ac:dyDescent="0.25">
      <c r="B29" s="1">
        <v>19</v>
      </c>
      <c r="C29" s="1">
        <v>25</v>
      </c>
      <c r="D29" s="1">
        <v>80.8</v>
      </c>
      <c r="E29" s="1">
        <f t="shared" si="0"/>
        <v>6528.6399999999994</v>
      </c>
      <c r="F29" s="1"/>
      <c r="G29" s="13"/>
      <c r="H29" s="13"/>
    </row>
    <row r="30" spans="2:8" x14ac:dyDescent="0.25">
      <c r="B30" s="1">
        <v>6</v>
      </c>
      <c r="C30" s="1">
        <v>26</v>
      </c>
      <c r="D30" s="1">
        <v>81</v>
      </c>
      <c r="E30" s="1">
        <f t="shared" si="0"/>
        <v>6561</v>
      </c>
      <c r="F30" s="1"/>
      <c r="G30" s="13"/>
      <c r="H30" s="13"/>
    </row>
    <row r="31" spans="2:8" x14ac:dyDescent="0.25">
      <c r="B31" s="1">
        <v>10</v>
      </c>
      <c r="C31" s="1">
        <v>27</v>
      </c>
      <c r="D31" s="1">
        <v>81.400000000000006</v>
      </c>
      <c r="E31" s="1">
        <f t="shared" si="0"/>
        <v>6625.9600000000009</v>
      </c>
      <c r="F31" s="1"/>
      <c r="G31" s="13"/>
      <c r="H31" s="13"/>
    </row>
    <row r="32" spans="2:8" x14ac:dyDescent="0.25">
      <c r="B32" s="1">
        <v>14</v>
      </c>
      <c r="C32" s="1">
        <v>28</v>
      </c>
      <c r="D32" s="1">
        <v>82.2</v>
      </c>
      <c r="E32" s="1">
        <f t="shared" si="0"/>
        <v>6756.84</v>
      </c>
      <c r="F32" s="1"/>
      <c r="G32" s="13"/>
      <c r="H32" s="13"/>
    </row>
    <row r="33" spans="2:8" x14ac:dyDescent="0.25">
      <c r="B33" s="1">
        <v>17</v>
      </c>
      <c r="C33" s="1">
        <v>29</v>
      </c>
      <c r="D33" s="1">
        <v>83.5</v>
      </c>
      <c r="E33" s="1">
        <f t="shared" si="0"/>
        <v>6972.25</v>
      </c>
      <c r="F33" s="1"/>
      <c r="G33" s="13"/>
      <c r="H33" s="13"/>
    </row>
    <row r="34" spans="2:8" x14ac:dyDescent="0.25">
      <c r="B34" s="1">
        <v>18</v>
      </c>
      <c r="C34" s="1">
        <v>30</v>
      </c>
      <c r="D34" s="1">
        <v>84.4</v>
      </c>
      <c r="E34" s="1">
        <f t="shared" si="0"/>
        <v>7123.3600000000006</v>
      </c>
      <c r="F34" s="1"/>
      <c r="G34" s="13"/>
      <c r="H34" s="13"/>
    </row>
    <row r="35" spans="2:8" x14ac:dyDescent="0.25">
      <c r="B35" s="11"/>
      <c r="C35" s="11"/>
      <c r="D35" s="16">
        <f>SUM(D5:D34)</f>
        <v>2284.1000000000004</v>
      </c>
      <c r="E35" s="17">
        <f>SUM(E5:E34)</f>
        <v>174455.16999999998</v>
      </c>
      <c r="F35" s="11"/>
      <c r="H35" s="15">
        <f>SUM(H5:H19)</f>
        <v>23.036150000000003</v>
      </c>
    </row>
    <row r="37" spans="2:8" x14ac:dyDescent="0.25">
      <c r="B37" s="1" t="s">
        <v>3</v>
      </c>
      <c r="C37" s="12">
        <v>30</v>
      </c>
    </row>
    <row r="38" spans="2:8" x14ac:dyDescent="0.25">
      <c r="B38" s="1" t="s">
        <v>61</v>
      </c>
      <c r="C38" s="1">
        <f>AVERAGE(D5:D34)</f>
        <v>76.136666666666684</v>
      </c>
    </row>
    <row r="41" spans="2:8" x14ac:dyDescent="0.25">
      <c r="B41" t="s">
        <v>62</v>
      </c>
      <c r="C41">
        <f>E35-C37*C38^2</f>
        <v>551.40966666658642</v>
      </c>
    </row>
    <row r="43" spans="2:8" x14ac:dyDescent="0.25">
      <c r="B43" t="s">
        <v>63</v>
      </c>
      <c r="C43">
        <f>H35</f>
        <v>23.036150000000003</v>
      </c>
    </row>
    <row r="45" spans="2:8" x14ac:dyDescent="0.25">
      <c r="B45" t="s">
        <v>64</v>
      </c>
      <c r="C45">
        <f>C43^2/C41</f>
        <v>0.96237740994005783</v>
      </c>
      <c r="E45" t="s">
        <v>65</v>
      </c>
      <c r="F45" s="18">
        <v>0.9</v>
      </c>
    </row>
    <row r="47" spans="2:8" x14ac:dyDescent="0.25">
      <c r="B47" t="s">
        <v>51</v>
      </c>
      <c r="C47" s="18">
        <f>MAX(C45,F45)</f>
        <v>0.96237740994005783</v>
      </c>
      <c r="D47" t="s">
        <v>66</v>
      </c>
    </row>
    <row r="49" spans="2:2" x14ac:dyDescent="0.25">
      <c r="B49" t="s">
        <v>67</v>
      </c>
    </row>
    <row r="50" spans="2:2" x14ac:dyDescent="0.25">
      <c r="B50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3EA1-F7C1-4132-84F5-898BAA8C1D59}">
  <dimension ref="D9"/>
  <sheetViews>
    <sheetView topLeftCell="A109" workbookViewId="0">
      <selection activeCell="G130" sqref="G130"/>
    </sheetView>
  </sheetViews>
  <sheetFormatPr baseColWidth="10" defaultRowHeight="15" x14ac:dyDescent="0.25"/>
  <sheetData>
    <row r="9" spans="4:4" x14ac:dyDescent="0.25">
      <c r="D9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hipergeometrica</vt:lpstr>
      <vt:lpstr>poisson</vt:lpstr>
      <vt:lpstr>exponencial</vt:lpstr>
      <vt:lpstr>smirnov</vt:lpstr>
      <vt:lpstr>shapiro wilks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2025-06-09T02:36:25Z</dcterms:created>
  <dcterms:modified xsi:type="dcterms:W3CDTF">2025-06-09T18:06:40Z</dcterms:modified>
</cp:coreProperties>
</file>