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esktop\Sem6ULSA\ULSA-6th-Semester\ProbabilityAndStatistics\"/>
    </mc:Choice>
  </mc:AlternateContent>
  <xr:revisionPtr revIDLastSave="0" documentId="13_ncr:1_{89685018-D2F6-43D1-9D85-E32A0670AEE6}" xr6:coauthVersionLast="47" xr6:coauthVersionMax="47" xr10:uidLastSave="{00000000-0000-0000-0000-000000000000}"/>
  <bookViews>
    <workbookView xWindow="-120" yWindow="-120" windowWidth="24240" windowHeight="13740" xr2:uid="{4CE63F2F-564B-4ED0-A902-0DC683B6C3A1}"/>
  </bookViews>
  <sheets>
    <sheet name="PERCENTILES" sheetId="1" r:id="rId1"/>
    <sheet name="Tabla de Frecuencia" sheetId="2" r:id="rId2"/>
    <sheet name="HISTOGRAMA" sheetId="3" r:id="rId3"/>
  </sheets>
  <definedNames>
    <definedName name="_xlnm._FilterDatabase" localSheetId="2" hidden="1">HISTOGRAMA!$P$4:$Q$46</definedName>
    <definedName name="_xlnm._FilterDatabase" localSheetId="0" hidden="1">PERCENTILES!$B$11:$C$11</definedName>
    <definedName name="_xlchart.v1.0" hidden="1">HISTOGRAMA!$C$5:$C$46</definedName>
    <definedName name="_xlchart.v1.1" hidden="1">HISTOGRAMA!$B$5:$B$46</definedName>
    <definedName name="_xlchart.v1.2" hidden="1">HISTOGRAMA!$C$5:$C$46</definedName>
    <definedName name="_xlchart.v1.3" hidden="1">HISTOGRAMA!$C$5:$C$46</definedName>
    <definedName name="_xlchart.v1.4" hidden="1">HISTOGRAMA!$C$5:$C$46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3" l="1"/>
  <c r="N16" i="3"/>
  <c r="N17" i="3"/>
  <c r="N18" i="3"/>
  <c r="N14" i="3"/>
  <c r="M16" i="3"/>
  <c r="M17" i="3"/>
  <c r="M18" i="3"/>
  <c r="M15" i="3"/>
  <c r="M14" i="3"/>
  <c r="L15" i="3"/>
  <c r="L16" i="3"/>
  <c r="L17" i="3"/>
  <c r="L18" i="3"/>
  <c r="L19" i="3"/>
  <c r="L14" i="3"/>
  <c r="K19" i="3"/>
  <c r="K15" i="3"/>
  <c r="K16" i="3"/>
  <c r="K17" i="3"/>
  <c r="K18" i="3"/>
  <c r="K14" i="3"/>
  <c r="I17" i="3"/>
  <c r="J17" i="3" s="1"/>
  <c r="I18" i="3" s="1"/>
  <c r="J18" i="3" s="1"/>
  <c r="J16" i="3"/>
  <c r="I16" i="3"/>
  <c r="J15" i="3"/>
  <c r="I15" i="3"/>
  <c r="J14" i="3"/>
  <c r="I14" i="3"/>
  <c r="F21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28" i="3"/>
  <c r="F19" i="3"/>
  <c r="K24" i="2" l="1"/>
  <c r="K23" i="2"/>
  <c r="K22" i="2"/>
  <c r="F14" i="3"/>
  <c r="F13" i="3" l="1" a="1"/>
  <c r="F13" i="3" s="1"/>
  <c r="F12" i="3"/>
  <c r="F11" i="3"/>
  <c r="F8" i="3"/>
  <c r="F7" i="3"/>
  <c r="F6" i="3"/>
  <c r="N21" i="2"/>
  <c r="L23" i="2"/>
  <c r="L24" i="2" s="1"/>
  <c r="L25" i="2" s="1"/>
  <c r="L22" i="2"/>
  <c r="L21" i="2"/>
  <c r="K25" i="2"/>
  <c r="K21" i="2"/>
  <c r="J26" i="2"/>
  <c r="J22" i="2"/>
  <c r="J23" i="2"/>
  <c r="J24" i="2"/>
  <c r="J25" i="2"/>
  <c r="J21" i="2"/>
  <c r="I22" i="2"/>
  <c r="I23" i="2"/>
  <c r="I24" i="2"/>
  <c r="I25" i="2"/>
  <c r="I21" i="2"/>
  <c r="J11" i="2"/>
  <c r="I11" i="2" a="1"/>
  <c r="I11" i="2" s="1"/>
  <c r="I10" i="2"/>
  <c r="I15" i="2"/>
  <c r="I9" i="2"/>
  <c r="I8" i="2"/>
  <c r="J6" i="2"/>
  <c r="I6" i="2"/>
  <c r="J4" i="2"/>
  <c r="I7" i="2"/>
  <c r="I5" i="2"/>
  <c r="I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" i="2"/>
  <c r="F10" i="3" l="1"/>
  <c r="F9" i="3"/>
  <c r="G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<sst xmlns="http://schemas.openxmlformats.org/spreadsheetml/2006/main" count="175" uniqueCount="66">
  <si>
    <t>GRUPO</t>
  </si>
  <si>
    <t>CONSUMO</t>
  </si>
  <si>
    <t>CODIFICACION</t>
  </si>
  <si>
    <t>&lt;=300</t>
  </si>
  <si>
    <t>301-600</t>
  </si>
  <si>
    <t>601-900</t>
  </si>
  <si>
    <t>901-1200</t>
  </si>
  <si>
    <t>1201&gt;=</t>
  </si>
  <si>
    <t>Muy bajo</t>
  </si>
  <si>
    <t>Bajo</t>
  </si>
  <si>
    <t>Medio</t>
  </si>
  <si>
    <t>Alto</t>
  </si>
  <si>
    <t>Muy Alto</t>
  </si>
  <si>
    <t>Consumo</t>
  </si>
  <si>
    <t>Muy Bajo</t>
  </si>
  <si>
    <t>Hogar</t>
  </si>
  <si>
    <t>Divida en sextiles y saque conclusiones</t>
  </si>
  <si>
    <t>Orden</t>
  </si>
  <si>
    <t>Porcentaje</t>
  </si>
  <si>
    <t>Codigo</t>
  </si>
  <si>
    <t>Valor</t>
  </si>
  <si>
    <t>Media</t>
  </si>
  <si>
    <t>Desv Est</t>
  </si>
  <si>
    <t>Varianza</t>
  </si>
  <si>
    <t>Rango</t>
  </si>
  <si>
    <t xml:space="preserve">Min </t>
  </si>
  <si>
    <t>Max</t>
  </si>
  <si>
    <t>CV</t>
  </si>
  <si>
    <t>Moda</t>
  </si>
  <si>
    <t>Mediana</t>
  </si>
  <si>
    <t>En promedio, los hogares tienen un consumo entre bajo y alto con respecto a la media</t>
  </si>
  <si>
    <t>En promedio, los hogares tienen un consumo entre bajo y alto con respecto a la media, al cuadrado</t>
  </si>
  <si>
    <t>El limite superior del rango del consumo es de Muy Alto (5)</t>
  </si>
  <si>
    <t>El limite inferior del rango del consumo es de Muy Bajo(1)</t>
  </si>
  <si>
    <t>Existen cuatro categorias entre la mas alta y la mas baja</t>
  </si>
  <si>
    <t>Que tanto aumenta la varianza por unidad de la media</t>
  </si>
  <si>
    <t>Es el numero que mas se repite en la encuesta, que en esta occasion es "MEDIO" (3)</t>
  </si>
  <si>
    <t>que se repite 15 veces</t>
  </si>
  <si>
    <t>El numero de en medio, al acomodarlos de menor a mayor, es 3 (consumo medio)</t>
  </si>
  <si>
    <t>TABLA DE FRECUENCIAS</t>
  </si>
  <si>
    <t>Frecuencia</t>
  </si>
  <si>
    <t>Suma=</t>
  </si>
  <si>
    <t>Frec Acu</t>
  </si>
  <si>
    <t>Porc Acu</t>
  </si>
  <si>
    <t>El porcentaje exacto de hogares encuestados con un consumo MEDIO es de 35.71%</t>
  </si>
  <si>
    <t>El porcentaje exacto de hogares encuestados con un consumo MUY BAJO es de 11.9%</t>
  </si>
  <si>
    <t>El porcentaje exacto de hogares encuestados con un consumo MUY ALTO es de 7.14%</t>
  </si>
  <si>
    <t>El porcentaje exacto de hogares encuestados con un consumo de BAJO a ALTO es de 85.95%</t>
  </si>
  <si>
    <t>De bajo a alto</t>
  </si>
  <si>
    <t>Tipo de Datos: Cualitativos</t>
  </si>
  <si>
    <t>Tipos de datos: Cuantitativos Cotinuos</t>
  </si>
  <si>
    <t>Promedio</t>
  </si>
  <si>
    <t>Min</t>
  </si>
  <si>
    <t xml:space="preserve">Corresponde al consumo promedio de los hogares quess ligeramente por debajo </t>
  </si>
  <si>
    <t>grupos</t>
  </si>
  <si>
    <t>rango grupo</t>
  </si>
  <si>
    <t>Grupo 1</t>
  </si>
  <si>
    <t>Grupo 2</t>
  </si>
  <si>
    <t>Grupo 3</t>
  </si>
  <si>
    <t>Grupo 4</t>
  </si>
  <si>
    <t>Grupo 5</t>
  </si>
  <si>
    <t>Minimo</t>
  </si>
  <si>
    <t>Maximo</t>
  </si>
  <si>
    <t>Frec</t>
  </si>
  <si>
    <t>Frec acum</t>
  </si>
  <si>
    <t>Porc 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</si>
</sst>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164" fontId="0" fillId="0" borderId="0" xfId="1" applyFon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0" fontId="0" fillId="0" borderId="0" xfId="2" applyNumberFormat="1" applyFont="1"/>
    <xf numFmtId="10" fontId="0" fillId="0" borderId="1" xfId="2" applyNumberFormat="1" applyFont="1" applyBorder="1" applyAlignment="1">
      <alignment horizontal="center"/>
    </xf>
    <xf numFmtId="10" fontId="0" fillId="0" borderId="0" xfId="0" applyNumberFormat="1"/>
    <xf numFmtId="10" fontId="0" fillId="0" borderId="1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0" fontId="0" fillId="9" borderId="1" xfId="2" applyNumberFormat="1" applyFont="1" applyFill="1" applyBorder="1" applyAlignment="1">
      <alignment horizontal="center"/>
    </xf>
    <xf numFmtId="10" fontId="0" fillId="6" borderId="1" xfId="2" applyNumberFormat="1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 de Frecuencia'!$I$20</c:f>
              <c:strCache>
                <c:ptCount val="1"/>
                <c:pt idx="0">
                  <c:v>Frecuencia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 de Frecuencia'!$H$21:$H$25</c:f>
              <c:strCache>
                <c:ptCount val="5"/>
                <c:pt idx="0">
                  <c:v>Muy Bajo</c:v>
                </c:pt>
                <c:pt idx="1">
                  <c:v>Bajo</c:v>
                </c:pt>
                <c:pt idx="2">
                  <c:v>Medio</c:v>
                </c:pt>
                <c:pt idx="3">
                  <c:v>Alto</c:v>
                </c:pt>
                <c:pt idx="4">
                  <c:v>Muy Alto</c:v>
                </c:pt>
              </c:strCache>
            </c:strRef>
          </c:cat>
          <c:val>
            <c:numRef>
              <c:f>'Tabla de Frecuencia'!$I$21:$I$25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9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D8-43C8-A0E0-9D6398DA15F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44959632"/>
        <c:axId val="1944961072"/>
      </c:barChart>
      <c:catAx>
        <c:axId val="194495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44961072"/>
        <c:crosses val="autoZero"/>
        <c:auto val="1"/>
        <c:lblAlgn val="ctr"/>
        <c:lblOffset val="100"/>
        <c:noMultiLvlLbl val="0"/>
      </c:catAx>
      <c:valAx>
        <c:axId val="194496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44959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 de Frecuencia'!$J$20</c:f>
              <c:strCache>
                <c:ptCount val="1"/>
                <c:pt idx="0">
                  <c:v>Porcentaje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 de Frecuencia'!$H$21:$H$25</c:f>
              <c:strCache>
                <c:ptCount val="5"/>
                <c:pt idx="0">
                  <c:v>Muy Bajo</c:v>
                </c:pt>
                <c:pt idx="1">
                  <c:v>Bajo</c:v>
                </c:pt>
                <c:pt idx="2">
                  <c:v>Medio</c:v>
                </c:pt>
                <c:pt idx="3">
                  <c:v>Alto</c:v>
                </c:pt>
                <c:pt idx="4">
                  <c:v>Muy Alto</c:v>
                </c:pt>
              </c:strCache>
            </c:strRef>
          </c:cat>
          <c:val>
            <c:numRef>
              <c:f>'Tabla de Frecuencia'!$J$21:$J$25</c:f>
              <c:numCache>
                <c:formatCode>0.00%</c:formatCode>
                <c:ptCount val="5"/>
                <c:pt idx="0">
                  <c:v>0.11904761904761904</c:v>
                </c:pt>
                <c:pt idx="1">
                  <c:v>0.23809523809523808</c:v>
                </c:pt>
                <c:pt idx="2">
                  <c:v>0.35714285714285715</c:v>
                </c:pt>
                <c:pt idx="3">
                  <c:v>0.21428571428571427</c:v>
                </c:pt>
                <c:pt idx="4">
                  <c:v>7.1428571428571425E-2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E7-4091-9254-D460E868E6D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72741584"/>
        <c:axId val="2072741104"/>
      </c:barChart>
      <c:catAx>
        <c:axId val="207274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72741104"/>
        <c:crosses val="autoZero"/>
        <c:auto val="1"/>
        <c:lblAlgn val="ctr"/>
        <c:lblOffset val="100"/>
        <c:noMultiLvlLbl val="0"/>
      </c:catAx>
      <c:valAx>
        <c:axId val="207274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7274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 de Frecuencia'!$I$20</c:f>
              <c:strCache>
                <c:ptCount val="1"/>
                <c:pt idx="0">
                  <c:v>Frecuencia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 de Frecuencia'!$H$21:$H$25</c:f>
              <c:strCache>
                <c:ptCount val="5"/>
                <c:pt idx="0">
                  <c:v>Muy Bajo</c:v>
                </c:pt>
                <c:pt idx="1">
                  <c:v>Bajo</c:v>
                </c:pt>
                <c:pt idx="2">
                  <c:v>Medio</c:v>
                </c:pt>
                <c:pt idx="3">
                  <c:v>Alto</c:v>
                </c:pt>
                <c:pt idx="4">
                  <c:v>Muy Alto</c:v>
                </c:pt>
              </c:strCache>
            </c:strRef>
          </c:cat>
          <c:val>
            <c:numRef>
              <c:f>'Tabla de Frecuencia'!$I$21:$I$25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9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91-4B18-9052-AE00F8AB8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2729536"/>
        <c:axId val="342720416"/>
      </c:barChart>
      <c:catAx>
        <c:axId val="34272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342720416"/>
        <c:crosses val="autoZero"/>
        <c:auto val="1"/>
        <c:lblAlgn val="ctr"/>
        <c:lblOffset val="100"/>
        <c:noMultiLvlLbl val="0"/>
      </c:catAx>
      <c:valAx>
        <c:axId val="34272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34272953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title>
    <c:autoTitleDeleted val="0"/>
    <c:plotArea>
      <c:layout>
        <c:manualLayout>
          <c:layoutTarget val="inner"/>
          <c:xMode val="edge"/>
          <c:yMode val="edge"/>
          <c:x val="0.14787270341207348"/>
          <c:y val="0.19486111111111112"/>
          <c:w val="0.85212729658792652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'Tabla de Frecuencia'!$J$20</c:f>
              <c:strCache>
                <c:ptCount val="1"/>
                <c:pt idx="0">
                  <c:v>Porcentaje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 de Frecuencia'!$H$21:$H$25</c:f>
              <c:strCache>
                <c:ptCount val="5"/>
                <c:pt idx="0">
                  <c:v>Muy Bajo</c:v>
                </c:pt>
                <c:pt idx="1">
                  <c:v>Bajo</c:v>
                </c:pt>
                <c:pt idx="2">
                  <c:v>Medio</c:v>
                </c:pt>
                <c:pt idx="3">
                  <c:v>Alto</c:v>
                </c:pt>
                <c:pt idx="4">
                  <c:v>Muy Alto</c:v>
                </c:pt>
              </c:strCache>
            </c:strRef>
          </c:cat>
          <c:val>
            <c:numRef>
              <c:f>'Tabla de Frecuencia'!$J$21:$J$25</c:f>
              <c:numCache>
                <c:formatCode>0.00%</c:formatCode>
                <c:ptCount val="5"/>
                <c:pt idx="0">
                  <c:v>0.11904761904761904</c:v>
                </c:pt>
                <c:pt idx="1">
                  <c:v>0.23809523809523808</c:v>
                </c:pt>
                <c:pt idx="2">
                  <c:v>0.35714285714285715</c:v>
                </c:pt>
                <c:pt idx="3">
                  <c:v>0.21428571428571427</c:v>
                </c:pt>
                <c:pt idx="4">
                  <c:v>7.1428571428571425E-2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33-45F4-9482-D7B96DDB2B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43649152"/>
        <c:axId val="343651552"/>
      </c:barChart>
      <c:catAx>
        <c:axId val="34364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343651552"/>
        <c:crosses val="autoZero"/>
        <c:auto val="1"/>
        <c:lblAlgn val="ctr"/>
        <c:lblOffset val="100"/>
        <c:noMultiLvlLbl val="0"/>
      </c:catAx>
      <c:valAx>
        <c:axId val="34365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343649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38D9DB28-F017-4B82-9D55-688663D3E756}">
          <cx:dataLabels>
            <cx:visibility seriesName="0" categoryName="0" value="1"/>
          </cx:dataLabels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27</xdr:row>
      <xdr:rowOff>14287</xdr:rowOff>
    </xdr:from>
    <xdr:to>
      <xdr:col>12</xdr:col>
      <xdr:colOff>752475</xdr:colOff>
      <xdr:row>41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07AED66-3163-94E8-7921-BFFAFA8FB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266700</xdr:colOff>
      <xdr:row>27</xdr:row>
      <xdr:rowOff>14287</xdr:rowOff>
    </xdr:from>
    <xdr:to>
      <xdr:col>19</xdr:col>
      <xdr:colOff>266700</xdr:colOff>
      <xdr:row>41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B4F769D-550C-BD8E-C6C2-C293BEB19D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342900</xdr:colOff>
      <xdr:row>49</xdr:row>
      <xdr:rowOff>0</xdr:rowOff>
    </xdr:from>
    <xdr:to>
      <xdr:col>13</xdr:col>
      <xdr:colOff>323850</xdr:colOff>
      <xdr:row>63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7E24BE-3EAC-3206-BD7D-793A669452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361950</xdr:colOff>
      <xdr:row>49</xdr:row>
      <xdr:rowOff>133350</xdr:rowOff>
    </xdr:from>
    <xdr:to>
      <xdr:col>19</xdr:col>
      <xdr:colOff>361950</xdr:colOff>
      <xdr:row>64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F867E3F-E8CB-ABF7-5CAA-ECE7423CC9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642936</xdr:colOff>
      <xdr:row>20</xdr:row>
      <xdr:rowOff>95249</xdr:rowOff>
    </xdr:from>
    <xdr:to>
      <xdr:col>14</xdr:col>
      <xdr:colOff>361950</xdr:colOff>
      <xdr:row>38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66C0289-4C1D-CB6E-C458-D187851699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33986" y="3905249"/>
              <a:ext cx="5815014" cy="35052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F39F-309B-459B-B57F-C41FEC9C578A}">
  <dimension ref="B2:F53"/>
  <sheetViews>
    <sheetView tabSelected="1" workbookViewId="0">
      <selection activeCell="F19" sqref="F19"/>
    </sheetView>
  </sheetViews>
  <sheetFormatPr defaultColWidth="11.42578125" defaultRowHeight="15" x14ac:dyDescent="0.25"/>
  <cols>
    <col min="4" max="4" width="13.85546875" bestFit="1" customWidth="1"/>
  </cols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2">
        <v>1</v>
      </c>
      <c r="C3" s="2" t="s">
        <v>3</v>
      </c>
      <c r="D3" s="2" t="s">
        <v>8</v>
      </c>
    </row>
    <row r="4" spans="2:4" x14ac:dyDescent="0.25">
      <c r="B4" s="2">
        <v>2</v>
      </c>
      <c r="C4" s="2" t="s">
        <v>4</v>
      </c>
      <c r="D4" s="2" t="s">
        <v>9</v>
      </c>
    </row>
    <row r="5" spans="2:4" x14ac:dyDescent="0.25">
      <c r="B5" s="2">
        <v>3</v>
      </c>
      <c r="C5" s="2" t="s">
        <v>5</v>
      </c>
      <c r="D5" s="2" t="s">
        <v>10</v>
      </c>
    </row>
    <row r="6" spans="2:4" x14ac:dyDescent="0.25">
      <c r="B6" s="2">
        <v>4</v>
      </c>
      <c r="C6" s="2" t="s">
        <v>6</v>
      </c>
      <c r="D6" s="2" t="s">
        <v>11</v>
      </c>
    </row>
    <row r="7" spans="2:4" x14ac:dyDescent="0.25">
      <c r="B7" s="2">
        <v>5</v>
      </c>
      <c r="C7" s="2" t="s">
        <v>7</v>
      </c>
      <c r="D7" s="2" t="s">
        <v>12</v>
      </c>
    </row>
    <row r="9" spans="2:4" x14ac:dyDescent="0.25">
      <c r="B9" s="3" t="s">
        <v>16</v>
      </c>
    </row>
    <row r="11" spans="2:4" x14ac:dyDescent="0.25">
      <c r="B11" s="2" t="s">
        <v>15</v>
      </c>
      <c r="C11" s="2" t="s">
        <v>13</v>
      </c>
    </row>
    <row r="12" spans="2:4" x14ac:dyDescent="0.25">
      <c r="B12" s="23">
        <v>1</v>
      </c>
      <c r="C12" s="23" t="s">
        <v>9</v>
      </c>
    </row>
    <row r="13" spans="2:4" x14ac:dyDescent="0.25">
      <c r="B13" s="23">
        <v>2</v>
      </c>
      <c r="C13" s="23" t="s">
        <v>10</v>
      </c>
    </row>
    <row r="14" spans="2:4" x14ac:dyDescent="0.25">
      <c r="B14" s="23">
        <v>3</v>
      </c>
      <c r="C14" s="23" t="s">
        <v>10</v>
      </c>
    </row>
    <row r="15" spans="2:4" x14ac:dyDescent="0.25">
      <c r="B15" s="23">
        <v>4</v>
      </c>
      <c r="C15" s="23" t="s">
        <v>11</v>
      </c>
    </row>
    <row r="16" spans="2:4" x14ac:dyDescent="0.25">
      <c r="B16" s="23">
        <v>5</v>
      </c>
      <c r="C16" s="23" t="s">
        <v>11</v>
      </c>
    </row>
    <row r="17" spans="2:6" x14ac:dyDescent="0.25">
      <c r="B17" s="23">
        <v>6</v>
      </c>
      <c r="C17" s="23" t="s">
        <v>10</v>
      </c>
    </row>
    <row r="18" spans="2:6" x14ac:dyDescent="0.25">
      <c r="B18" s="23">
        <v>7</v>
      </c>
      <c r="C18" s="23" t="s">
        <v>10</v>
      </c>
    </row>
    <row r="19" spans="2:6" x14ac:dyDescent="0.25">
      <c r="B19" s="23">
        <v>8</v>
      </c>
      <c r="C19" s="23" t="s">
        <v>10</v>
      </c>
      <c r="F19" s="4"/>
    </row>
    <row r="20" spans="2:6" x14ac:dyDescent="0.25">
      <c r="B20" s="23">
        <v>9</v>
      </c>
      <c r="C20" s="23" t="s">
        <v>10</v>
      </c>
    </row>
    <row r="21" spans="2:6" x14ac:dyDescent="0.25">
      <c r="B21" s="23">
        <v>10</v>
      </c>
      <c r="C21" s="23" t="s">
        <v>12</v>
      </c>
    </row>
    <row r="22" spans="2:6" x14ac:dyDescent="0.25">
      <c r="B22" s="23">
        <v>11</v>
      </c>
      <c r="C22" s="23" t="s">
        <v>14</v>
      </c>
    </row>
    <row r="23" spans="2:6" x14ac:dyDescent="0.25">
      <c r="B23" s="23">
        <v>12</v>
      </c>
      <c r="C23" s="23" t="s">
        <v>9</v>
      </c>
    </row>
    <row r="24" spans="2:6" x14ac:dyDescent="0.25">
      <c r="B24" s="23">
        <v>13</v>
      </c>
      <c r="C24" s="23" t="s">
        <v>9</v>
      </c>
    </row>
    <row r="25" spans="2:6" x14ac:dyDescent="0.25">
      <c r="B25" s="23">
        <v>14</v>
      </c>
      <c r="C25" s="23" t="s">
        <v>10</v>
      </c>
    </row>
    <row r="26" spans="2:6" x14ac:dyDescent="0.25">
      <c r="B26" s="23">
        <v>15</v>
      </c>
      <c r="C26" s="23" t="s">
        <v>11</v>
      </c>
    </row>
    <row r="27" spans="2:6" x14ac:dyDescent="0.25">
      <c r="B27" s="23">
        <v>16</v>
      </c>
      <c r="C27" s="23" t="s">
        <v>10</v>
      </c>
    </row>
    <row r="28" spans="2:6" x14ac:dyDescent="0.25">
      <c r="B28" s="23">
        <v>17</v>
      </c>
      <c r="C28" s="23" t="s">
        <v>14</v>
      </c>
    </row>
    <row r="29" spans="2:6" x14ac:dyDescent="0.25">
      <c r="B29" s="23">
        <v>18</v>
      </c>
      <c r="C29" s="23" t="s">
        <v>10</v>
      </c>
    </row>
    <row r="30" spans="2:6" x14ac:dyDescent="0.25">
      <c r="B30" s="23">
        <v>19</v>
      </c>
      <c r="C30" s="23" t="s">
        <v>9</v>
      </c>
    </row>
    <row r="31" spans="2:6" x14ac:dyDescent="0.25">
      <c r="B31" s="23">
        <v>20</v>
      </c>
      <c r="C31" s="23" t="s">
        <v>9</v>
      </c>
    </row>
    <row r="32" spans="2:6" x14ac:dyDescent="0.25">
      <c r="B32" s="23">
        <v>21</v>
      </c>
      <c r="C32" s="23" t="s">
        <v>14</v>
      </c>
    </row>
    <row r="33" spans="2:3" x14ac:dyDescent="0.25">
      <c r="B33" s="23">
        <v>22</v>
      </c>
      <c r="C33" s="23" t="s">
        <v>9</v>
      </c>
    </row>
    <row r="34" spans="2:3" x14ac:dyDescent="0.25">
      <c r="B34" s="23">
        <v>23</v>
      </c>
      <c r="C34" s="23" t="s">
        <v>11</v>
      </c>
    </row>
    <row r="35" spans="2:3" x14ac:dyDescent="0.25">
      <c r="B35" s="23">
        <v>24</v>
      </c>
      <c r="C35" s="23" t="s">
        <v>10</v>
      </c>
    </row>
    <row r="36" spans="2:3" x14ac:dyDescent="0.25">
      <c r="B36" s="23">
        <v>25</v>
      </c>
      <c r="C36" s="23" t="s">
        <v>14</v>
      </c>
    </row>
    <row r="37" spans="2:3" x14ac:dyDescent="0.25">
      <c r="B37" s="23">
        <v>26</v>
      </c>
      <c r="C37" s="23" t="s">
        <v>12</v>
      </c>
    </row>
    <row r="38" spans="2:3" x14ac:dyDescent="0.25">
      <c r="B38" s="23">
        <v>27</v>
      </c>
      <c r="C38" s="23" t="s">
        <v>10</v>
      </c>
    </row>
    <row r="39" spans="2:3" x14ac:dyDescent="0.25">
      <c r="B39" s="23">
        <v>28</v>
      </c>
      <c r="C39" s="23" t="s">
        <v>10</v>
      </c>
    </row>
    <row r="40" spans="2:3" x14ac:dyDescent="0.25">
      <c r="B40" s="23">
        <v>29</v>
      </c>
      <c r="C40" s="23" t="s">
        <v>9</v>
      </c>
    </row>
    <row r="41" spans="2:3" x14ac:dyDescent="0.25">
      <c r="B41" s="23">
        <v>30</v>
      </c>
      <c r="C41" s="23" t="s">
        <v>11</v>
      </c>
    </row>
    <row r="42" spans="2:3" x14ac:dyDescent="0.25">
      <c r="B42" s="23">
        <v>31</v>
      </c>
      <c r="C42" s="23" t="s">
        <v>10</v>
      </c>
    </row>
    <row r="43" spans="2:3" x14ac:dyDescent="0.25">
      <c r="B43" s="23">
        <v>32</v>
      </c>
      <c r="C43" s="23" t="s">
        <v>11</v>
      </c>
    </row>
    <row r="44" spans="2:3" x14ac:dyDescent="0.25">
      <c r="B44" s="23">
        <v>33</v>
      </c>
      <c r="C44" s="23" t="s">
        <v>12</v>
      </c>
    </row>
    <row r="45" spans="2:3" x14ac:dyDescent="0.25">
      <c r="B45" s="23">
        <v>34</v>
      </c>
      <c r="C45" s="23" t="s">
        <v>11</v>
      </c>
    </row>
    <row r="46" spans="2:3" x14ac:dyDescent="0.25">
      <c r="B46" s="23">
        <v>35</v>
      </c>
      <c r="C46" s="23" t="s">
        <v>14</v>
      </c>
    </row>
    <row r="47" spans="2:3" x14ac:dyDescent="0.25">
      <c r="B47" s="23">
        <v>36</v>
      </c>
      <c r="C47" s="23" t="s">
        <v>9</v>
      </c>
    </row>
    <row r="48" spans="2:3" x14ac:dyDescent="0.25">
      <c r="B48" s="23">
        <v>37</v>
      </c>
      <c r="C48" s="23" t="s">
        <v>11</v>
      </c>
    </row>
    <row r="49" spans="2:5" x14ac:dyDescent="0.25">
      <c r="B49" s="23">
        <v>38</v>
      </c>
      <c r="C49" s="23" t="s">
        <v>11</v>
      </c>
    </row>
    <row r="50" spans="2:5" x14ac:dyDescent="0.25">
      <c r="B50" s="23">
        <v>39</v>
      </c>
      <c r="C50" s="23" t="s">
        <v>9</v>
      </c>
    </row>
    <row r="51" spans="2:5" x14ac:dyDescent="0.25">
      <c r="B51" s="23">
        <v>40</v>
      </c>
      <c r="C51" s="23" t="s">
        <v>10</v>
      </c>
    </row>
    <row r="52" spans="2:5" x14ac:dyDescent="0.25">
      <c r="B52" s="23">
        <v>41</v>
      </c>
      <c r="C52" s="23" t="s">
        <v>10</v>
      </c>
      <c r="E52" s="12"/>
    </row>
    <row r="53" spans="2:5" x14ac:dyDescent="0.25">
      <c r="B53" s="23">
        <v>42</v>
      </c>
      <c r="C53" s="23" t="s">
        <v>9</v>
      </c>
    </row>
  </sheetData>
  <autoFilter ref="B11:C11" xr:uid="{0D60F39F-309B-459B-B57F-C41FEC9C578A}">
    <sortState xmlns:xlrd2="http://schemas.microsoft.com/office/spreadsheetml/2017/richdata2" ref="B12:C53">
      <sortCondition ref="B1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D24F-39FA-49AE-8A33-9CACCF5C3C51}">
  <dimension ref="A1:N47"/>
  <sheetViews>
    <sheetView topLeftCell="C9" workbookViewId="0">
      <selection activeCell="K21" sqref="K21"/>
    </sheetView>
  </sheetViews>
  <sheetFormatPr defaultColWidth="11.42578125" defaultRowHeight="15" x14ac:dyDescent="0.25"/>
  <cols>
    <col min="9" max="9" width="11.7109375" bestFit="1" customWidth="1"/>
  </cols>
  <sheetData>
    <row r="1" spans="1:11" x14ac:dyDescent="0.25">
      <c r="D1" t="s">
        <v>49</v>
      </c>
    </row>
    <row r="3" spans="1:11" x14ac:dyDescent="0.25">
      <c r="A3" s="10" t="s">
        <v>19</v>
      </c>
      <c r="B3" s="10" t="s">
        <v>20</v>
      </c>
      <c r="C3" s="1"/>
      <c r="D3" s="2" t="s">
        <v>15</v>
      </c>
      <c r="E3" s="2" t="s">
        <v>13</v>
      </c>
      <c r="F3" s="2" t="s">
        <v>17</v>
      </c>
    </row>
    <row r="4" spans="1:11" x14ac:dyDescent="0.25">
      <c r="A4" s="2" t="s">
        <v>14</v>
      </c>
      <c r="B4" s="2">
        <v>1</v>
      </c>
      <c r="C4" s="1"/>
      <c r="D4" s="5">
        <v>11</v>
      </c>
      <c r="E4" s="5" t="s">
        <v>14</v>
      </c>
      <c r="F4" s="6">
        <f>VLOOKUP(E4,$A$3:$B$8,2,FALSE)</f>
        <v>1</v>
      </c>
      <c r="H4" t="s">
        <v>21</v>
      </c>
      <c r="I4">
        <f>AVERAGE(F4:F45)</f>
        <v>2.8809523809523809</v>
      </c>
      <c r="J4">
        <f>ROUND(I4,0)</f>
        <v>3</v>
      </c>
      <c r="K4" t="s">
        <v>53</v>
      </c>
    </row>
    <row r="5" spans="1:11" x14ac:dyDescent="0.25">
      <c r="A5" s="2" t="s">
        <v>9</v>
      </c>
      <c r="B5" s="2">
        <v>2</v>
      </c>
      <c r="C5" s="1"/>
      <c r="D5" s="5">
        <v>17</v>
      </c>
      <c r="E5" s="5" t="s">
        <v>14</v>
      </c>
      <c r="F5" s="6">
        <f t="shared" ref="F5:F45" si="0">VLOOKUP(E5,$A$3:$B$8,2,FALSE)</f>
        <v>1</v>
      </c>
      <c r="H5" t="s">
        <v>22</v>
      </c>
      <c r="I5">
        <f>_xlfn.STDEV.P(F4:F45)</f>
        <v>1.0954968638406992</v>
      </c>
      <c r="K5" t="s">
        <v>30</v>
      </c>
    </row>
    <row r="6" spans="1:11" x14ac:dyDescent="0.25">
      <c r="A6" s="2" t="s">
        <v>10</v>
      </c>
      <c r="B6" s="2">
        <v>3</v>
      </c>
      <c r="C6" s="1"/>
      <c r="D6" s="5">
        <v>21</v>
      </c>
      <c r="E6" s="5" t="s">
        <v>14</v>
      </c>
      <c r="F6" s="6">
        <f t="shared" si="0"/>
        <v>1</v>
      </c>
      <c r="H6" t="s">
        <v>23</v>
      </c>
      <c r="I6">
        <f>_xlfn.VAR.P(F4:F45)</f>
        <v>1.2001133786848073</v>
      </c>
      <c r="J6">
        <f>I5*I5</f>
        <v>1.2001133786848075</v>
      </c>
      <c r="K6" t="s">
        <v>31</v>
      </c>
    </row>
    <row r="7" spans="1:11" x14ac:dyDescent="0.25">
      <c r="A7" s="2" t="s">
        <v>11</v>
      </c>
      <c r="B7" s="2">
        <v>4</v>
      </c>
      <c r="C7" s="1"/>
      <c r="D7" s="5">
        <v>25</v>
      </c>
      <c r="E7" s="5" t="s">
        <v>14</v>
      </c>
      <c r="F7" s="6">
        <f t="shared" si="0"/>
        <v>1</v>
      </c>
      <c r="H7" t="s">
        <v>26</v>
      </c>
      <c r="I7">
        <f>MAX(F4:F45)</f>
        <v>5</v>
      </c>
      <c r="K7" t="s">
        <v>32</v>
      </c>
    </row>
    <row r="8" spans="1:11" x14ac:dyDescent="0.25">
      <c r="A8" s="2" t="s">
        <v>12</v>
      </c>
      <c r="B8" s="2">
        <v>5</v>
      </c>
      <c r="C8" s="1"/>
      <c r="D8" s="5">
        <v>35</v>
      </c>
      <c r="E8" s="5" t="s">
        <v>14</v>
      </c>
      <c r="F8" s="6">
        <f t="shared" si="0"/>
        <v>1</v>
      </c>
      <c r="H8" t="s">
        <v>25</v>
      </c>
      <c r="I8">
        <f>MIN(F4:F45)</f>
        <v>1</v>
      </c>
      <c r="K8" t="s">
        <v>33</v>
      </c>
    </row>
    <row r="9" spans="1:11" x14ac:dyDescent="0.25">
      <c r="D9" s="5">
        <v>1</v>
      </c>
      <c r="E9" s="5" t="s">
        <v>9</v>
      </c>
      <c r="F9" s="6">
        <f t="shared" si="0"/>
        <v>2</v>
      </c>
      <c r="H9" t="s">
        <v>24</v>
      </c>
      <c r="I9">
        <f>I7-I8</f>
        <v>4</v>
      </c>
      <c r="K9" t="s">
        <v>34</v>
      </c>
    </row>
    <row r="10" spans="1:11" x14ac:dyDescent="0.25">
      <c r="D10" s="5">
        <v>12</v>
      </c>
      <c r="E10" s="5" t="s">
        <v>9</v>
      </c>
      <c r="F10" s="6">
        <f t="shared" si="0"/>
        <v>2</v>
      </c>
      <c r="H10" t="s">
        <v>27</v>
      </c>
      <c r="I10">
        <f>I5/ABS(I4)</f>
        <v>0.38025510976288734</v>
      </c>
      <c r="K10" t="s">
        <v>35</v>
      </c>
    </row>
    <row r="11" spans="1:11" x14ac:dyDescent="0.25">
      <c r="D11" s="7">
        <v>13</v>
      </c>
      <c r="E11" s="7" t="s">
        <v>9</v>
      </c>
      <c r="F11" s="6">
        <f t="shared" si="0"/>
        <v>2</v>
      </c>
      <c r="H11" t="s">
        <v>28</v>
      </c>
      <c r="I11">
        <f t="array" ref="I11">_xlfn.MODE.MULT(F4:F45)</f>
        <v>3</v>
      </c>
      <c r="J11">
        <f>COUNTIF(F:F,I11)</f>
        <v>15</v>
      </c>
      <c r="K11" t="s">
        <v>36</v>
      </c>
    </row>
    <row r="12" spans="1:11" x14ac:dyDescent="0.25">
      <c r="D12" s="7">
        <v>19</v>
      </c>
      <c r="E12" s="7" t="s">
        <v>9</v>
      </c>
      <c r="F12" s="6">
        <f t="shared" si="0"/>
        <v>2</v>
      </c>
      <c r="K12" t="s">
        <v>37</v>
      </c>
    </row>
    <row r="13" spans="1:11" x14ac:dyDescent="0.25">
      <c r="D13" s="7">
        <v>20</v>
      </c>
      <c r="E13" s="7" t="s">
        <v>9</v>
      </c>
      <c r="F13" s="6">
        <f t="shared" si="0"/>
        <v>2</v>
      </c>
    </row>
    <row r="14" spans="1:11" x14ac:dyDescent="0.25">
      <c r="D14" s="7">
        <v>22</v>
      </c>
      <c r="E14" s="7" t="s">
        <v>9</v>
      </c>
      <c r="F14" s="6">
        <f t="shared" si="0"/>
        <v>2</v>
      </c>
    </row>
    <row r="15" spans="1:11" x14ac:dyDescent="0.25">
      <c r="D15" s="7">
        <v>29</v>
      </c>
      <c r="E15" s="7" t="s">
        <v>9</v>
      </c>
      <c r="F15" s="6">
        <f t="shared" si="0"/>
        <v>2</v>
      </c>
      <c r="H15" t="s">
        <v>29</v>
      </c>
      <c r="I15">
        <f>MEDIAN(F4:F45)</f>
        <v>3</v>
      </c>
      <c r="K15" t="s">
        <v>38</v>
      </c>
    </row>
    <row r="16" spans="1:11" x14ac:dyDescent="0.25">
      <c r="D16" s="7">
        <v>36</v>
      </c>
      <c r="E16" s="7" t="s">
        <v>9</v>
      </c>
      <c r="F16" s="6">
        <f t="shared" si="0"/>
        <v>2</v>
      </c>
    </row>
    <row r="17" spans="4:14" x14ac:dyDescent="0.25">
      <c r="D17" s="7">
        <v>39</v>
      </c>
      <c r="E17" s="7" t="s">
        <v>9</v>
      </c>
      <c r="F17" s="6">
        <f t="shared" si="0"/>
        <v>2</v>
      </c>
    </row>
    <row r="18" spans="4:14" x14ac:dyDescent="0.25">
      <c r="D18" s="8">
        <v>42</v>
      </c>
      <c r="E18" s="8" t="s">
        <v>9</v>
      </c>
      <c r="F18" s="6">
        <f t="shared" si="0"/>
        <v>2</v>
      </c>
      <c r="J18" s="18" t="s">
        <v>39</v>
      </c>
      <c r="K18" s="18"/>
    </row>
    <row r="19" spans="4:14" x14ac:dyDescent="0.25">
      <c r="D19" s="8">
        <v>2</v>
      </c>
      <c r="E19" s="8" t="s">
        <v>10</v>
      </c>
      <c r="F19" s="6">
        <f t="shared" si="0"/>
        <v>3</v>
      </c>
    </row>
    <row r="20" spans="4:14" x14ac:dyDescent="0.25">
      <c r="D20" s="8">
        <v>3</v>
      </c>
      <c r="E20" s="8" t="s">
        <v>10</v>
      </c>
      <c r="F20" s="6">
        <f t="shared" si="0"/>
        <v>3</v>
      </c>
      <c r="H20" s="2" t="s">
        <v>13</v>
      </c>
      <c r="I20" s="2" t="s">
        <v>40</v>
      </c>
      <c r="J20" s="2" t="s">
        <v>18</v>
      </c>
      <c r="K20" s="2" t="s">
        <v>42</v>
      </c>
      <c r="L20" s="2" t="s">
        <v>43</v>
      </c>
      <c r="N20" s="17" t="s">
        <v>48</v>
      </c>
    </row>
    <row r="21" spans="4:14" x14ac:dyDescent="0.25">
      <c r="D21" s="8">
        <v>6</v>
      </c>
      <c r="E21" s="8" t="s">
        <v>10</v>
      </c>
      <c r="F21" s="6">
        <f t="shared" si="0"/>
        <v>3</v>
      </c>
      <c r="H21" s="2" t="s">
        <v>14</v>
      </c>
      <c r="I21" s="2">
        <f>COUNTIF(E:E,H21)</f>
        <v>5</v>
      </c>
      <c r="J21" s="13">
        <f>I21/42</f>
        <v>0.11904761904761904</v>
      </c>
      <c r="K21" s="2">
        <f>I21</f>
        <v>5</v>
      </c>
      <c r="L21" s="15">
        <f>J21</f>
        <v>0.11904761904761904</v>
      </c>
      <c r="N21" s="14">
        <f xml:space="preserve"> SUM(J22:J24)</f>
        <v>0.80952380952380953</v>
      </c>
    </row>
    <row r="22" spans="4:14" x14ac:dyDescent="0.25">
      <c r="D22" s="8">
        <v>7</v>
      </c>
      <c r="E22" s="8" t="s">
        <v>10</v>
      </c>
      <c r="F22" s="6">
        <f t="shared" si="0"/>
        <v>3</v>
      </c>
      <c r="H22" s="2" t="s">
        <v>9</v>
      </c>
      <c r="I22" s="2">
        <f t="shared" ref="I22:I25" si="1">COUNTIF(E:E,H22)</f>
        <v>10</v>
      </c>
      <c r="J22" s="13">
        <f t="shared" ref="J22:J25" si="2">I22/42</f>
        <v>0.23809523809523808</v>
      </c>
      <c r="K22" s="2">
        <f>K21+I22</f>
        <v>15</v>
      </c>
      <c r="L22" s="15">
        <f>L21+J22</f>
        <v>0.3571428571428571</v>
      </c>
    </row>
    <row r="23" spans="4:14" x14ac:dyDescent="0.25">
      <c r="D23" s="8">
        <v>8</v>
      </c>
      <c r="E23" s="8" t="s">
        <v>10</v>
      </c>
      <c r="F23" s="6">
        <f t="shared" si="0"/>
        <v>3</v>
      </c>
      <c r="H23" s="2" t="s">
        <v>10</v>
      </c>
      <c r="I23" s="2">
        <f t="shared" si="1"/>
        <v>15</v>
      </c>
      <c r="J23" s="13">
        <f t="shared" si="2"/>
        <v>0.35714285714285715</v>
      </c>
      <c r="K23" s="2">
        <f>K22+I23</f>
        <v>30</v>
      </c>
      <c r="L23" s="15">
        <f t="shared" ref="L23:L25" si="3">L22+J23</f>
        <v>0.71428571428571419</v>
      </c>
    </row>
    <row r="24" spans="4:14" x14ac:dyDescent="0.25">
      <c r="D24" s="8">
        <v>9</v>
      </c>
      <c r="E24" s="8" t="s">
        <v>10</v>
      </c>
      <c r="F24" s="6">
        <f t="shared" si="0"/>
        <v>3</v>
      </c>
      <c r="H24" s="2" t="s">
        <v>11</v>
      </c>
      <c r="I24" s="2">
        <f t="shared" si="1"/>
        <v>9</v>
      </c>
      <c r="J24" s="13">
        <f t="shared" si="2"/>
        <v>0.21428571428571427</v>
      </c>
      <c r="K24" s="2">
        <f>K23+I24</f>
        <v>39</v>
      </c>
      <c r="L24" s="15">
        <f t="shared" si="3"/>
        <v>0.92857142857142849</v>
      </c>
    </row>
    <row r="25" spans="4:14" x14ac:dyDescent="0.25">
      <c r="D25" s="9">
        <v>14</v>
      </c>
      <c r="E25" s="9" t="s">
        <v>10</v>
      </c>
      <c r="F25" s="6">
        <f t="shared" si="0"/>
        <v>3</v>
      </c>
      <c r="H25" s="2" t="s">
        <v>12</v>
      </c>
      <c r="I25" s="2">
        <f t="shared" si="1"/>
        <v>3</v>
      </c>
      <c r="J25" s="13">
        <f t="shared" si="2"/>
        <v>7.1428571428571425E-2</v>
      </c>
      <c r="K25" s="2">
        <f t="shared" ref="K23:K25" si="4">K24+I25</f>
        <v>42</v>
      </c>
      <c r="L25" s="15">
        <f t="shared" si="3"/>
        <v>0.99999999999999989</v>
      </c>
    </row>
    <row r="26" spans="4:14" x14ac:dyDescent="0.25">
      <c r="D26" s="9">
        <v>16</v>
      </c>
      <c r="E26" s="9" t="s">
        <v>10</v>
      </c>
      <c r="F26" s="6">
        <f t="shared" si="0"/>
        <v>3</v>
      </c>
      <c r="I26" s="2" t="s">
        <v>41</v>
      </c>
      <c r="J26" s="16">
        <f>SUM(J21:J25)</f>
        <v>0.99999999999999989</v>
      </c>
    </row>
    <row r="27" spans="4:14" x14ac:dyDescent="0.25">
      <c r="D27" s="9">
        <v>18</v>
      </c>
      <c r="E27" s="9" t="s">
        <v>10</v>
      </c>
      <c r="F27" s="6">
        <f t="shared" si="0"/>
        <v>3</v>
      </c>
    </row>
    <row r="28" spans="4:14" x14ac:dyDescent="0.25">
      <c r="D28" s="9">
        <v>24</v>
      </c>
      <c r="E28" s="9" t="s">
        <v>10</v>
      </c>
      <c r="F28" s="6">
        <f t="shared" si="0"/>
        <v>3</v>
      </c>
    </row>
    <row r="29" spans="4:14" x14ac:dyDescent="0.25">
      <c r="D29" s="9">
        <v>27</v>
      </c>
      <c r="E29" s="9" t="s">
        <v>10</v>
      </c>
      <c r="F29" s="6">
        <f t="shared" si="0"/>
        <v>3</v>
      </c>
    </row>
    <row r="30" spans="4:14" x14ac:dyDescent="0.25">
      <c r="D30" s="9">
        <v>28</v>
      </c>
      <c r="E30" s="9" t="s">
        <v>10</v>
      </c>
      <c r="F30" s="6">
        <f t="shared" si="0"/>
        <v>3</v>
      </c>
    </row>
    <row r="31" spans="4:14" x14ac:dyDescent="0.25">
      <c r="D31" s="9">
        <v>31</v>
      </c>
      <c r="E31" s="9" t="s">
        <v>10</v>
      </c>
      <c r="F31" s="6">
        <f t="shared" si="0"/>
        <v>3</v>
      </c>
    </row>
    <row r="32" spans="4:14" x14ac:dyDescent="0.25">
      <c r="D32" s="10">
        <v>40</v>
      </c>
      <c r="E32" s="10" t="s">
        <v>10</v>
      </c>
      <c r="F32" s="6">
        <f t="shared" si="0"/>
        <v>3</v>
      </c>
    </row>
    <row r="33" spans="4:8" x14ac:dyDescent="0.25">
      <c r="D33" s="10">
        <v>41</v>
      </c>
      <c r="E33" s="10" t="s">
        <v>10</v>
      </c>
      <c r="F33" s="6">
        <f t="shared" si="0"/>
        <v>3</v>
      </c>
    </row>
    <row r="34" spans="4:8" x14ac:dyDescent="0.25">
      <c r="D34" s="10">
        <v>4</v>
      </c>
      <c r="E34" s="10" t="s">
        <v>11</v>
      </c>
      <c r="F34" s="6">
        <f t="shared" si="0"/>
        <v>4</v>
      </c>
    </row>
    <row r="35" spans="4:8" x14ac:dyDescent="0.25">
      <c r="D35" s="10">
        <v>5</v>
      </c>
      <c r="E35" s="10" t="s">
        <v>11</v>
      </c>
      <c r="F35" s="6">
        <f t="shared" si="0"/>
        <v>4</v>
      </c>
    </row>
    <row r="36" spans="4:8" x14ac:dyDescent="0.25">
      <c r="D36" s="10">
        <v>15</v>
      </c>
      <c r="E36" s="10" t="s">
        <v>11</v>
      </c>
      <c r="F36" s="6">
        <f t="shared" si="0"/>
        <v>4</v>
      </c>
    </row>
    <row r="37" spans="4:8" x14ac:dyDescent="0.25">
      <c r="D37" s="10">
        <v>23</v>
      </c>
      <c r="E37" s="10" t="s">
        <v>11</v>
      </c>
      <c r="F37" s="6">
        <f t="shared" si="0"/>
        <v>4</v>
      </c>
    </row>
    <row r="38" spans="4:8" x14ac:dyDescent="0.25">
      <c r="D38" s="10">
        <v>30</v>
      </c>
      <c r="E38" s="10" t="s">
        <v>11</v>
      </c>
      <c r="F38" s="6">
        <f t="shared" si="0"/>
        <v>4</v>
      </c>
    </row>
    <row r="39" spans="4:8" x14ac:dyDescent="0.25">
      <c r="D39" s="11">
        <v>32</v>
      </c>
      <c r="E39" s="11" t="s">
        <v>11</v>
      </c>
      <c r="F39" s="6">
        <f t="shared" si="0"/>
        <v>4</v>
      </c>
    </row>
    <row r="40" spans="4:8" x14ac:dyDescent="0.25">
      <c r="D40" s="11">
        <v>34</v>
      </c>
      <c r="E40" s="11" t="s">
        <v>11</v>
      </c>
      <c r="F40" s="6">
        <f t="shared" si="0"/>
        <v>4</v>
      </c>
    </row>
    <row r="41" spans="4:8" x14ac:dyDescent="0.25">
      <c r="D41" s="11">
        <v>37</v>
      </c>
      <c r="E41" s="11" t="s">
        <v>11</v>
      </c>
      <c r="F41" s="6">
        <f t="shared" si="0"/>
        <v>4</v>
      </c>
    </row>
    <row r="42" spans="4:8" x14ac:dyDescent="0.25">
      <c r="D42" s="11">
        <v>38</v>
      </c>
      <c r="E42" s="11" t="s">
        <v>11</v>
      </c>
      <c r="F42" s="6">
        <f t="shared" si="0"/>
        <v>4</v>
      </c>
    </row>
    <row r="43" spans="4:8" x14ac:dyDescent="0.25">
      <c r="D43" s="11">
        <v>10</v>
      </c>
      <c r="E43" s="11" t="s">
        <v>12</v>
      </c>
      <c r="F43" s="6">
        <f t="shared" si="0"/>
        <v>5</v>
      </c>
    </row>
    <row r="44" spans="4:8" x14ac:dyDescent="0.25">
      <c r="D44" s="11">
        <v>26</v>
      </c>
      <c r="E44" s="11" t="s">
        <v>12</v>
      </c>
      <c r="F44" s="6">
        <f t="shared" si="0"/>
        <v>5</v>
      </c>
      <c r="H44" t="s">
        <v>45</v>
      </c>
    </row>
    <row r="45" spans="4:8" x14ac:dyDescent="0.25">
      <c r="D45" s="11">
        <v>33</v>
      </c>
      <c r="E45" s="11" t="s">
        <v>12</v>
      </c>
      <c r="F45" s="6">
        <f t="shared" si="0"/>
        <v>5</v>
      </c>
      <c r="H45" t="s">
        <v>44</v>
      </c>
    </row>
    <row r="46" spans="4:8" x14ac:dyDescent="0.25">
      <c r="H46" t="s">
        <v>46</v>
      </c>
    </row>
    <row r="47" spans="4:8" x14ac:dyDescent="0.25">
      <c r="H47" t="s">
        <v>47</v>
      </c>
    </row>
  </sheetData>
  <mergeCells count="1">
    <mergeCell ref="J18:K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3EE5-1CED-454C-BB7B-1446E0117C05}">
  <dimension ref="B4:Q69"/>
  <sheetViews>
    <sheetView topLeftCell="A11" workbookViewId="0">
      <selection activeCell="P57" sqref="P57"/>
    </sheetView>
  </sheetViews>
  <sheetFormatPr defaultColWidth="11.42578125" defaultRowHeight="15" x14ac:dyDescent="0.25"/>
  <cols>
    <col min="6" max="6" width="11.7109375" bestFit="1" customWidth="1"/>
  </cols>
  <sheetData>
    <row r="4" spans="2:17" x14ac:dyDescent="0.25">
      <c r="B4" s="2" t="s">
        <v>15</v>
      </c>
      <c r="C4" s="2" t="s">
        <v>13</v>
      </c>
      <c r="E4" t="s">
        <v>50</v>
      </c>
      <c r="P4" s="2" t="s">
        <v>15</v>
      </c>
      <c r="Q4" s="2" t="s">
        <v>13</v>
      </c>
    </row>
    <row r="5" spans="2:17" x14ac:dyDescent="0.25">
      <c r="B5" s="2">
        <v>11</v>
      </c>
      <c r="C5" s="2">
        <v>57.71</v>
      </c>
      <c r="P5" s="2">
        <v>1</v>
      </c>
      <c r="Q5" s="2">
        <v>369.33</v>
      </c>
    </row>
    <row r="6" spans="2:17" x14ac:dyDescent="0.25">
      <c r="B6" s="2">
        <v>35</v>
      </c>
      <c r="C6" s="2">
        <v>95.26</v>
      </c>
      <c r="E6" s="1" t="s">
        <v>51</v>
      </c>
      <c r="F6" s="1">
        <f>AVERAGE(C5:C46)</f>
        <v>728.01309523809527</v>
      </c>
      <c r="P6" s="2">
        <v>2</v>
      </c>
      <c r="Q6" s="2">
        <v>675.02</v>
      </c>
    </row>
    <row r="7" spans="2:17" x14ac:dyDescent="0.25">
      <c r="B7" s="2">
        <v>25</v>
      </c>
      <c r="C7" s="2">
        <v>150.56</v>
      </c>
      <c r="E7" s="1" t="s">
        <v>22</v>
      </c>
      <c r="F7" s="1">
        <f>_xlfn.STDEV.P(C5:C46)</f>
        <v>350.51517600789839</v>
      </c>
      <c r="P7" s="2">
        <v>3</v>
      </c>
      <c r="Q7" s="2">
        <v>731.85</v>
      </c>
    </row>
    <row r="8" spans="2:17" x14ac:dyDescent="0.25">
      <c r="B8" s="2">
        <v>21</v>
      </c>
      <c r="C8" s="2">
        <v>160.27000000000001</v>
      </c>
      <c r="E8" s="1" t="s">
        <v>23</v>
      </c>
      <c r="F8" s="1">
        <f>_xlfn.VAR.P(C5:C46)</f>
        <v>122860.88861184799</v>
      </c>
      <c r="G8">
        <f>F7*F7</f>
        <v>122860.88861184799</v>
      </c>
      <c r="P8" s="2">
        <v>4</v>
      </c>
      <c r="Q8" s="2">
        <v>1114.1099999999999</v>
      </c>
    </row>
    <row r="9" spans="2:17" x14ac:dyDescent="0.25">
      <c r="B9" s="2">
        <v>17</v>
      </c>
      <c r="C9" s="2">
        <v>216.58</v>
      </c>
      <c r="E9" s="1" t="s">
        <v>27</v>
      </c>
      <c r="F9" s="1">
        <f>F7/F6</f>
        <v>0.48146822948735979</v>
      </c>
      <c r="P9" s="2">
        <v>5</v>
      </c>
      <c r="Q9" s="2">
        <v>927.7</v>
      </c>
    </row>
    <row r="10" spans="2:17" x14ac:dyDescent="0.25">
      <c r="B10" s="2">
        <v>22</v>
      </c>
      <c r="C10" s="2">
        <v>316.38</v>
      </c>
      <c r="E10" s="1" t="s">
        <v>24</v>
      </c>
      <c r="F10" s="1">
        <f>F11-F12</f>
        <v>1503.94</v>
      </c>
      <c r="P10" s="2">
        <v>6</v>
      </c>
      <c r="Q10" s="2">
        <v>856.13</v>
      </c>
    </row>
    <row r="11" spans="2:17" x14ac:dyDescent="0.25">
      <c r="B11" s="2">
        <v>36</v>
      </c>
      <c r="C11" s="2">
        <v>345.11</v>
      </c>
      <c r="E11" s="1" t="s">
        <v>26</v>
      </c>
      <c r="F11" s="1">
        <f>MAX(C5:C46)</f>
        <v>1561.65</v>
      </c>
      <c r="P11" s="2">
        <v>7</v>
      </c>
      <c r="Q11" s="2">
        <v>693.39</v>
      </c>
    </row>
    <row r="12" spans="2:17" x14ac:dyDescent="0.25">
      <c r="B12" s="2">
        <v>1</v>
      </c>
      <c r="C12" s="2">
        <v>369.33</v>
      </c>
      <c r="E12" s="1" t="s">
        <v>52</v>
      </c>
      <c r="F12" s="1">
        <f>MIN(C5:C46)</f>
        <v>57.71</v>
      </c>
      <c r="P12" s="2">
        <v>8</v>
      </c>
      <c r="Q12" s="2">
        <v>710.15</v>
      </c>
    </row>
    <row r="13" spans="2:17" x14ac:dyDescent="0.25">
      <c r="B13" s="2">
        <v>42</v>
      </c>
      <c r="C13" s="2">
        <v>428.24</v>
      </c>
      <c r="E13" s="1" t="s">
        <v>28</v>
      </c>
      <c r="F13" s="1" t="e" cm="1">
        <f t="array" ref="F13">_xlfn.MODE.MULT(C5:C46)</f>
        <v>#N/A</v>
      </c>
      <c r="H13" s="2"/>
      <c r="I13" s="8" t="s">
        <v>61</v>
      </c>
      <c r="J13" s="8" t="s">
        <v>62</v>
      </c>
      <c r="K13" s="8" t="s">
        <v>63</v>
      </c>
      <c r="L13" s="8" t="s">
        <v>18</v>
      </c>
      <c r="M13" s="8" t="s">
        <v>64</v>
      </c>
      <c r="N13" s="8" t="s">
        <v>65</v>
      </c>
      <c r="P13" s="2">
        <v>9</v>
      </c>
      <c r="Q13" s="2">
        <v>749.75</v>
      </c>
    </row>
    <row r="14" spans="2:17" x14ac:dyDescent="0.25">
      <c r="B14" s="2">
        <v>13</v>
      </c>
      <c r="C14" s="2">
        <v>473.91</v>
      </c>
      <c r="E14" s="1" t="s">
        <v>29</v>
      </c>
      <c r="F14" s="1">
        <f>MEDIAN(C5:C46)</f>
        <v>725.55</v>
      </c>
      <c r="H14" s="19" t="s">
        <v>56</v>
      </c>
      <c r="I14" s="20">
        <f>F12</f>
        <v>57.71</v>
      </c>
      <c r="J14" s="20">
        <f>I14+F21</f>
        <v>358.49799999999999</v>
      </c>
      <c r="K14" s="20">
        <f>COUNTIFS($C$5:$C$46,"&gt;="&amp;I14,$C$5:$C$46,"&lt;="&amp;J14)</f>
        <v>7</v>
      </c>
      <c r="L14" s="21">
        <f>K14/$K$19</f>
        <v>0.16666666666666666</v>
      </c>
      <c r="M14" s="20">
        <f>K14</f>
        <v>7</v>
      </c>
      <c r="N14" s="21">
        <f>M14/$M$18</f>
        <v>0.16666666666666666</v>
      </c>
      <c r="P14" s="2">
        <v>10</v>
      </c>
      <c r="Q14" s="2">
        <v>1256.5999999999999</v>
      </c>
    </row>
    <row r="15" spans="2:17" x14ac:dyDescent="0.25">
      <c r="B15" s="2">
        <v>29</v>
      </c>
      <c r="C15" s="2">
        <v>533.42999999999995</v>
      </c>
      <c r="H15" s="19" t="s">
        <v>57</v>
      </c>
      <c r="I15" s="20">
        <f>J14</f>
        <v>358.49799999999999</v>
      </c>
      <c r="J15" s="20">
        <f>I15+F21</f>
        <v>659.28600000000006</v>
      </c>
      <c r="K15" s="20">
        <f t="shared" ref="K15:K18" si="0">COUNTIFS($C$5:$C$46,"&gt;="&amp;I15,$C$5:$C$46,"&lt;="&amp;J15)</f>
        <v>9</v>
      </c>
      <c r="L15" s="21">
        <f t="shared" ref="L15:L19" si="1">K15/$K$19</f>
        <v>0.21428571428571427</v>
      </c>
      <c r="M15" s="20">
        <f>M14+K15</f>
        <v>16</v>
      </c>
      <c r="N15" s="21">
        <f t="shared" ref="N15:N18" si="2">M15/$M$18</f>
        <v>0.38095238095238093</v>
      </c>
      <c r="P15" s="2">
        <v>11</v>
      </c>
      <c r="Q15" s="2">
        <v>57.71</v>
      </c>
    </row>
    <row r="16" spans="2:17" x14ac:dyDescent="0.25">
      <c r="B16" s="2">
        <v>19</v>
      </c>
      <c r="C16" s="2">
        <v>536.98</v>
      </c>
      <c r="H16" s="19" t="s">
        <v>58</v>
      </c>
      <c r="I16" s="20">
        <f>J15</f>
        <v>659.28600000000006</v>
      </c>
      <c r="J16" s="20">
        <f>I16+$F$21</f>
        <v>960.07400000000007</v>
      </c>
      <c r="K16" s="20">
        <f t="shared" si="0"/>
        <v>16</v>
      </c>
      <c r="L16" s="21">
        <f t="shared" si="1"/>
        <v>0.38095238095238093</v>
      </c>
      <c r="M16" s="20">
        <f t="shared" ref="M16:M18" si="3">M15+K16</f>
        <v>32</v>
      </c>
      <c r="N16" s="21">
        <f t="shared" si="2"/>
        <v>0.76190476190476186</v>
      </c>
      <c r="P16" s="2">
        <v>12</v>
      </c>
      <c r="Q16" s="2">
        <v>553.74</v>
      </c>
    </row>
    <row r="17" spans="2:17" x14ac:dyDescent="0.25">
      <c r="B17" s="2">
        <v>20</v>
      </c>
      <c r="C17" s="2">
        <v>542.62</v>
      </c>
      <c r="H17" s="19" t="s">
        <v>59</v>
      </c>
      <c r="I17" s="20">
        <f t="shared" ref="I17:I18" si="4">J16</f>
        <v>960.07400000000007</v>
      </c>
      <c r="J17" s="20">
        <f t="shared" ref="J17:J18" si="5">I17+$F$21</f>
        <v>1260.8620000000001</v>
      </c>
      <c r="K17" s="20">
        <f t="shared" si="0"/>
        <v>8</v>
      </c>
      <c r="L17" s="21">
        <f t="shared" si="1"/>
        <v>0.19047619047619047</v>
      </c>
      <c r="M17" s="20">
        <f t="shared" si="3"/>
        <v>40</v>
      </c>
      <c r="N17" s="21">
        <f t="shared" si="2"/>
        <v>0.95238095238095233</v>
      </c>
      <c r="P17" s="2">
        <v>13</v>
      </c>
      <c r="Q17" s="2">
        <v>473.91</v>
      </c>
    </row>
    <row r="18" spans="2:17" x14ac:dyDescent="0.25">
      <c r="B18" s="2">
        <v>12</v>
      </c>
      <c r="C18" s="2">
        <v>553.74</v>
      </c>
      <c r="H18" s="19" t="s">
        <v>60</v>
      </c>
      <c r="I18" s="20">
        <f t="shared" si="4"/>
        <v>1260.8620000000001</v>
      </c>
      <c r="J18" s="20">
        <f t="shared" si="5"/>
        <v>1561.65</v>
      </c>
      <c r="K18" s="20">
        <f t="shared" si="0"/>
        <v>2</v>
      </c>
      <c r="L18" s="21">
        <f t="shared" si="1"/>
        <v>4.7619047619047616E-2</v>
      </c>
      <c r="M18" s="20">
        <f t="shared" si="3"/>
        <v>42</v>
      </c>
      <c r="N18" s="21">
        <f t="shared" si="2"/>
        <v>1</v>
      </c>
      <c r="P18" s="2">
        <v>14</v>
      </c>
      <c r="Q18" s="2">
        <v>704.14</v>
      </c>
    </row>
    <row r="19" spans="2:17" x14ac:dyDescent="0.25">
      <c r="B19" s="2">
        <v>39</v>
      </c>
      <c r="C19" s="2">
        <v>582.82000000000005</v>
      </c>
      <c r="E19" s="1" t="s">
        <v>24</v>
      </c>
      <c r="F19" s="1">
        <f>F11-F12</f>
        <v>1503.94</v>
      </c>
      <c r="K19" s="10">
        <f>SUM(K14:K18)</f>
        <v>42</v>
      </c>
      <c r="L19" s="22">
        <f t="shared" si="1"/>
        <v>1</v>
      </c>
      <c r="P19" s="2">
        <v>15</v>
      </c>
      <c r="Q19" s="2">
        <v>1199.3800000000001</v>
      </c>
    </row>
    <row r="20" spans="2:17" x14ac:dyDescent="0.25">
      <c r="B20" s="2">
        <v>27</v>
      </c>
      <c r="C20" s="2">
        <v>624.61</v>
      </c>
      <c r="E20" s="1" t="s">
        <v>54</v>
      </c>
      <c r="F20" s="1">
        <v>5</v>
      </c>
      <c r="P20" s="2">
        <v>16</v>
      </c>
      <c r="Q20" s="2">
        <v>771.47</v>
      </c>
    </row>
    <row r="21" spans="2:17" x14ac:dyDescent="0.25">
      <c r="B21" s="2">
        <v>2</v>
      </c>
      <c r="C21" s="2">
        <v>675.02</v>
      </c>
      <c r="E21" t="s">
        <v>55</v>
      </c>
      <c r="F21">
        <f>F19/F20</f>
        <v>300.78800000000001</v>
      </c>
      <c r="P21" s="2">
        <v>17</v>
      </c>
      <c r="Q21" s="2">
        <v>216.58</v>
      </c>
    </row>
    <row r="22" spans="2:17" x14ac:dyDescent="0.25">
      <c r="B22" s="2">
        <v>7</v>
      </c>
      <c r="C22" s="2">
        <v>693.39</v>
      </c>
      <c r="P22" s="2">
        <v>18</v>
      </c>
      <c r="Q22" s="2">
        <v>893.3</v>
      </c>
    </row>
    <row r="23" spans="2:17" x14ac:dyDescent="0.25">
      <c r="B23" s="2">
        <v>14</v>
      </c>
      <c r="C23" s="2">
        <v>704.14</v>
      </c>
      <c r="P23" s="2">
        <v>19</v>
      </c>
      <c r="Q23" s="2">
        <v>536.98</v>
      </c>
    </row>
    <row r="24" spans="2:17" x14ac:dyDescent="0.25">
      <c r="B24" s="2">
        <v>8</v>
      </c>
      <c r="C24" s="2">
        <v>710.15</v>
      </c>
      <c r="P24" s="2">
        <v>20</v>
      </c>
      <c r="Q24" s="2">
        <v>542.62</v>
      </c>
    </row>
    <row r="25" spans="2:17" x14ac:dyDescent="0.25">
      <c r="B25" s="2">
        <v>31</v>
      </c>
      <c r="C25" s="2">
        <v>719.25</v>
      </c>
      <c r="P25" s="2">
        <v>21</v>
      </c>
      <c r="Q25" s="2">
        <v>160.27000000000001</v>
      </c>
    </row>
    <row r="26" spans="2:17" x14ac:dyDescent="0.25">
      <c r="B26" s="2">
        <v>3</v>
      </c>
      <c r="C26" s="2">
        <v>731.85</v>
      </c>
      <c r="P26" s="2">
        <v>22</v>
      </c>
      <c r="Q26" s="2">
        <v>316.38</v>
      </c>
    </row>
    <row r="27" spans="2:17" x14ac:dyDescent="0.25">
      <c r="B27" s="2">
        <v>9</v>
      </c>
      <c r="C27" s="2">
        <v>749.75</v>
      </c>
      <c r="P27" s="2">
        <v>23</v>
      </c>
      <c r="Q27" s="2">
        <v>966.82</v>
      </c>
    </row>
    <row r="28" spans="2:17" x14ac:dyDescent="0.25">
      <c r="B28" s="2">
        <v>16</v>
      </c>
      <c r="C28" s="2">
        <v>771.47</v>
      </c>
      <c r="E28" s="2">
        <v>57.71</v>
      </c>
      <c r="F28">
        <f>COUNTIF(C5:C46,E28)</f>
        <v>1</v>
      </c>
      <c r="P28" s="2">
        <v>24</v>
      </c>
      <c r="Q28" s="2">
        <v>838.78</v>
      </c>
    </row>
    <row r="29" spans="2:17" x14ac:dyDescent="0.25">
      <c r="B29" s="2">
        <v>40</v>
      </c>
      <c r="C29" s="2">
        <v>784.39</v>
      </c>
      <c r="E29" s="2">
        <v>95.26</v>
      </c>
      <c r="F29">
        <f t="shared" ref="F29:F69" si="6">COUNTIF(C6:C47,E29)</f>
        <v>1</v>
      </c>
      <c r="P29" s="2">
        <v>25</v>
      </c>
      <c r="Q29" s="2">
        <v>150.56</v>
      </c>
    </row>
    <row r="30" spans="2:17" x14ac:dyDescent="0.25">
      <c r="B30" s="2">
        <v>24</v>
      </c>
      <c r="C30" s="2">
        <v>838.78</v>
      </c>
      <c r="E30" s="2">
        <v>150.56</v>
      </c>
      <c r="F30">
        <f t="shared" si="6"/>
        <v>1</v>
      </c>
      <c r="P30" s="2">
        <v>26</v>
      </c>
      <c r="Q30" s="2">
        <v>1459.98</v>
      </c>
    </row>
    <row r="31" spans="2:17" x14ac:dyDescent="0.25">
      <c r="B31" s="2">
        <v>28</v>
      </c>
      <c r="C31" s="2">
        <v>849.58</v>
      </c>
      <c r="E31" s="2">
        <v>160.27000000000001</v>
      </c>
      <c r="F31">
        <f t="shared" si="6"/>
        <v>1</v>
      </c>
      <c r="P31" s="2">
        <v>27</v>
      </c>
      <c r="Q31" s="2">
        <v>624.61</v>
      </c>
    </row>
    <row r="32" spans="2:17" x14ac:dyDescent="0.25">
      <c r="B32" s="2">
        <v>6</v>
      </c>
      <c r="C32" s="2">
        <v>856.13</v>
      </c>
      <c r="E32" s="2">
        <v>216.58</v>
      </c>
      <c r="F32">
        <f t="shared" si="6"/>
        <v>1</v>
      </c>
      <c r="P32" s="2">
        <v>28</v>
      </c>
      <c r="Q32" s="2">
        <v>849.58</v>
      </c>
    </row>
    <row r="33" spans="2:17" x14ac:dyDescent="0.25">
      <c r="B33" s="2">
        <v>41</v>
      </c>
      <c r="C33" s="2">
        <v>884.73</v>
      </c>
      <c r="E33" s="2">
        <v>316.38</v>
      </c>
      <c r="F33">
        <f t="shared" si="6"/>
        <v>1</v>
      </c>
      <c r="P33" s="2">
        <v>29</v>
      </c>
      <c r="Q33" s="2">
        <v>533.42999999999995</v>
      </c>
    </row>
    <row r="34" spans="2:17" x14ac:dyDescent="0.25">
      <c r="B34" s="2">
        <v>18</v>
      </c>
      <c r="C34" s="2">
        <v>893.3</v>
      </c>
      <c r="E34" s="2">
        <v>345.11</v>
      </c>
      <c r="F34">
        <f t="shared" si="6"/>
        <v>1</v>
      </c>
      <c r="P34" s="2">
        <v>30</v>
      </c>
      <c r="Q34" s="2">
        <v>933.46</v>
      </c>
    </row>
    <row r="35" spans="2:17" x14ac:dyDescent="0.25">
      <c r="B35" s="2">
        <v>5</v>
      </c>
      <c r="C35" s="2">
        <v>927.7</v>
      </c>
      <c r="E35" s="2">
        <v>369.33</v>
      </c>
      <c r="F35">
        <f t="shared" si="6"/>
        <v>1</v>
      </c>
      <c r="P35" s="2">
        <v>31</v>
      </c>
      <c r="Q35" s="2">
        <v>719.25</v>
      </c>
    </row>
    <row r="36" spans="2:17" x14ac:dyDescent="0.25">
      <c r="B36" s="2">
        <v>30</v>
      </c>
      <c r="C36" s="2">
        <v>933.46</v>
      </c>
      <c r="E36" s="2">
        <v>428.24</v>
      </c>
      <c r="F36">
        <f t="shared" si="6"/>
        <v>1</v>
      </c>
      <c r="P36" s="2">
        <v>32</v>
      </c>
      <c r="Q36" s="2">
        <v>1135.24</v>
      </c>
    </row>
    <row r="37" spans="2:17" x14ac:dyDescent="0.25">
      <c r="B37" s="2">
        <v>23</v>
      </c>
      <c r="C37" s="2">
        <v>966.82</v>
      </c>
      <c r="E37" s="2">
        <v>473.91</v>
      </c>
      <c r="F37">
        <f t="shared" si="6"/>
        <v>1</v>
      </c>
      <c r="P37" s="2">
        <v>33</v>
      </c>
      <c r="Q37" s="2">
        <v>1561.65</v>
      </c>
    </row>
    <row r="38" spans="2:17" x14ac:dyDescent="0.25">
      <c r="B38" s="2">
        <v>38</v>
      </c>
      <c r="C38" s="2">
        <v>1000.63</v>
      </c>
      <c r="E38" s="2">
        <v>533.42999999999995</v>
      </c>
      <c r="F38">
        <f t="shared" si="6"/>
        <v>1</v>
      </c>
      <c r="P38" s="2">
        <v>34</v>
      </c>
      <c r="Q38" s="2">
        <v>1067.8699999999999</v>
      </c>
    </row>
    <row r="39" spans="2:17" x14ac:dyDescent="0.25">
      <c r="B39" s="2">
        <v>34</v>
      </c>
      <c r="C39" s="2">
        <v>1067.8699999999999</v>
      </c>
      <c r="E39" s="2">
        <v>536.98</v>
      </c>
      <c r="F39">
        <f t="shared" si="6"/>
        <v>1</v>
      </c>
      <c r="P39" s="2">
        <v>35</v>
      </c>
      <c r="Q39" s="2">
        <v>95.26</v>
      </c>
    </row>
    <row r="40" spans="2:17" x14ac:dyDescent="0.25">
      <c r="B40" s="2">
        <v>37</v>
      </c>
      <c r="C40" s="2">
        <v>1103.6300000000001</v>
      </c>
      <c r="E40" s="2">
        <v>542.62</v>
      </c>
      <c r="F40">
        <f t="shared" si="6"/>
        <v>1</v>
      </c>
      <c r="P40" s="2">
        <v>36</v>
      </c>
      <c r="Q40" s="2">
        <v>345.11</v>
      </c>
    </row>
    <row r="41" spans="2:17" x14ac:dyDescent="0.25">
      <c r="B41" s="2">
        <v>4</v>
      </c>
      <c r="C41" s="2">
        <v>1114.1099999999999</v>
      </c>
      <c r="E41" s="2">
        <v>553.74</v>
      </c>
      <c r="F41">
        <f t="shared" si="6"/>
        <v>1</v>
      </c>
      <c r="P41" s="2">
        <v>37</v>
      </c>
      <c r="Q41" s="2">
        <v>1103.6300000000001</v>
      </c>
    </row>
    <row r="42" spans="2:17" x14ac:dyDescent="0.25">
      <c r="B42" s="2">
        <v>32</v>
      </c>
      <c r="C42" s="2">
        <v>1135.24</v>
      </c>
      <c r="E42" s="2">
        <v>582.82000000000005</v>
      </c>
      <c r="F42">
        <f t="shared" si="6"/>
        <v>1</v>
      </c>
      <c r="P42" s="2">
        <v>38</v>
      </c>
      <c r="Q42" s="2">
        <v>1000.63</v>
      </c>
    </row>
    <row r="43" spans="2:17" x14ac:dyDescent="0.25">
      <c r="B43" s="2">
        <v>15</v>
      </c>
      <c r="C43" s="2">
        <v>1199.3800000000001</v>
      </c>
      <c r="E43" s="2">
        <v>624.61</v>
      </c>
      <c r="F43">
        <f t="shared" si="6"/>
        <v>1</v>
      </c>
      <c r="P43" s="2">
        <v>39</v>
      </c>
      <c r="Q43" s="2">
        <v>582.82000000000005</v>
      </c>
    </row>
    <row r="44" spans="2:17" x14ac:dyDescent="0.25">
      <c r="B44" s="2">
        <v>10</v>
      </c>
      <c r="C44" s="2">
        <v>1256.5999999999999</v>
      </c>
      <c r="E44" s="2">
        <v>675.02</v>
      </c>
      <c r="F44">
        <f t="shared" si="6"/>
        <v>1</v>
      </c>
      <c r="P44" s="2">
        <v>40</v>
      </c>
      <c r="Q44" s="2">
        <v>784.39</v>
      </c>
    </row>
    <row r="45" spans="2:17" x14ac:dyDescent="0.25">
      <c r="B45" s="2">
        <v>26</v>
      </c>
      <c r="C45" s="2">
        <v>1459.98</v>
      </c>
      <c r="E45" s="2">
        <v>693.39</v>
      </c>
      <c r="F45">
        <f t="shared" si="6"/>
        <v>1</v>
      </c>
      <c r="P45" s="2">
        <v>41</v>
      </c>
      <c r="Q45" s="2">
        <v>884.73</v>
      </c>
    </row>
    <row r="46" spans="2:17" x14ac:dyDescent="0.25">
      <c r="B46" s="2">
        <v>33</v>
      </c>
      <c r="C46" s="2">
        <v>1561.65</v>
      </c>
      <c r="E46" s="2">
        <v>704.14</v>
      </c>
      <c r="F46">
        <f t="shared" si="6"/>
        <v>1</v>
      </c>
      <c r="P46" s="2">
        <v>42</v>
      </c>
      <c r="Q46" s="2">
        <v>428.24</v>
      </c>
    </row>
    <row r="47" spans="2:17" x14ac:dyDescent="0.25">
      <c r="E47" s="2">
        <v>710.15</v>
      </c>
      <c r="F47">
        <f t="shared" si="6"/>
        <v>1</v>
      </c>
    </row>
    <row r="48" spans="2:17" x14ac:dyDescent="0.25">
      <c r="E48" s="2">
        <v>719.25</v>
      </c>
      <c r="F48">
        <f t="shared" si="6"/>
        <v>1</v>
      </c>
    </row>
    <row r="49" spans="5:6" x14ac:dyDescent="0.25">
      <c r="E49" s="2">
        <v>731.85</v>
      </c>
      <c r="F49">
        <f t="shared" si="6"/>
        <v>1</v>
      </c>
    </row>
    <row r="50" spans="5:6" x14ac:dyDescent="0.25">
      <c r="E50" s="2">
        <v>749.75</v>
      </c>
      <c r="F50">
        <f t="shared" si="6"/>
        <v>1</v>
      </c>
    </row>
    <row r="51" spans="5:6" x14ac:dyDescent="0.25">
      <c r="E51" s="2">
        <v>771.47</v>
      </c>
      <c r="F51">
        <f t="shared" si="6"/>
        <v>1</v>
      </c>
    </row>
    <row r="52" spans="5:6" x14ac:dyDescent="0.25">
      <c r="E52" s="2">
        <v>784.39</v>
      </c>
      <c r="F52">
        <f t="shared" si="6"/>
        <v>1</v>
      </c>
    </row>
    <row r="53" spans="5:6" x14ac:dyDescent="0.25">
      <c r="E53" s="2">
        <v>838.78</v>
      </c>
      <c r="F53">
        <f t="shared" si="6"/>
        <v>1</v>
      </c>
    </row>
    <row r="54" spans="5:6" x14ac:dyDescent="0.25">
      <c r="E54" s="2">
        <v>849.58</v>
      </c>
      <c r="F54">
        <f t="shared" si="6"/>
        <v>1</v>
      </c>
    </row>
    <row r="55" spans="5:6" x14ac:dyDescent="0.25">
      <c r="E55" s="2">
        <v>856.13</v>
      </c>
      <c r="F55">
        <f t="shared" si="6"/>
        <v>1</v>
      </c>
    </row>
    <row r="56" spans="5:6" x14ac:dyDescent="0.25">
      <c r="E56" s="2">
        <v>884.73</v>
      </c>
      <c r="F56">
        <f t="shared" si="6"/>
        <v>1</v>
      </c>
    </row>
    <row r="57" spans="5:6" x14ac:dyDescent="0.25">
      <c r="E57" s="2">
        <v>893.3</v>
      </c>
      <c r="F57">
        <f t="shared" si="6"/>
        <v>1</v>
      </c>
    </row>
    <row r="58" spans="5:6" x14ac:dyDescent="0.25">
      <c r="E58" s="2">
        <v>927.7</v>
      </c>
      <c r="F58">
        <f t="shared" si="6"/>
        <v>1</v>
      </c>
    </row>
    <row r="59" spans="5:6" x14ac:dyDescent="0.25">
      <c r="E59" s="2">
        <v>933.46</v>
      </c>
      <c r="F59">
        <f t="shared" si="6"/>
        <v>1</v>
      </c>
    </row>
    <row r="60" spans="5:6" x14ac:dyDescent="0.25">
      <c r="E60" s="2">
        <v>966.82</v>
      </c>
      <c r="F60">
        <f t="shared" si="6"/>
        <v>1</v>
      </c>
    </row>
    <row r="61" spans="5:6" x14ac:dyDescent="0.25">
      <c r="E61" s="2">
        <v>1000.63</v>
      </c>
      <c r="F61">
        <f t="shared" si="6"/>
        <v>1</v>
      </c>
    </row>
    <row r="62" spans="5:6" x14ac:dyDescent="0.25">
      <c r="E62" s="2">
        <v>1067.8699999999999</v>
      </c>
      <c r="F62">
        <f t="shared" si="6"/>
        <v>1</v>
      </c>
    </row>
    <row r="63" spans="5:6" x14ac:dyDescent="0.25">
      <c r="E63" s="2">
        <v>1103.6300000000001</v>
      </c>
      <c r="F63">
        <f t="shared" si="6"/>
        <v>1</v>
      </c>
    </row>
    <row r="64" spans="5:6" x14ac:dyDescent="0.25">
      <c r="E64" s="2">
        <v>1114.1099999999999</v>
      </c>
      <c r="F64">
        <f t="shared" si="6"/>
        <v>1</v>
      </c>
    </row>
    <row r="65" spans="5:6" x14ac:dyDescent="0.25">
      <c r="E65" s="2">
        <v>1135.24</v>
      </c>
      <c r="F65">
        <f t="shared" si="6"/>
        <v>1</v>
      </c>
    </row>
    <row r="66" spans="5:6" x14ac:dyDescent="0.25">
      <c r="E66" s="2">
        <v>1199.3800000000001</v>
      </c>
      <c r="F66">
        <f t="shared" si="6"/>
        <v>1</v>
      </c>
    </row>
    <row r="67" spans="5:6" x14ac:dyDescent="0.25">
      <c r="E67" s="2">
        <v>1256.5999999999999</v>
      </c>
      <c r="F67">
        <f t="shared" si="6"/>
        <v>1</v>
      </c>
    </row>
    <row r="68" spans="5:6" x14ac:dyDescent="0.25">
      <c r="E68" s="2">
        <v>1459.98</v>
      </c>
      <c r="F68">
        <f t="shared" si="6"/>
        <v>1</v>
      </c>
    </row>
    <row r="69" spans="5:6" x14ac:dyDescent="0.25">
      <c r="E69" s="2">
        <v>1561.65</v>
      </c>
      <c r="F69">
        <f t="shared" si="6"/>
        <v>1</v>
      </c>
    </row>
  </sheetData>
  <autoFilter ref="P4:Q46" xr:uid="{F78B3EE5-1CED-454C-BB7B-1446E0117C05}">
    <sortState xmlns:xlrd2="http://schemas.microsoft.com/office/spreadsheetml/2017/richdata2" ref="P5:Q46">
      <sortCondition ref="P4:P46"/>
    </sortState>
  </autoFilter>
  <phoneticPr fontId="3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513FBB0BB64641AE0FAA172719C487" ma:contentTypeVersion="5" ma:contentTypeDescription="Create a new document." ma:contentTypeScope="" ma:versionID="c05ba17119c123521ba1f6192cf01305">
  <xsd:schema xmlns:xsd="http://www.w3.org/2001/XMLSchema" xmlns:xs="http://www.w3.org/2001/XMLSchema" xmlns:p="http://schemas.microsoft.com/office/2006/metadata/properties" xmlns:ns3="ff055f09-ed7e-4055-a970-513b68afd9b6" targetNamespace="http://schemas.microsoft.com/office/2006/metadata/properties" ma:root="true" ma:fieldsID="134a3d0b5d13518acf1e4a0c3e0dd945" ns3:_="">
    <xsd:import namespace="ff055f09-ed7e-4055-a970-513b68afd9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55f09-ed7e-4055-a970-513b68afd9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EA3458-BBDF-4F14-8342-ACF22E7260ED}">
  <ds:schemaRefs>
    <ds:schemaRef ds:uri="http://schemas.microsoft.com/office/2006/metadata/properties"/>
    <ds:schemaRef ds:uri="http://www.w3.org/XML/1998/namespace"/>
    <ds:schemaRef ds:uri="ff055f09-ed7e-4055-a970-513b68afd9b6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0C4E4A6F-D1C9-46B9-826C-906F8E1425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F8A3CC-0C0D-4135-9ADB-5620C4FD19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055f09-ed7e-4055-a970-513b68afd9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PERCENTILES</vt:lpstr>
      <vt:lpstr>Tabla de Frecuencia</vt:lpstr>
      <vt:lpstr>HISTOGRAMA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Ricardo Holguin Chiquito</dc:creator>
  <cp:lastModifiedBy>Jorge Parra Hidalgo</cp:lastModifiedBy>
  <dcterms:created xsi:type="dcterms:W3CDTF">2025-03-03T17:33:13Z</dcterms:created>
  <dcterms:modified xsi:type="dcterms:W3CDTF">2025-03-03T21:21:19Z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0x010100B0513FBB0BB64641AE0FAA172719C487</vt:lpwstr>
  </property>
</Properties>
</file>