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jorge\OneDrive\Escritorio\ULSA-6th-Semester\ProbabilityAndStatistics\p3\"/>
    </mc:Choice>
  </mc:AlternateContent>
  <xr:revisionPtr revIDLastSave="0" documentId="13_ncr:1_{872D7EC3-A060-4ED4-BFC0-C1C293D7C561}" xr6:coauthVersionLast="47" xr6:coauthVersionMax="47" xr10:uidLastSave="{00000000-0000-0000-0000-000000000000}"/>
  <bookViews>
    <workbookView xWindow="-120" yWindow="-120" windowWidth="29040" windowHeight="15720" xr2:uid="{5A7CEFB8-CD8C-46AD-89CD-D7093D6E6BC1}"/>
  </bookViews>
  <sheets>
    <sheet name="General" sheetId="1" r:id="rId1"/>
    <sheet name="uniforme disc" sheetId="2" r:id="rId2"/>
    <sheet name="uniforme cont" sheetId="3" r:id="rId3"/>
    <sheet name="normal" sheetId="4" r:id="rId4"/>
    <sheet name="t student" sheetId="5" r:id="rId5"/>
    <sheet name="binomial" sheetId="6" r:id="rId6"/>
    <sheet name="geometrica"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5" l="1"/>
  <c r="D26" i="7"/>
  <c r="B26" i="7"/>
  <c r="C26" i="7"/>
  <c r="B28" i="7" s="1"/>
  <c r="B24" i="7"/>
  <c r="A20" i="7"/>
  <c r="A12" i="7"/>
  <c r="A16" i="7"/>
  <c r="H7" i="7"/>
  <c r="H8" i="7"/>
  <c r="H9" i="7"/>
  <c r="H10" i="7"/>
  <c r="H11" i="7"/>
  <c r="H12" i="7"/>
  <c r="H13" i="7"/>
  <c r="H14" i="7"/>
  <c r="H15" i="7"/>
  <c r="H16" i="7"/>
  <c r="H17" i="7"/>
  <c r="H18" i="7"/>
  <c r="H19" i="7"/>
  <c r="H20" i="7"/>
  <c r="H21" i="7"/>
  <c r="H22" i="7"/>
  <c r="H23" i="7"/>
  <c r="H24" i="7"/>
  <c r="H25" i="7"/>
  <c r="H26" i="7"/>
  <c r="H6" i="7"/>
  <c r="A8" i="7" s="1"/>
  <c r="D71" i="6"/>
  <c r="E71" i="6" s="1"/>
  <c r="E68" i="6"/>
  <c r="A71" i="6"/>
  <c r="G67" i="6" s="1"/>
  <c r="H67" i="6" s="1"/>
  <c r="B68" i="6"/>
  <c r="B53" i="6"/>
  <c r="A53" i="6"/>
  <c r="B51" i="6"/>
  <c r="B32" i="6"/>
  <c r="B36" i="6"/>
  <c r="A36" i="6"/>
  <c r="A34" i="6"/>
  <c r="C18" i="6"/>
  <c r="B18" i="6"/>
  <c r="B16" i="6"/>
  <c r="A16" i="6"/>
  <c r="B11" i="6"/>
  <c r="D6" i="6"/>
  <c r="C6" i="6"/>
  <c r="E82" i="5"/>
  <c r="B82" i="5"/>
  <c r="E81" i="5"/>
  <c r="E84" i="5" s="1"/>
  <c r="E85" i="5" s="1"/>
  <c r="B81" i="5"/>
  <c r="B84" i="5" s="1"/>
  <c r="B85" i="5" s="1"/>
  <c r="B86" i="5" s="1"/>
  <c r="H69" i="5"/>
  <c r="G69" i="5"/>
  <c r="E74" i="5"/>
  <c r="B74" i="5"/>
  <c r="E71" i="5"/>
  <c r="E70" i="5"/>
  <c r="E73" i="5" s="1"/>
  <c r="B71" i="5"/>
  <c r="B70" i="5"/>
  <c r="B73" i="5" s="1"/>
  <c r="B61" i="5"/>
  <c r="B63" i="5" s="1"/>
  <c r="D63" i="5" s="1"/>
  <c r="F63" i="5" s="1"/>
  <c r="G63" i="5" s="1"/>
  <c r="B60" i="5"/>
  <c r="E54" i="5"/>
  <c r="P33" i="5"/>
  <c r="B42" i="5" s="1"/>
  <c r="P32" i="5"/>
  <c r="B41" i="5" s="1"/>
  <c r="B44" i="5" s="1"/>
  <c r="D44" i="5" s="1"/>
  <c r="E44" i="5" s="1"/>
  <c r="E7" i="5"/>
  <c r="B32" i="5" s="1"/>
  <c r="E6" i="5"/>
  <c r="B31" i="5" s="1"/>
  <c r="B71" i="6" l="1"/>
  <c r="G80" i="5"/>
  <c r="H80" i="5" s="1"/>
  <c r="B51" i="5"/>
  <c r="B54" i="5" s="1"/>
  <c r="D54" i="5" s="1"/>
  <c r="B52" i="5"/>
  <c r="B34" i="5"/>
  <c r="F34" i="5" s="1"/>
  <c r="G34" i="5" s="1"/>
  <c r="K94" i="4" l="1"/>
  <c r="G94" i="4"/>
  <c r="I94" i="4" s="1"/>
  <c r="B94" i="4"/>
  <c r="D94" i="4" s="1"/>
  <c r="A99" i="4" s="1"/>
  <c r="B99" i="4" s="1"/>
  <c r="P63" i="4"/>
  <c r="O63" i="4"/>
  <c r="S60" i="4"/>
  <c r="Q60" i="4"/>
  <c r="O60" i="4"/>
  <c r="I64" i="4"/>
  <c r="K64" i="4" s="1"/>
  <c r="D64" i="4"/>
  <c r="B64" i="4"/>
  <c r="E41" i="4"/>
  <c r="H36" i="4"/>
  <c r="G36" i="4"/>
  <c r="H34" i="4"/>
  <c r="G34" i="4"/>
  <c r="E34" i="4"/>
  <c r="F26" i="4"/>
  <c r="E26" i="4"/>
  <c r="E24" i="4"/>
  <c r="E16" i="4"/>
  <c r="D44" i="3"/>
  <c r="C44" i="3"/>
  <c r="E42" i="3"/>
  <c r="D42" i="3"/>
  <c r="E40" i="3"/>
  <c r="D40" i="3"/>
  <c r="D36" i="3"/>
  <c r="C29" i="3"/>
  <c r="E26" i="3"/>
  <c r="F26" i="3" s="1"/>
  <c r="E18" i="3"/>
  <c r="F18" i="3" s="1"/>
  <c r="C21" i="3" s="1"/>
  <c r="C14" i="3"/>
  <c r="F11" i="3"/>
  <c r="E11" i="3"/>
  <c r="B21" i="2"/>
  <c r="G29" i="2"/>
  <c r="E29" i="2"/>
  <c r="C29" i="2"/>
  <c r="B25" i="2"/>
  <c r="B17" i="2"/>
  <c r="B13" i="2"/>
  <c r="M20" i="2"/>
  <c r="M18" i="2"/>
  <c r="M19" i="2"/>
  <c r="M9" i="2"/>
  <c r="M10" i="2"/>
  <c r="M11" i="2"/>
  <c r="M12" i="2"/>
  <c r="M13" i="2"/>
  <c r="M14" i="2"/>
  <c r="M15" i="2"/>
  <c r="M16" i="2"/>
  <c r="M17" i="2"/>
  <c r="M8" i="2"/>
</calcChain>
</file>

<file path=xl/sharedStrings.xml><?xml version="1.0" encoding="utf-8"?>
<sst xmlns="http://schemas.openxmlformats.org/spreadsheetml/2006/main" count="258" uniqueCount="142">
  <si>
    <t>t</t>
  </si>
  <si>
    <t>Se estudian las probabilidad del experimento aleatorio de lanzar un dado de 12 caras una vez y observar el resultado:</t>
  </si>
  <si>
    <t>Para cada inciso determine: la notación de probabilidad P(x=X), la gráfica o diagrama de la distribución de probabilidad y los límites de las probabilidades:</t>
  </si>
  <si>
    <t>C). Determine la probabilidad de que al lanzar un dado obtenga un número entre el 5 y el 8</t>
  </si>
  <si>
    <t>D). Determine la probabilidad de que al lanzar un dado obtenga un número mayor que el 7</t>
  </si>
  <si>
    <t>E). Determine la probabilidad de que al lanzar un dado obtenga un número menor que el 4 o mayor o igual que el 10</t>
  </si>
  <si>
    <t xml:space="preserve">A). Determine la probabilidad de que al lanzar el dado obtenga un 1 </t>
  </si>
  <si>
    <t>B). Determine la probabilidad de que al lanzar un dado obtenga un 7</t>
  </si>
  <si>
    <t>Tipo de distribucion: UNIFORME, ya que todas las caras tienen la misma probabilidad de caer</t>
  </si>
  <si>
    <t>P(x=1)</t>
  </si>
  <si>
    <t>P(x=2)</t>
  </si>
  <si>
    <t>P(x=3)</t>
  </si>
  <si>
    <t>P(x=4)</t>
  </si>
  <si>
    <t>P(x=5)</t>
  </si>
  <si>
    <t>P(x=6)</t>
  </si>
  <si>
    <t>P(x=7)</t>
  </si>
  <si>
    <t>P(x=8)</t>
  </si>
  <si>
    <t>P(x=9)</t>
  </si>
  <si>
    <t>P(x=10)</t>
  </si>
  <si>
    <t>P(x=11)</t>
  </si>
  <si>
    <t>P(x=12)</t>
  </si>
  <si>
    <t>P(5&lt;=x&lt;=8)</t>
  </si>
  <si>
    <t>P(x&gt;7)=</t>
  </si>
  <si>
    <t>P(X&lt;4 o X≥10) =</t>
  </si>
  <si>
    <t xml:space="preserve"> +</t>
  </si>
  <si>
    <t xml:space="preserve"> =</t>
  </si>
  <si>
    <t>En Simulación: Una requisito para generar números pseudoaleatorios es que deben tener una distribución uniforme y los números deben estar entre 0 y 1, U(0,1) en base a esto realice el siguiente análisis:</t>
  </si>
  <si>
    <t>A) Determine la probabilidad de que se genere un número pseudoaleatorio entre 0 y 1/3.</t>
  </si>
  <si>
    <t>B) Determine la probabilidad de que se genere un número pseudoaleatorio entre 0 y 1/2.</t>
  </si>
  <si>
    <t>C) Determine la probabilidad de que se genere un número pseudoaleatorio igual o mayor a 0.7.</t>
  </si>
  <si>
    <t>D) Determine la probabilidad de que se genere un número pseudoaleatorio entre 1/4 y 0.3562.</t>
  </si>
  <si>
    <t>a</t>
  </si>
  <si>
    <t>b</t>
  </si>
  <si>
    <t>formula</t>
  </si>
  <si>
    <t>P(x&lt;=1/3)</t>
  </si>
  <si>
    <t>P(x&lt;=1/2)</t>
  </si>
  <si>
    <t>P(x&lt;=0.7)</t>
  </si>
  <si>
    <t xml:space="preserve"> -&gt;</t>
  </si>
  <si>
    <t>esto es de 0 a 0.7 pero estamos buscando el area restante asi que 1 menos el resultado</t>
  </si>
  <si>
    <t>Area hasta  0.3562</t>
  </si>
  <si>
    <t>Area hasta  0.2500</t>
  </si>
  <si>
    <t>Resta</t>
  </si>
  <si>
    <t>El tiempo promedio de arranque de Windows 10 de una laptop nueva con configuración de fábrica es de 30 segundo. Se analizan 1750 computadoras y se establece que el tiempo promedio de arranque de Windows 10 es de 31.35 segundos con una desviación estándar de 4.8 segundos. Si suponemos una distribución normal. Determine lo siguiente:</t>
  </si>
  <si>
    <t>A). La probabilidad de que Windows inicie en 24 segundos o menos</t>
  </si>
  <si>
    <t>B). La probabilidad de que inicie en 40 segundos o más</t>
  </si>
  <si>
    <t>C). La probanilidad de que inicie entre 35 y 42 segundos</t>
  </si>
  <si>
    <t>D). La probanilidad de que inicie en menos de 27 o en más de 38 segundos.</t>
  </si>
  <si>
    <t>Geogebra</t>
  </si>
  <si>
    <t>Tipo</t>
  </si>
  <si>
    <t>Normal</t>
  </si>
  <si>
    <t>parametro u</t>
  </si>
  <si>
    <t>parametro o</t>
  </si>
  <si>
    <t>x</t>
  </si>
  <si>
    <t>menor o igual 24</t>
  </si>
  <si>
    <t>Resultado</t>
  </si>
  <si>
    <t>METODO GRAFICO</t>
  </si>
  <si>
    <t>METODO Z</t>
  </si>
  <si>
    <t>P(x&lt;=24)</t>
  </si>
  <si>
    <t>u</t>
  </si>
  <si>
    <t>u (media)</t>
  </si>
  <si>
    <t>o (desv est)</t>
  </si>
  <si>
    <t>Resultado (z)</t>
  </si>
  <si>
    <t>NO TIENE UNIDADES Z</t>
  </si>
  <si>
    <t>USAMOS DISTR.NORM.ESTAND</t>
  </si>
  <si>
    <t>P(x&gt;=40)</t>
  </si>
  <si>
    <t>40&lt;=x</t>
  </si>
  <si>
    <t>ESTO ES DESDE MENOS INFINITO HASTA 40</t>
  </si>
  <si>
    <t>P(x&gt;=35 y x&lt;=42)</t>
  </si>
  <si>
    <t>PARA 35</t>
  </si>
  <si>
    <t>o</t>
  </si>
  <si>
    <t>z</t>
  </si>
  <si>
    <t>(MENOS INFINITO HASTA 35)</t>
  </si>
  <si>
    <t>PARA 42</t>
  </si>
  <si>
    <t>(MENOS INFINITO HASTA 42)</t>
  </si>
  <si>
    <t>TOTAL</t>
  </si>
  <si>
    <t xml:space="preserve"> -</t>
  </si>
  <si>
    <t>P(26&gt;x y x&lt;39)</t>
  </si>
  <si>
    <t>MENOS INFINITO HASTA 26</t>
  </si>
  <si>
    <t>MENOS INFINITO HASTA 38</t>
  </si>
  <si>
    <t>SUMA TOTAL</t>
  </si>
  <si>
    <t>1 menos total</t>
  </si>
  <si>
    <t>La producción de energía de un panel solar en el mes de junio en Chihuahua es de alrededor de 300 watts por hora en promedio. Se analizan 15 paneles solares cuya producción diaria en el mismo mes en Chihuahua se registra en la tabla 1.1. Determine la probabilidad de que:</t>
  </si>
  <si>
    <t>A) Los 15 paneles estén generando más de 300 watts por hora.</t>
  </si>
  <si>
    <t>B) Los 15 paneles estén generando menos de 300 watts por hora.</t>
  </si>
  <si>
    <t>C) Los 15 paneles estén generando menos de 280 watts por hora.</t>
  </si>
  <si>
    <t>D) Los 15 paneles estén generando más de 310 watts por hora.</t>
  </si>
  <si>
    <t>E) Los 15 paneles estén generando entre 280 y 310 watts por hora.</t>
  </si>
  <si>
    <t>s</t>
  </si>
  <si>
    <t>n</t>
  </si>
  <si>
    <t xml:space="preserve">  </t>
  </si>
  <si>
    <t>Panel</t>
  </si>
  <si>
    <t>Energía</t>
  </si>
  <si>
    <t>media</t>
  </si>
  <si>
    <t>desv srd m</t>
  </si>
  <si>
    <t>P(300&gt;x)</t>
  </si>
  <si>
    <t>u (de la muestra)</t>
  </si>
  <si>
    <t>s(desv std m)</t>
  </si>
  <si>
    <t>n (cantidad)</t>
  </si>
  <si>
    <t>resta</t>
  </si>
  <si>
    <t>MENOS INFINITO A 310</t>
  </si>
  <si>
    <t>MENOS INFINITO A 280</t>
  </si>
  <si>
    <t>RESTA</t>
  </si>
  <si>
    <t>SUMA</t>
  </si>
  <si>
    <t>F) Los 15 paneles estén generando menos de 293 y más de 303 watts por hora.</t>
  </si>
  <si>
    <t>MENOS INFINITO A 303</t>
  </si>
  <si>
    <t>MENOS INFINITO A 293</t>
  </si>
  <si>
    <t>Por cada 112 laptops que compra una empresa de servicios, alrededor de 3 vienen con problemas y debe hacerse valida la garantía. Determine el porcentaje de laptops defectuosas de ese proveedor. Y determine las siguientes probabilidades.</t>
  </si>
  <si>
    <t>En el mes de junio se compraron 84 laptops al mismo proveedor. Determine la probabilidad de que:</t>
  </si>
  <si>
    <t>A) En ese pedido, vengan más de 3 laptops defectuosas</t>
  </si>
  <si>
    <t>B) En ese pedido, vengan 3 o más laptops defectuosas</t>
  </si>
  <si>
    <t>C) En ese pedido, vengan menos de 3 laptops defectuosas</t>
  </si>
  <si>
    <t>D) En ese pedido, vengan de 2 a 5 laptops defectuosas</t>
  </si>
  <si>
    <t>Probabilidad de exito</t>
  </si>
  <si>
    <t>p</t>
  </si>
  <si>
    <t>laptops</t>
  </si>
  <si>
    <t>probabilidad de exito</t>
  </si>
  <si>
    <t>Formula de menos infinito a 3</t>
  </si>
  <si>
    <t>de 0 hasta 2</t>
  </si>
  <si>
    <t>0 a 5</t>
  </si>
  <si>
    <t>0 a 1</t>
  </si>
  <si>
    <t>INCLUYE 2,3,4,5</t>
  </si>
  <si>
    <t>La probabilidad de ganar en el Black Jack es de aproximadamente 42%. Elabore una tabla de las probabilidades de ganar en el primer juego, en el segundo, en el tercero, hasta el juego 21. y determine los suiguiente:</t>
  </si>
  <si>
    <t>A) la probabilidad de ganar en 3 juegos o menos</t>
  </si>
  <si>
    <t>p(exito)</t>
  </si>
  <si>
    <t>B) probabilidad de ganar en menos de 3 juegos</t>
  </si>
  <si>
    <t>C) probabilidad de ganar en el tercer juego</t>
  </si>
  <si>
    <t>D) probabilidad de ganar etre los juegos 4 y 6</t>
  </si>
  <si>
    <t>E) Probabilidad de ganar en menos de 6 juegos o en más de 8 juegos</t>
  </si>
  <si>
    <t>menos de 6</t>
  </si>
  <si>
    <t>mas de 8</t>
  </si>
  <si>
    <t>suma</t>
  </si>
  <si>
    <t xml:space="preserve"> </t>
  </si>
  <si>
    <t>Claves para identificar cada distribución:</t>
  </si>
  <si>
    <t>¿Resultado es discreto o continuo?</t>
  </si>
  <si>
    <t>Discreto → Binomial, Geométrica, Uniforme Discreta.</t>
  </si>
  <si>
    <t>Continuo → Normal, t-Student, Uniforme Continua.</t>
  </si>
  <si>
    <t>¿Todos los resultados tienen la misma probabilidad?</t>
  </si>
  <si>
    <t>Sí → Uniforme (discreta o continua según el caso).</t>
  </si>
  <si>
    <t>¿Es un conteo de éxitos en ensayos?</t>
  </si>
  <si>
    <t>Sí → Binomial (para un número fijo de ensayos), Geométrica (hasta el primer éxito).</t>
  </si>
  <si>
    <t>¿Datos reales con forma de campana?</t>
  </si>
  <si>
    <t>Sí → Normal (si la muestra es grande), t-Student (si la muestra es pequeña y varianza desconocida).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</si>
</sst>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
    <numFmt numFmtId="167" formatCode="0.00000%"/>
    <numFmt numFmtId="168" formatCode="0.0000000%"/>
  </numFmts>
  <fonts count="7" x14ac:knownFonts="1">
    <font>
      <sz val="11"/>
      <color theme="1"/>
      <name val="Aptos Narrow"/>
      <family val="2"/>
      <scheme val="minor"/>
    </font>
    <font>
      <sz val="11"/>
      <color theme="1"/>
      <name val="Aptos Narrow"/>
      <family val="2"/>
      <scheme val="minor"/>
    </font>
    <font>
      <sz val="12"/>
      <color theme="1"/>
      <name val="Aptos Narrow"/>
      <family val="2"/>
      <scheme val="minor"/>
    </font>
    <font>
      <sz val="14"/>
      <color theme="1"/>
      <name val="Aptos Narrow"/>
      <family val="2"/>
      <scheme val="minor"/>
    </font>
    <font>
      <sz val="16"/>
      <color theme="1"/>
      <name val="Aptos Narrow"/>
      <family val="2"/>
      <scheme val="minor"/>
    </font>
    <font>
      <sz val="18"/>
      <color theme="1"/>
      <name val="Aptos Narrow"/>
      <family val="2"/>
      <scheme val="minor"/>
    </font>
    <font>
      <u/>
      <sz val="11"/>
      <color theme="1"/>
      <name val="Aptos Narrow"/>
      <family val="2"/>
      <scheme val="minor"/>
    </font>
  </fonts>
  <fills count="1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0" fillId="0" borderId="0" xfId="0" applyAlignment="1">
      <alignment horizontal="center"/>
    </xf>
    <xf numFmtId="0" fontId="0" fillId="2" borderId="0" xfId="0" applyFill="1"/>
    <xf numFmtId="0" fontId="0" fillId="0" borderId="1" xfId="0" applyBorder="1" applyAlignment="1">
      <alignment horizontal="center"/>
    </xf>
    <xf numFmtId="0" fontId="6" fillId="0" borderId="0" xfId="0" applyFont="1"/>
    <xf numFmtId="0" fontId="0" fillId="0" borderId="2" xfId="0" applyBorder="1" applyAlignment="1">
      <alignment horizontal="center"/>
    </xf>
    <xf numFmtId="164" fontId="0" fillId="0" borderId="1" xfId="1" applyNumberFormat="1" applyFont="1" applyBorder="1" applyAlignment="1">
      <alignment horizontal="center"/>
    </xf>
    <xf numFmtId="164" fontId="0" fillId="0" borderId="1" xfId="0" applyNumberFormat="1" applyBorder="1" applyAlignment="1">
      <alignment horizontal="center"/>
    </xf>
    <xf numFmtId="164" fontId="0" fillId="0" borderId="0" xfId="0" applyNumberFormat="1" applyAlignment="1">
      <alignment horizontal="center"/>
    </xf>
    <xf numFmtId="0" fontId="2" fillId="0" borderId="0" xfId="0" applyFont="1" applyAlignment="1">
      <alignment vertical="center" wrapText="1"/>
    </xf>
    <xf numFmtId="10" fontId="0" fillId="0" borderId="0" xfId="1" applyNumberFormat="1" applyFont="1"/>
    <xf numFmtId="10" fontId="0" fillId="0" borderId="0" xfId="0" applyNumberFormat="1"/>
    <xf numFmtId="10" fontId="0" fillId="2" borderId="0" xfId="0" applyNumberFormat="1" applyFill="1"/>
    <xf numFmtId="165" fontId="0" fillId="0" borderId="0" xfId="0" applyNumberFormat="1"/>
    <xf numFmtId="164" fontId="0" fillId="0" borderId="0" xfId="1" applyNumberFormat="1" applyFont="1"/>
    <xf numFmtId="166" fontId="0" fillId="0" borderId="0" xfId="1" applyNumberFormat="1" applyFont="1"/>
    <xf numFmtId="166" fontId="0" fillId="2" borderId="0" xfId="1" applyNumberFormat="1" applyFont="1" applyFill="1"/>
    <xf numFmtId="0" fontId="0" fillId="3" borderId="0" xfId="0" applyFill="1"/>
    <xf numFmtId="164" fontId="0" fillId="2" borderId="0" xfId="1" applyNumberFormat="1" applyFont="1" applyFill="1"/>
    <xf numFmtId="164" fontId="0" fillId="4" borderId="0" xfId="1" applyNumberFormat="1" applyFont="1" applyFill="1"/>
    <xf numFmtId="10" fontId="0" fillId="2" borderId="0" xfId="1" applyNumberFormat="1" applyFont="1" applyFill="1"/>
    <xf numFmtId="0" fontId="6" fillId="0" borderId="0" xfId="0" applyFont="1" applyAlignment="1">
      <alignment horizontal="center"/>
    </xf>
    <xf numFmtId="0" fontId="6" fillId="0" borderId="1" xfId="0" applyFont="1" applyBorder="1" applyAlignment="1">
      <alignment horizontal="center"/>
    </xf>
    <xf numFmtId="168" fontId="0" fillId="2" borderId="0" xfId="1" applyNumberFormat="1" applyFont="1" applyFill="1"/>
    <xf numFmtId="167" fontId="0" fillId="2" borderId="0" xfId="1" applyNumberFormat="1" applyFont="1" applyFill="1" applyAlignment="1">
      <alignment horizontal="center"/>
    </xf>
    <xf numFmtId="164" fontId="1" fillId="2" borderId="0" xfId="1" applyNumberFormat="1" applyFont="1" applyFill="1"/>
    <xf numFmtId="0" fontId="0" fillId="5" borderId="0" xfId="0" applyFill="1"/>
    <xf numFmtId="164" fontId="0" fillId="5" borderId="0" xfId="1" applyNumberFormat="1" applyFont="1" applyFill="1"/>
    <xf numFmtId="167" fontId="0" fillId="0" borderId="1" xfId="1" applyNumberFormat="1" applyFont="1" applyBorder="1" applyAlignment="1">
      <alignment horizontal="center"/>
    </xf>
    <xf numFmtId="9" fontId="0" fillId="0" borderId="0" xfId="0" applyNumberFormat="1"/>
    <xf numFmtId="0" fontId="0" fillId="0" borderId="3" xfId="0" applyBorder="1"/>
    <xf numFmtId="167" fontId="0" fillId="2" borderId="0" xfId="0" applyNumberFormat="1" applyFill="1"/>
    <xf numFmtId="167" fontId="0" fillId="6" borderId="0" xfId="0" applyNumberFormat="1" applyFill="1"/>
    <xf numFmtId="164" fontId="0" fillId="6" borderId="0" xfId="1" applyNumberFormat="1" applyFont="1" applyFill="1"/>
    <xf numFmtId="0" fontId="0" fillId="9"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0" fillId="9" borderId="1" xfId="0" applyFill="1" applyBorder="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center" vertical="center" wrapText="1"/>
    </xf>
    <xf numFmtId="0" fontId="0" fillId="3" borderId="0" xfId="0" applyFill="1" applyAlignment="1">
      <alignment horizontal="center"/>
    </xf>
    <xf numFmtId="0" fontId="0" fillId="0" borderId="1" xfId="0" applyBorder="1" applyAlignment="1">
      <alignment horizontal="center"/>
    </xf>
    <xf numFmtId="0" fontId="3" fillId="0" borderId="0" xfId="0" applyFont="1" applyAlignment="1">
      <alignment horizontal="center" wrapText="1"/>
    </xf>
    <xf numFmtId="0" fontId="4" fillId="0" borderId="0" xfId="0" applyFont="1" applyAlignment="1">
      <alignment horizont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US"/>
              <a:t>grafica geometrica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478A-4738-8C54-81C6F32F7CA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78A-4738-8C54-81C6F32F7CA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478A-4738-8C54-81C6F32F7CAD}"/>
              </c:ext>
            </c:extLst>
          </c:dPt>
          <c:cat>
            <c:numRef>
              <c:f>geometrica!$G$6:$G$26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geometrica!$H$6:$H$26</c:f>
              <c:numCache>
                <c:formatCode>0.00000%</c:formatCode>
                <c:ptCount val="21"/>
                <c:pt idx="0">
                  <c:v>0.42</c:v>
                </c:pt>
                <c:pt idx="1">
                  <c:v>0.24360000000000001</c:v>
                </c:pt>
                <c:pt idx="2">
                  <c:v>0.14128800000000002</c:v>
                </c:pt>
                <c:pt idx="3">
                  <c:v>8.1947040000000013E-2</c:v>
                </c:pt>
                <c:pt idx="4">
                  <c:v>4.7529283200000008E-2</c:v>
                </c:pt>
                <c:pt idx="5">
                  <c:v>2.7566984256000016E-2</c:v>
                </c:pt>
                <c:pt idx="6">
                  <c:v>1.5988850868480006E-2</c:v>
                </c:pt>
                <c:pt idx="7">
                  <c:v>9.2735335037184043E-3</c:v>
                </c:pt>
                <c:pt idx="8">
                  <c:v>5.3786494321566769E-3</c:v>
                </c:pt>
                <c:pt idx="9">
                  <c:v>3.1196166706508738E-3</c:v>
                </c:pt>
                <c:pt idx="10">
                  <c:v>1.8093776689775067E-3</c:v>
                </c:pt>
                <c:pt idx="11">
                  <c:v>1.049439048006954E-3</c:v>
                </c:pt>
                <c:pt idx="12">
                  <c:v>6.08674647844033E-4</c:v>
                </c:pt>
                <c:pt idx="13">
                  <c:v>3.5303129574953913E-4</c:v>
                </c:pt>
                <c:pt idx="14">
                  <c:v>2.0475815153473279E-4</c:v>
                </c:pt>
                <c:pt idx="15">
                  <c:v>1.1875972789014504E-4</c:v>
                </c:pt>
                <c:pt idx="16">
                  <c:v>6.8880642176284145E-5</c:v>
                </c:pt>
                <c:pt idx="17">
                  <c:v>3.9950772462244792E-5</c:v>
                </c:pt>
                <c:pt idx="18">
                  <c:v>2.3171448028101986E-5</c:v>
                </c:pt>
                <c:pt idx="19">
                  <c:v>1.3439439856299156E-5</c:v>
                </c:pt>
                <c:pt idx="20">
                  <c:v>7.7948751166535135E-6</c:v>
                </c:pt>
              </c:numCache>
            </c:numRef>
          </c:val>
          <c:extLst>
            <c:ext xmlns:c16="http://schemas.microsoft.com/office/drawing/2014/chart" uri="{C3380CC4-5D6E-409C-BE32-E72D297353CC}">
              <c16:uniqueId val="{00000000-478A-4738-8C54-81C6F32F7CAD}"/>
            </c:ext>
          </c:extLst>
        </c:ser>
        <c:dLbls>
          <c:showLegendKey val="0"/>
          <c:showVal val="0"/>
          <c:showCatName val="0"/>
          <c:showSerName val="0"/>
          <c:showPercent val="0"/>
          <c:showBubbleSize val="0"/>
        </c:dLbls>
        <c:gapWidth val="10"/>
        <c:overlap val="-27"/>
        <c:axId val="669446432"/>
        <c:axId val="1092620112"/>
      </c:barChart>
      <c:catAx>
        <c:axId val="66944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092620112"/>
        <c:crosses val="autoZero"/>
        <c:auto val="1"/>
        <c:lblAlgn val="ctr"/>
        <c:lblOffset val="100"/>
        <c:noMultiLvlLbl val="0"/>
      </c:catAx>
      <c:valAx>
        <c:axId val="109262011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669446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6</xdr:col>
      <xdr:colOff>428625</xdr:colOff>
      <xdr:row>4</xdr:row>
      <xdr:rowOff>95250</xdr:rowOff>
    </xdr:from>
    <xdr:to>
      <xdr:col>21</xdr:col>
      <xdr:colOff>49167</xdr:colOff>
      <xdr:row>29</xdr:row>
      <xdr:rowOff>67336</xdr:rowOff>
    </xdr:to>
    <xdr:pic>
      <xdr:nvPicPr>
        <xdr:cNvPr id="2" name="Imagen 1">
          <a:extLst>
            <a:ext uri="{FF2B5EF4-FFF2-40B4-BE49-F238E27FC236}">
              <a16:creationId xmlns:a16="http://schemas.microsoft.com/office/drawing/2014/main" id="{A06F66B9-6FC2-DE79-341C-30D2856312E8}"/>
            </a:ext>
          </a:extLst>
        </xdr:cNvPr>
        <xdr:cNvPicPr>
          <a:picLocks noChangeAspect="1"/>
        </xdr:cNvPicPr>
      </xdr:nvPicPr>
      <xdr:blipFill>
        <a:blip xmlns:r="http://schemas.openxmlformats.org/officeDocument/2006/relationships" r:embed="rId1"/>
        <a:stretch>
          <a:fillRect/>
        </a:stretch>
      </xdr:blipFill>
      <xdr:spPr>
        <a:xfrm>
          <a:off x="5229225" y="857250"/>
          <a:ext cx="11050542" cy="47345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533400</xdr:colOff>
      <xdr:row>3</xdr:row>
      <xdr:rowOff>180976</xdr:rowOff>
    </xdr:from>
    <xdr:to>
      <xdr:col>14</xdr:col>
      <xdr:colOff>600076</xdr:colOff>
      <xdr:row>10</xdr:row>
      <xdr:rowOff>115134</xdr:rowOff>
    </xdr:to>
    <xdr:pic>
      <xdr:nvPicPr>
        <xdr:cNvPr id="2" name="Imagen 1">
          <a:extLst>
            <a:ext uri="{FF2B5EF4-FFF2-40B4-BE49-F238E27FC236}">
              <a16:creationId xmlns:a16="http://schemas.microsoft.com/office/drawing/2014/main" id="{C1E0A564-E0AC-E211-F6AF-36D898464F68}"/>
            </a:ext>
          </a:extLst>
        </xdr:cNvPr>
        <xdr:cNvPicPr>
          <a:picLocks noChangeAspect="1"/>
        </xdr:cNvPicPr>
      </xdr:nvPicPr>
      <xdr:blipFill>
        <a:blip xmlns:r="http://schemas.openxmlformats.org/officeDocument/2006/relationships" r:embed="rId1"/>
        <a:stretch>
          <a:fillRect/>
        </a:stretch>
      </xdr:blipFill>
      <xdr:spPr>
        <a:xfrm>
          <a:off x="7391400" y="752476"/>
          <a:ext cx="3876676" cy="12676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561975</xdr:colOff>
      <xdr:row>0</xdr:row>
      <xdr:rowOff>0</xdr:rowOff>
    </xdr:from>
    <xdr:to>
      <xdr:col>14</xdr:col>
      <xdr:colOff>457653</xdr:colOff>
      <xdr:row>7</xdr:row>
      <xdr:rowOff>143081</xdr:rowOff>
    </xdr:to>
    <xdr:pic>
      <xdr:nvPicPr>
        <xdr:cNvPr id="2" name="Imagen 1">
          <a:extLst>
            <a:ext uri="{FF2B5EF4-FFF2-40B4-BE49-F238E27FC236}">
              <a16:creationId xmlns:a16="http://schemas.microsoft.com/office/drawing/2014/main" id="{1C3ECA90-2811-9177-66E8-758820248ED8}"/>
            </a:ext>
          </a:extLst>
        </xdr:cNvPr>
        <xdr:cNvPicPr>
          <a:picLocks noChangeAspect="1"/>
        </xdr:cNvPicPr>
      </xdr:nvPicPr>
      <xdr:blipFill>
        <a:blip xmlns:r="http://schemas.openxmlformats.org/officeDocument/2006/relationships" r:embed="rId1"/>
        <a:stretch>
          <a:fillRect/>
        </a:stretch>
      </xdr:blipFill>
      <xdr:spPr>
        <a:xfrm>
          <a:off x="8458200" y="0"/>
          <a:ext cx="3248478" cy="1476581"/>
        </a:xfrm>
        <a:prstGeom prst="rect">
          <a:avLst/>
        </a:prstGeom>
      </xdr:spPr>
    </xdr:pic>
    <xdr:clientData/>
  </xdr:twoCellAnchor>
  <xdr:twoCellAnchor editAs="oneCell">
    <xdr:from>
      <xdr:col>5</xdr:col>
      <xdr:colOff>523875</xdr:colOff>
      <xdr:row>10</xdr:row>
      <xdr:rowOff>138385</xdr:rowOff>
    </xdr:from>
    <xdr:to>
      <xdr:col>11</xdr:col>
      <xdr:colOff>567413</xdr:colOff>
      <xdr:row>19</xdr:row>
      <xdr:rowOff>76200</xdr:rowOff>
    </xdr:to>
    <xdr:pic>
      <xdr:nvPicPr>
        <xdr:cNvPr id="3" name="Imagen 2">
          <a:extLst>
            <a:ext uri="{FF2B5EF4-FFF2-40B4-BE49-F238E27FC236}">
              <a16:creationId xmlns:a16="http://schemas.microsoft.com/office/drawing/2014/main" id="{00C52B55-F245-7D8C-EDBD-CB7F22F9853C}"/>
            </a:ext>
          </a:extLst>
        </xdr:cNvPr>
        <xdr:cNvPicPr>
          <a:picLocks noChangeAspect="1"/>
        </xdr:cNvPicPr>
      </xdr:nvPicPr>
      <xdr:blipFill>
        <a:blip xmlns:r="http://schemas.openxmlformats.org/officeDocument/2006/relationships" r:embed="rId2"/>
        <a:stretch>
          <a:fillRect/>
        </a:stretch>
      </xdr:blipFill>
      <xdr:spPr>
        <a:xfrm>
          <a:off x="4610100" y="2043385"/>
          <a:ext cx="4615538" cy="1652315"/>
        </a:xfrm>
        <a:prstGeom prst="rect">
          <a:avLst/>
        </a:prstGeom>
      </xdr:spPr>
    </xdr:pic>
    <xdr:clientData/>
  </xdr:twoCellAnchor>
  <xdr:twoCellAnchor editAs="oneCell">
    <xdr:from>
      <xdr:col>5</xdr:col>
      <xdr:colOff>345460</xdr:colOff>
      <xdr:row>38</xdr:row>
      <xdr:rowOff>147575</xdr:rowOff>
    </xdr:from>
    <xdr:to>
      <xdr:col>11</xdr:col>
      <xdr:colOff>675818</xdr:colOff>
      <xdr:row>49</xdr:row>
      <xdr:rowOff>180975</xdr:rowOff>
    </xdr:to>
    <xdr:pic>
      <xdr:nvPicPr>
        <xdr:cNvPr id="4" name="Imagen 3">
          <a:extLst>
            <a:ext uri="{FF2B5EF4-FFF2-40B4-BE49-F238E27FC236}">
              <a16:creationId xmlns:a16="http://schemas.microsoft.com/office/drawing/2014/main" id="{C63F104B-C0B0-CFAD-E88A-850BE545B227}"/>
            </a:ext>
          </a:extLst>
        </xdr:cNvPr>
        <xdr:cNvPicPr>
          <a:picLocks noChangeAspect="1"/>
        </xdr:cNvPicPr>
      </xdr:nvPicPr>
      <xdr:blipFill>
        <a:blip xmlns:r="http://schemas.openxmlformats.org/officeDocument/2006/relationships" r:embed="rId3"/>
        <a:stretch>
          <a:fillRect/>
        </a:stretch>
      </xdr:blipFill>
      <xdr:spPr>
        <a:xfrm>
          <a:off x="4507885" y="7386575"/>
          <a:ext cx="4902358" cy="2128900"/>
        </a:xfrm>
        <a:prstGeom prst="rect">
          <a:avLst/>
        </a:prstGeom>
      </xdr:spPr>
    </xdr:pic>
    <xdr:clientData/>
  </xdr:twoCellAnchor>
  <xdr:twoCellAnchor editAs="oneCell">
    <xdr:from>
      <xdr:col>2</xdr:col>
      <xdr:colOff>381000</xdr:colOff>
      <xdr:row>67</xdr:row>
      <xdr:rowOff>142488</xdr:rowOff>
    </xdr:from>
    <xdr:to>
      <xdr:col>10</xdr:col>
      <xdr:colOff>533400</xdr:colOff>
      <xdr:row>80</xdr:row>
      <xdr:rowOff>110882</xdr:rowOff>
    </xdr:to>
    <xdr:pic>
      <xdr:nvPicPr>
        <xdr:cNvPr id="5" name="Imagen 4">
          <a:extLst>
            <a:ext uri="{FF2B5EF4-FFF2-40B4-BE49-F238E27FC236}">
              <a16:creationId xmlns:a16="http://schemas.microsoft.com/office/drawing/2014/main" id="{63F39206-1606-5439-76AA-193629564735}"/>
            </a:ext>
          </a:extLst>
        </xdr:cNvPr>
        <xdr:cNvPicPr>
          <a:picLocks noChangeAspect="1"/>
        </xdr:cNvPicPr>
      </xdr:nvPicPr>
      <xdr:blipFill>
        <a:blip xmlns:r="http://schemas.openxmlformats.org/officeDocument/2006/relationships" r:embed="rId4"/>
        <a:stretch>
          <a:fillRect/>
        </a:stretch>
      </xdr:blipFill>
      <xdr:spPr>
        <a:xfrm>
          <a:off x="2181225" y="12905988"/>
          <a:ext cx="6324600" cy="2444894"/>
        </a:xfrm>
        <a:prstGeom prst="rect">
          <a:avLst/>
        </a:prstGeom>
      </xdr:spPr>
    </xdr:pic>
    <xdr:clientData/>
  </xdr:twoCellAnchor>
  <xdr:twoCellAnchor editAs="oneCell">
    <xdr:from>
      <xdr:col>2</xdr:col>
      <xdr:colOff>733425</xdr:colOff>
      <xdr:row>95</xdr:row>
      <xdr:rowOff>65301</xdr:rowOff>
    </xdr:from>
    <xdr:to>
      <xdr:col>12</xdr:col>
      <xdr:colOff>647700</xdr:colOff>
      <xdr:row>111</xdr:row>
      <xdr:rowOff>29517</xdr:rowOff>
    </xdr:to>
    <xdr:pic>
      <xdr:nvPicPr>
        <xdr:cNvPr id="6" name="Imagen 5">
          <a:extLst>
            <a:ext uri="{FF2B5EF4-FFF2-40B4-BE49-F238E27FC236}">
              <a16:creationId xmlns:a16="http://schemas.microsoft.com/office/drawing/2014/main" id="{9E7D8851-BAFC-2138-8166-616308CF4D5D}"/>
            </a:ext>
          </a:extLst>
        </xdr:cNvPr>
        <xdr:cNvPicPr>
          <a:picLocks noChangeAspect="1"/>
        </xdr:cNvPicPr>
      </xdr:nvPicPr>
      <xdr:blipFill>
        <a:blip xmlns:r="http://schemas.openxmlformats.org/officeDocument/2006/relationships" r:embed="rId5"/>
        <a:stretch>
          <a:fillRect/>
        </a:stretch>
      </xdr:blipFill>
      <xdr:spPr>
        <a:xfrm>
          <a:off x="2533650" y="18162801"/>
          <a:ext cx="7639050" cy="30122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752475</xdr:colOff>
      <xdr:row>25</xdr:row>
      <xdr:rowOff>9525</xdr:rowOff>
    </xdr:from>
    <xdr:to>
      <xdr:col>11</xdr:col>
      <xdr:colOff>267058</xdr:colOff>
      <xdr:row>33</xdr:row>
      <xdr:rowOff>181212</xdr:rowOff>
    </xdr:to>
    <xdr:pic>
      <xdr:nvPicPr>
        <xdr:cNvPr id="2" name="Imagen 1">
          <a:extLst>
            <a:ext uri="{FF2B5EF4-FFF2-40B4-BE49-F238E27FC236}">
              <a16:creationId xmlns:a16="http://schemas.microsoft.com/office/drawing/2014/main" id="{28A32E40-30FA-434B-8A2D-7AC56E21FFEE}"/>
            </a:ext>
          </a:extLst>
        </xdr:cNvPr>
        <xdr:cNvPicPr>
          <a:picLocks noChangeAspect="1"/>
        </xdr:cNvPicPr>
      </xdr:nvPicPr>
      <xdr:blipFill>
        <a:blip xmlns:r="http://schemas.openxmlformats.org/officeDocument/2006/relationships" r:embed="rId1"/>
        <a:stretch>
          <a:fillRect/>
        </a:stretch>
      </xdr:blipFill>
      <xdr:spPr>
        <a:xfrm>
          <a:off x="6486525" y="4772025"/>
          <a:ext cx="2562583" cy="1695687"/>
        </a:xfrm>
        <a:prstGeom prst="rect">
          <a:avLst/>
        </a:prstGeom>
      </xdr:spPr>
    </xdr:pic>
    <xdr:clientData/>
  </xdr:twoCellAnchor>
  <xdr:twoCellAnchor editAs="oneCell">
    <xdr:from>
      <xdr:col>11</xdr:col>
      <xdr:colOff>685800</xdr:colOff>
      <xdr:row>25</xdr:row>
      <xdr:rowOff>161925</xdr:rowOff>
    </xdr:from>
    <xdr:to>
      <xdr:col>17</xdr:col>
      <xdr:colOff>124385</xdr:colOff>
      <xdr:row>29</xdr:row>
      <xdr:rowOff>133452</xdr:rowOff>
    </xdr:to>
    <xdr:pic>
      <xdr:nvPicPr>
        <xdr:cNvPr id="3" name="Imagen 2">
          <a:extLst>
            <a:ext uri="{FF2B5EF4-FFF2-40B4-BE49-F238E27FC236}">
              <a16:creationId xmlns:a16="http://schemas.microsoft.com/office/drawing/2014/main" id="{0BA9C0D4-206B-BE8F-B81D-C515EBE86ACF}"/>
            </a:ext>
          </a:extLst>
        </xdr:cNvPr>
        <xdr:cNvPicPr>
          <a:picLocks noChangeAspect="1"/>
        </xdr:cNvPicPr>
      </xdr:nvPicPr>
      <xdr:blipFill>
        <a:blip xmlns:r="http://schemas.openxmlformats.org/officeDocument/2006/relationships" r:embed="rId2"/>
        <a:stretch>
          <a:fillRect/>
        </a:stretch>
      </xdr:blipFill>
      <xdr:spPr>
        <a:xfrm>
          <a:off x="9467850" y="4924425"/>
          <a:ext cx="4010585" cy="7335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80595</xdr:colOff>
      <xdr:row>27</xdr:row>
      <xdr:rowOff>21982</xdr:rowOff>
    </xdr:from>
    <xdr:to>
      <xdr:col>17</xdr:col>
      <xdr:colOff>443340</xdr:colOff>
      <xdr:row>30</xdr:row>
      <xdr:rowOff>12535</xdr:rowOff>
    </xdr:to>
    <xdr:pic>
      <xdr:nvPicPr>
        <xdr:cNvPr id="2" name="Imagen 1">
          <a:extLst>
            <a:ext uri="{FF2B5EF4-FFF2-40B4-BE49-F238E27FC236}">
              <a16:creationId xmlns:a16="http://schemas.microsoft.com/office/drawing/2014/main" id="{5175BF34-C72F-AA4D-2393-677C77E881BA}"/>
            </a:ext>
          </a:extLst>
        </xdr:cNvPr>
        <xdr:cNvPicPr>
          <a:picLocks noChangeAspect="1"/>
        </xdr:cNvPicPr>
      </xdr:nvPicPr>
      <xdr:blipFill>
        <a:blip xmlns:r="http://schemas.openxmlformats.org/officeDocument/2006/relationships" r:embed="rId1"/>
        <a:stretch>
          <a:fillRect/>
        </a:stretch>
      </xdr:blipFill>
      <xdr:spPr>
        <a:xfrm>
          <a:off x="7700595" y="5165482"/>
          <a:ext cx="5696745" cy="562053"/>
        </a:xfrm>
        <a:prstGeom prst="rect">
          <a:avLst/>
        </a:prstGeom>
      </xdr:spPr>
    </xdr:pic>
    <xdr:clientData/>
  </xdr:twoCellAnchor>
  <xdr:twoCellAnchor editAs="oneCell">
    <xdr:from>
      <xdr:col>4</xdr:col>
      <xdr:colOff>464038</xdr:colOff>
      <xdr:row>9</xdr:row>
      <xdr:rowOff>43961</xdr:rowOff>
    </xdr:from>
    <xdr:to>
      <xdr:col>9</xdr:col>
      <xdr:colOff>627346</xdr:colOff>
      <xdr:row>25</xdr:row>
      <xdr:rowOff>17717</xdr:rowOff>
    </xdr:to>
    <xdr:pic>
      <xdr:nvPicPr>
        <xdr:cNvPr id="3" name="Imagen 2">
          <a:extLst>
            <a:ext uri="{FF2B5EF4-FFF2-40B4-BE49-F238E27FC236}">
              <a16:creationId xmlns:a16="http://schemas.microsoft.com/office/drawing/2014/main" id="{30807AD9-9467-C566-C80E-7B417F5D7AB3}"/>
            </a:ext>
          </a:extLst>
        </xdr:cNvPr>
        <xdr:cNvPicPr>
          <a:picLocks noChangeAspect="1"/>
        </xdr:cNvPicPr>
      </xdr:nvPicPr>
      <xdr:blipFill>
        <a:blip xmlns:r="http://schemas.openxmlformats.org/officeDocument/2006/relationships" r:embed="rId2"/>
        <a:stretch>
          <a:fillRect/>
        </a:stretch>
      </xdr:blipFill>
      <xdr:spPr>
        <a:xfrm>
          <a:off x="3512038" y="1758461"/>
          <a:ext cx="3973308" cy="3021756"/>
        </a:xfrm>
        <a:prstGeom prst="rect">
          <a:avLst/>
        </a:prstGeom>
      </xdr:spPr>
    </xdr:pic>
    <xdr:clientData/>
  </xdr:twoCellAnchor>
  <xdr:twoCellAnchor editAs="oneCell">
    <xdr:from>
      <xdr:col>4</xdr:col>
      <xdr:colOff>594491</xdr:colOff>
      <xdr:row>27</xdr:row>
      <xdr:rowOff>109903</xdr:rowOff>
    </xdr:from>
    <xdr:to>
      <xdr:col>9</xdr:col>
      <xdr:colOff>564173</xdr:colOff>
      <xdr:row>44</xdr:row>
      <xdr:rowOff>95250</xdr:rowOff>
    </xdr:to>
    <xdr:pic>
      <xdr:nvPicPr>
        <xdr:cNvPr id="4" name="Imagen 3">
          <a:extLst>
            <a:ext uri="{FF2B5EF4-FFF2-40B4-BE49-F238E27FC236}">
              <a16:creationId xmlns:a16="http://schemas.microsoft.com/office/drawing/2014/main" id="{78E270E2-EDB0-EA77-2591-82861D0F5C67}"/>
            </a:ext>
          </a:extLst>
        </xdr:cNvPr>
        <xdr:cNvPicPr>
          <a:picLocks noChangeAspect="1"/>
        </xdr:cNvPicPr>
      </xdr:nvPicPr>
      <xdr:blipFill>
        <a:blip xmlns:r="http://schemas.openxmlformats.org/officeDocument/2006/relationships" r:embed="rId3"/>
        <a:stretch>
          <a:fillRect/>
        </a:stretch>
      </xdr:blipFill>
      <xdr:spPr>
        <a:xfrm>
          <a:off x="3642491" y="5253403"/>
          <a:ext cx="3779682" cy="3223847"/>
        </a:xfrm>
        <a:prstGeom prst="rect">
          <a:avLst/>
        </a:prstGeom>
      </xdr:spPr>
    </xdr:pic>
    <xdr:clientData/>
  </xdr:twoCellAnchor>
  <xdr:twoCellAnchor editAs="oneCell">
    <xdr:from>
      <xdr:col>5</xdr:col>
      <xdr:colOff>414579</xdr:colOff>
      <xdr:row>45</xdr:row>
      <xdr:rowOff>87922</xdr:rowOff>
    </xdr:from>
    <xdr:to>
      <xdr:col>10</xdr:col>
      <xdr:colOff>197827</xdr:colOff>
      <xdr:row>61</xdr:row>
      <xdr:rowOff>141706</xdr:rowOff>
    </xdr:to>
    <xdr:pic>
      <xdr:nvPicPr>
        <xdr:cNvPr id="5" name="Imagen 4">
          <a:extLst>
            <a:ext uri="{FF2B5EF4-FFF2-40B4-BE49-F238E27FC236}">
              <a16:creationId xmlns:a16="http://schemas.microsoft.com/office/drawing/2014/main" id="{DCA0F8AE-FCC2-9CD3-9941-68C6B57CE9C5}"/>
            </a:ext>
          </a:extLst>
        </xdr:cNvPr>
        <xdr:cNvPicPr>
          <a:picLocks noChangeAspect="1"/>
        </xdr:cNvPicPr>
      </xdr:nvPicPr>
      <xdr:blipFill>
        <a:blip xmlns:r="http://schemas.openxmlformats.org/officeDocument/2006/relationships" r:embed="rId4"/>
        <a:stretch>
          <a:fillRect/>
        </a:stretch>
      </xdr:blipFill>
      <xdr:spPr>
        <a:xfrm>
          <a:off x="4224579" y="8660422"/>
          <a:ext cx="3593248" cy="3101784"/>
        </a:xfrm>
        <a:prstGeom prst="rect">
          <a:avLst/>
        </a:prstGeom>
      </xdr:spPr>
    </xdr:pic>
    <xdr:clientData/>
  </xdr:twoCellAnchor>
  <xdr:twoCellAnchor editAs="oneCell">
    <xdr:from>
      <xdr:col>6</xdr:col>
      <xdr:colOff>166091</xdr:colOff>
      <xdr:row>68</xdr:row>
      <xdr:rowOff>14654</xdr:rowOff>
    </xdr:from>
    <xdr:to>
      <xdr:col>10</xdr:col>
      <xdr:colOff>313343</xdr:colOff>
      <xdr:row>82</xdr:row>
      <xdr:rowOff>159130</xdr:rowOff>
    </xdr:to>
    <xdr:pic>
      <xdr:nvPicPr>
        <xdr:cNvPr id="6" name="Imagen 5">
          <a:extLst>
            <a:ext uri="{FF2B5EF4-FFF2-40B4-BE49-F238E27FC236}">
              <a16:creationId xmlns:a16="http://schemas.microsoft.com/office/drawing/2014/main" id="{3D78ACDF-C45D-0E1A-9FBF-83B3217A7066}"/>
            </a:ext>
          </a:extLst>
        </xdr:cNvPr>
        <xdr:cNvPicPr>
          <a:picLocks noChangeAspect="1"/>
        </xdr:cNvPicPr>
      </xdr:nvPicPr>
      <xdr:blipFill>
        <a:blip xmlns:r="http://schemas.openxmlformats.org/officeDocument/2006/relationships" r:embed="rId5"/>
        <a:stretch>
          <a:fillRect/>
        </a:stretch>
      </xdr:blipFill>
      <xdr:spPr>
        <a:xfrm>
          <a:off x="4738091" y="12968654"/>
          <a:ext cx="3195252" cy="2811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171450</xdr:colOff>
      <xdr:row>2</xdr:row>
      <xdr:rowOff>123825</xdr:rowOff>
    </xdr:from>
    <xdr:to>
      <xdr:col>19</xdr:col>
      <xdr:colOff>77038</xdr:colOff>
      <xdr:row>6</xdr:row>
      <xdr:rowOff>152510</xdr:rowOff>
    </xdr:to>
    <xdr:pic>
      <xdr:nvPicPr>
        <xdr:cNvPr id="2" name="Imagen 1">
          <a:extLst>
            <a:ext uri="{FF2B5EF4-FFF2-40B4-BE49-F238E27FC236}">
              <a16:creationId xmlns:a16="http://schemas.microsoft.com/office/drawing/2014/main" id="{EB06EAED-F7E6-C0EF-3F57-0EFCD8E17D6B}"/>
            </a:ext>
          </a:extLst>
        </xdr:cNvPr>
        <xdr:cNvPicPr>
          <a:picLocks noChangeAspect="1"/>
        </xdr:cNvPicPr>
      </xdr:nvPicPr>
      <xdr:blipFill>
        <a:blip xmlns:r="http://schemas.openxmlformats.org/officeDocument/2006/relationships" r:embed="rId1"/>
        <a:stretch>
          <a:fillRect/>
        </a:stretch>
      </xdr:blipFill>
      <xdr:spPr>
        <a:xfrm>
          <a:off x="8553450" y="504825"/>
          <a:ext cx="6001588" cy="790685"/>
        </a:xfrm>
        <a:prstGeom prst="rect">
          <a:avLst/>
        </a:prstGeom>
      </xdr:spPr>
    </xdr:pic>
    <xdr:clientData/>
  </xdr:twoCellAnchor>
  <xdr:twoCellAnchor editAs="oneCell">
    <xdr:from>
      <xdr:col>9</xdr:col>
      <xdr:colOff>657225</xdr:colOff>
      <xdr:row>8</xdr:row>
      <xdr:rowOff>123825</xdr:rowOff>
    </xdr:from>
    <xdr:to>
      <xdr:col>18</xdr:col>
      <xdr:colOff>362866</xdr:colOff>
      <xdr:row>11</xdr:row>
      <xdr:rowOff>47694</xdr:rowOff>
    </xdr:to>
    <xdr:pic>
      <xdr:nvPicPr>
        <xdr:cNvPr id="3" name="Imagen 2">
          <a:extLst>
            <a:ext uri="{FF2B5EF4-FFF2-40B4-BE49-F238E27FC236}">
              <a16:creationId xmlns:a16="http://schemas.microsoft.com/office/drawing/2014/main" id="{374F96D8-E134-5A1C-2CF6-6DA7FAAA381D}"/>
            </a:ext>
          </a:extLst>
        </xdr:cNvPr>
        <xdr:cNvPicPr>
          <a:picLocks noChangeAspect="1"/>
        </xdr:cNvPicPr>
      </xdr:nvPicPr>
      <xdr:blipFill>
        <a:blip xmlns:r="http://schemas.openxmlformats.org/officeDocument/2006/relationships" r:embed="rId2"/>
        <a:stretch>
          <a:fillRect/>
        </a:stretch>
      </xdr:blipFill>
      <xdr:spPr>
        <a:xfrm>
          <a:off x="7515225" y="1647825"/>
          <a:ext cx="6563641" cy="495369"/>
        </a:xfrm>
        <a:prstGeom prst="rect">
          <a:avLst/>
        </a:prstGeom>
      </xdr:spPr>
    </xdr:pic>
    <xdr:clientData/>
  </xdr:twoCellAnchor>
  <xdr:twoCellAnchor>
    <xdr:from>
      <xdr:col>10</xdr:col>
      <xdr:colOff>581025</xdr:colOff>
      <xdr:row>13</xdr:row>
      <xdr:rowOff>71436</xdr:rowOff>
    </xdr:from>
    <xdr:to>
      <xdr:col>16</xdr:col>
      <xdr:colOff>342901</xdr:colOff>
      <xdr:row>25</xdr:row>
      <xdr:rowOff>142875</xdr:rowOff>
    </xdr:to>
    <xdr:graphicFrame macro="">
      <xdr:nvGraphicFramePr>
        <xdr:cNvPr id="4" name="Gráfico 3">
          <a:extLst>
            <a:ext uri="{FF2B5EF4-FFF2-40B4-BE49-F238E27FC236}">
              <a16:creationId xmlns:a16="http://schemas.microsoft.com/office/drawing/2014/main" id="{FEB18450-8494-85B2-59DC-2977889E5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CAEC3-366E-4A43-B26B-AAB403097A4D}">
  <dimension ref="B1:K32"/>
  <sheetViews>
    <sheetView tabSelected="1" workbookViewId="0">
      <selection activeCell="K32" sqref="K32"/>
    </sheetView>
  </sheetViews>
  <sheetFormatPr baseColWidth="10" defaultRowHeight="15" x14ac:dyDescent="0.25"/>
  <cols>
    <col min="2" max="2" width="14.85546875" bestFit="1" customWidth="1"/>
  </cols>
  <sheetData>
    <row r="1" spans="2:8" x14ac:dyDescent="0.25">
      <c r="B1" s="35" t="s">
        <v>132</v>
      </c>
      <c r="C1" s="35"/>
      <c r="D1" s="35"/>
    </row>
    <row r="2" spans="2:8" x14ac:dyDescent="0.25">
      <c r="B2" s="35"/>
      <c r="C2" s="35"/>
      <c r="D2" s="35"/>
    </row>
    <row r="3" spans="2:8" x14ac:dyDescent="0.25">
      <c r="B3" s="36" t="s">
        <v>133</v>
      </c>
      <c r="C3" s="36"/>
      <c r="D3" s="36"/>
    </row>
    <row r="4" spans="2:8" x14ac:dyDescent="0.25">
      <c r="B4" s="36"/>
      <c r="C4" s="36"/>
      <c r="D4" s="36"/>
    </row>
    <row r="5" spans="2:8" x14ac:dyDescent="0.25">
      <c r="B5" s="34" t="s">
        <v>134</v>
      </c>
      <c r="C5" s="34"/>
      <c r="D5" s="34"/>
    </row>
    <row r="6" spans="2:8" x14ac:dyDescent="0.25">
      <c r="B6" s="34"/>
      <c r="C6" s="34"/>
      <c r="D6" s="34"/>
      <c r="H6" s="4"/>
    </row>
    <row r="7" spans="2:8" x14ac:dyDescent="0.25">
      <c r="B7" s="34" t="s">
        <v>135</v>
      </c>
      <c r="C7" s="34"/>
      <c r="D7" s="34"/>
    </row>
    <row r="8" spans="2:8" x14ac:dyDescent="0.25">
      <c r="B8" s="34"/>
      <c r="C8" s="34"/>
      <c r="D8" s="34"/>
    </row>
    <row r="9" spans="2:8" x14ac:dyDescent="0.25">
      <c r="B9" s="37" t="s">
        <v>136</v>
      </c>
      <c r="C9" s="37"/>
      <c r="D9" s="37"/>
      <c r="E9" s="37"/>
    </row>
    <row r="10" spans="2:8" x14ac:dyDescent="0.25">
      <c r="B10" s="37"/>
      <c r="C10" s="37"/>
      <c r="D10" s="37"/>
      <c r="E10" s="37"/>
    </row>
    <row r="11" spans="2:8" x14ac:dyDescent="0.25">
      <c r="B11" s="34" t="s">
        <v>137</v>
      </c>
      <c r="C11" s="34"/>
      <c r="D11" s="34"/>
    </row>
    <row r="12" spans="2:8" x14ac:dyDescent="0.25">
      <c r="B12" s="34"/>
      <c r="C12" s="34"/>
      <c r="D12" s="34"/>
    </row>
    <row r="13" spans="2:8" x14ac:dyDescent="0.25">
      <c r="B13" s="37" t="s">
        <v>138</v>
      </c>
      <c r="C13" s="37"/>
      <c r="D13" s="37"/>
    </row>
    <row r="14" spans="2:8" x14ac:dyDescent="0.25">
      <c r="B14" s="37"/>
      <c r="C14" s="37"/>
      <c r="D14" s="37"/>
    </row>
    <row r="15" spans="2:8" ht="15" customHeight="1" x14ac:dyDescent="0.25">
      <c r="B15" s="38" t="s">
        <v>139</v>
      </c>
      <c r="C15" s="38"/>
      <c r="D15" s="38"/>
      <c r="E15" s="38"/>
    </row>
    <row r="16" spans="2:8" x14ac:dyDescent="0.25">
      <c r="B16" s="38"/>
      <c r="C16" s="38"/>
      <c r="D16" s="38"/>
      <c r="E16" s="38"/>
    </row>
    <row r="17" spans="2:11" x14ac:dyDescent="0.25">
      <c r="B17" s="37" t="s">
        <v>140</v>
      </c>
      <c r="C17" s="37"/>
      <c r="D17" s="37"/>
    </row>
    <row r="18" spans="2:11" x14ac:dyDescent="0.25">
      <c r="B18" s="37"/>
      <c r="C18" s="37"/>
      <c r="D18" s="37"/>
    </row>
    <row r="19" spans="2:11" x14ac:dyDescent="0.25">
      <c r="B19" s="34" t="s">
        <v>141</v>
      </c>
      <c r="C19" s="34"/>
      <c r="D19" s="34"/>
      <c r="E19" s="34"/>
    </row>
    <row r="20" spans="2:11" x14ac:dyDescent="0.25">
      <c r="B20" s="34"/>
      <c r="C20" s="34"/>
      <c r="D20" s="34"/>
      <c r="E20" s="34"/>
    </row>
    <row r="21" spans="2:11" x14ac:dyDescent="0.25">
      <c r="B21" s="34"/>
      <c r="C21" s="34"/>
      <c r="D21" s="34"/>
      <c r="E21" s="34"/>
    </row>
    <row r="30" spans="2:11" x14ac:dyDescent="0.25">
      <c r="K30" s="4"/>
    </row>
    <row r="31" spans="2:11" x14ac:dyDescent="0.25">
      <c r="J31" s="4"/>
    </row>
    <row r="32" spans="2:11" x14ac:dyDescent="0.25">
      <c r="J32" s="4"/>
      <c r="K32" s="4"/>
    </row>
  </sheetData>
  <mergeCells count="10">
    <mergeCell ref="B19:E21"/>
    <mergeCell ref="B1:D2"/>
    <mergeCell ref="B3:D4"/>
    <mergeCell ref="B9:E10"/>
    <mergeCell ref="B13:D14"/>
    <mergeCell ref="B17:D18"/>
    <mergeCell ref="B5:D6"/>
    <mergeCell ref="B7:D8"/>
    <mergeCell ref="B11:D12"/>
    <mergeCell ref="B15:E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BC5F1-B516-4D47-8BB9-62D8EB1C6573}">
  <dimension ref="A1:M29"/>
  <sheetViews>
    <sheetView workbookViewId="0">
      <selection activeCell="I18" sqref="I18"/>
    </sheetView>
  </sheetViews>
  <sheetFormatPr baseColWidth="10" defaultRowHeight="15" x14ac:dyDescent="0.25"/>
  <sheetData>
    <row r="1" spans="1:13" x14ac:dyDescent="0.25">
      <c r="A1" s="39" t="s">
        <v>1</v>
      </c>
      <c r="B1" s="39"/>
      <c r="C1" s="39"/>
      <c r="D1" s="39"/>
      <c r="E1" s="39"/>
      <c r="F1" s="39"/>
      <c r="G1" s="39"/>
      <c r="H1" s="39"/>
    </row>
    <row r="2" spans="1:13" x14ac:dyDescent="0.25">
      <c r="A2" s="39"/>
      <c r="B2" s="39"/>
      <c r="C2" s="39"/>
      <c r="D2" s="39"/>
      <c r="E2" s="39"/>
      <c r="F2" s="39"/>
      <c r="G2" s="39"/>
      <c r="H2" s="39"/>
    </row>
    <row r="3" spans="1:13" x14ac:dyDescent="0.25">
      <c r="A3" s="39"/>
      <c r="B3" s="39"/>
      <c r="C3" s="39"/>
      <c r="D3" s="39"/>
      <c r="E3" s="39"/>
      <c r="F3" s="39"/>
      <c r="G3" s="39"/>
      <c r="H3" s="39"/>
    </row>
    <row r="5" spans="1:13" x14ac:dyDescent="0.25">
      <c r="A5" s="40" t="s">
        <v>2</v>
      </c>
      <c r="B5" s="40"/>
      <c r="C5" s="40"/>
      <c r="D5" s="40"/>
      <c r="E5" s="40"/>
      <c r="F5" s="40"/>
      <c r="G5" s="40"/>
      <c r="H5" s="40"/>
    </row>
    <row r="6" spans="1:13" x14ac:dyDescent="0.25">
      <c r="A6" s="40"/>
      <c r="B6" s="40"/>
      <c r="C6" s="40"/>
      <c r="D6" s="40"/>
      <c r="E6" s="40"/>
      <c r="F6" s="40"/>
      <c r="G6" s="40"/>
      <c r="H6" s="40"/>
    </row>
    <row r="8" spans="1:13" x14ac:dyDescent="0.25">
      <c r="A8" s="2" t="s">
        <v>8</v>
      </c>
      <c r="B8" s="2"/>
      <c r="C8" s="2"/>
      <c r="D8" s="2"/>
      <c r="E8" s="2"/>
      <c r="F8" s="2"/>
      <c r="G8" s="2"/>
      <c r="H8" s="2"/>
      <c r="K8" s="3">
        <v>1</v>
      </c>
      <c r="L8" s="5" t="s">
        <v>9</v>
      </c>
      <c r="M8" s="6">
        <f>1/12</f>
        <v>8.3333333333333329E-2</v>
      </c>
    </row>
    <row r="9" spans="1:13" x14ac:dyDescent="0.25">
      <c r="K9" s="3">
        <v>2</v>
      </c>
      <c r="L9" s="5" t="s">
        <v>10</v>
      </c>
      <c r="M9" s="6">
        <f t="shared" ref="M9:M19" si="0">1/12</f>
        <v>8.3333333333333329E-2</v>
      </c>
    </row>
    <row r="10" spans="1:13" x14ac:dyDescent="0.25">
      <c r="K10" s="3">
        <v>3</v>
      </c>
      <c r="L10" s="5" t="s">
        <v>11</v>
      </c>
      <c r="M10" s="6">
        <f t="shared" si="0"/>
        <v>8.3333333333333329E-2</v>
      </c>
    </row>
    <row r="11" spans="1:13" x14ac:dyDescent="0.25">
      <c r="A11" t="s">
        <v>6</v>
      </c>
      <c r="K11" s="3">
        <v>4</v>
      </c>
      <c r="L11" s="5" t="s">
        <v>12</v>
      </c>
      <c r="M11" s="6">
        <f t="shared" si="0"/>
        <v>8.3333333333333329E-2</v>
      </c>
    </row>
    <row r="12" spans="1:13" x14ac:dyDescent="0.25">
      <c r="K12" s="3">
        <v>5</v>
      </c>
      <c r="L12" s="5" t="s">
        <v>13</v>
      </c>
      <c r="M12" s="6">
        <f t="shared" si="0"/>
        <v>8.3333333333333329E-2</v>
      </c>
    </row>
    <row r="13" spans="1:13" x14ac:dyDescent="0.25">
      <c r="A13" t="s">
        <v>9</v>
      </c>
      <c r="B13" s="6">
        <f>1/12</f>
        <v>8.3333333333333329E-2</v>
      </c>
      <c r="K13" s="3">
        <v>6</v>
      </c>
      <c r="L13" s="5" t="s">
        <v>14</v>
      </c>
      <c r="M13" s="6">
        <f t="shared" si="0"/>
        <v>8.3333333333333329E-2</v>
      </c>
    </row>
    <row r="14" spans="1:13" x14ac:dyDescent="0.25">
      <c r="K14" s="3">
        <v>7</v>
      </c>
      <c r="L14" s="5" t="s">
        <v>15</v>
      </c>
      <c r="M14" s="6">
        <f t="shared" si="0"/>
        <v>8.3333333333333329E-2</v>
      </c>
    </row>
    <row r="15" spans="1:13" x14ac:dyDescent="0.25">
      <c r="A15" t="s">
        <v>7</v>
      </c>
      <c r="K15" s="3">
        <v>8</v>
      </c>
      <c r="L15" s="5" t="s">
        <v>16</v>
      </c>
      <c r="M15" s="6">
        <f t="shared" si="0"/>
        <v>8.3333333333333329E-2</v>
      </c>
    </row>
    <row r="16" spans="1:13" x14ac:dyDescent="0.25">
      <c r="K16" s="3">
        <v>9</v>
      </c>
      <c r="L16" s="5" t="s">
        <v>17</v>
      </c>
      <c r="M16" s="6">
        <f t="shared" si="0"/>
        <v>8.3333333333333329E-2</v>
      </c>
    </row>
    <row r="17" spans="1:13" x14ac:dyDescent="0.25">
      <c r="A17" t="s">
        <v>15</v>
      </c>
      <c r="B17" s="6">
        <f>1/12</f>
        <v>8.3333333333333329E-2</v>
      </c>
      <c r="K17" s="3">
        <v>10</v>
      </c>
      <c r="L17" s="5" t="s">
        <v>18</v>
      </c>
      <c r="M17" s="6">
        <f t="shared" si="0"/>
        <v>8.3333333333333329E-2</v>
      </c>
    </row>
    <row r="18" spans="1:13" x14ac:dyDescent="0.25">
      <c r="I18" s="4"/>
      <c r="K18" s="3">
        <v>11</v>
      </c>
      <c r="L18" s="5" t="s">
        <v>19</v>
      </c>
      <c r="M18" s="6">
        <f t="shared" si="0"/>
        <v>8.3333333333333329E-2</v>
      </c>
    </row>
    <row r="19" spans="1:13" x14ac:dyDescent="0.25">
      <c r="A19" t="s">
        <v>3</v>
      </c>
      <c r="K19" s="3">
        <v>12</v>
      </c>
      <c r="L19" s="5" t="s">
        <v>20</v>
      </c>
      <c r="M19" s="6">
        <f t="shared" si="0"/>
        <v>8.3333333333333329E-2</v>
      </c>
    </row>
    <row r="20" spans="1:13" x14ac:dyDescent="0.25">
      <c r="M20" s="6">
        <f>SUM(M8:M19)</f>
        <v>1</v>
      </c>
    </row>
    <row r="21" spans="1:13" x14ac:dyDescent="0.25">
      <c r="A21" t="s">
        <v>21</v>
      </c>
      <c r="B21" s="7">
        <f>SUM(M12:M15)</f>
        <v>0.33333333333333331</v>
      </c>
    </row>
    <row r="23" spans="1:13" x14ac:dyDescent="0.25">
      <c r="A23" t="s">
        <v>4</v>
      </c>
    </row>
    <row r="25" spans="1:13" x14ac:dyDescent="0.25">
      <c r="A25" t="s">
        <v>22</v>
      </c>
      <c r="B25" s="7">
        <f>SUM(M15:M19)</f>
        <v>0.41666666666666663</v>
      </c>
      <c r="K25" s="4"/>
    </row>
    <row r="27" spans="1:13" x14ac:dyDescent="0.25">
      <c r="A27" t="s">
        <v>5</v>
      </c>
    </row>
    <row r="29" spans="1:13" x14ac:dyDescent="0.25">
      <c r="A29" s="41" t="s">
        <v>23</v>
      </c>
      <c r="B29" s="41"/>
      <c r="C29" s="8">
        <f>SUM(M8:M10)</f>
        <v>0.25</v>
      </c>
      <c r="D29" s="1" t="s">
        <v>24</v>
      </c>
      <c r="E29" s="8">
        <f>SUM(M17:M19)</f>
        <v>0.25</v>
      </c>
      <c r="F29" s="1" t="s">
        <v>25</v>
      </c>
      <c r="G29" s="7">
        <f>SUM(C29,E29)</f>
        <v>0.5</v>
      </c>
    </row>
  </sheetData>
  <mergeCells count="3">
    <mergeCell ref="A1:H3"/>
    <mergeCell ref="A5:H6"/>
    <mergeCell ref="A29:B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C73D-11C1-4023-9FF2-894207BA736D}">
  <dimension ref="A1:M44"/>
  <sheetViews>
    <sheetView workbookViewId="0">
      <selection activeCell="F12" sqref="F12"/>
    </sheetView>
  </sheetViews>
  <sheetFormatPr baseColWidth="10" defaultRowHeight="15" x14ac:dyDescent="0.25"/>
  <sheetData>
    <row r="1" spans="1:10" ht="15" customHeight="1" x14ac:dyDescent="0.25">
      <c r="A1" s="42" t="s">
        <v>26</v>
      </c>
      <c r="B1" s="42"/>
      <c r="C1" s="42"/>
      <c r="D1" s="42"/>
      <c r="E1" s="42"/>
      <c r="F1" s="42"/>
      <c r="G1" s="42"/>
      <c r="H1" s="42"/>
      <c r="I1" s="9"/>
      <c r="J1" s="9"/>
    </row>
    <row r="2" spans="1:10" ht="15" customHeight="1" x14ac:dyDescent="0.25">
      <c r="A2" s="42"/>
      <c r="B2" s="42"/>
      <c r="C2" s="42"/>
      <c r="D2" s="42"/>
      <c r="E2" s="42"/>
      <c r="F2" s="42"/>
      <c r="G2" s="42"/>
      <c r="H2" s="42"/>
      <c r="I2" s="9"/>
      <c r="J2" s="9"/>
    </row>
    <row r="3" spans="1:10" ht="15" customHeight="1" x14ac:dyDescent="0.25">
      <c r="A3" s="42"/>
      <c r="B3" s="42"/>
      <c r="C3" s="42"/>
      <c r="D3" s="42"/>
      <c r="E3" s="42"/>
      <c r="F3" s="42"/>
      <c r="G3" s="42"/>
      <c r="H3" s="42"/>
      <c r="I3" s="9"/>
      <c r="J3" s="9"/>
    </row>
    <row r="4" spans="1:10" x14ac:dyDescent="0.25">
      <c r="A4" s="42"/>
      <c r="B4" s="42"/>
      <c r="C4" s="42"/>
      <c r="D4" s="42"/>
      <c r="E4" s="42"/>
      <c r="F4" s="42"/>
      <c r="G4" s="42"/>
      <c r="H4" s="42"/>
    </row>
    <row r="6" spans="1:10" x14ac:dyDescent="0.25">
      <c r="A6" s="40" t="s">
        <v>2</v>
      </c>
      <c r="B6" s="40"/>
      <c r="C6" s="40"/>
      <c r="D6" s="40"/>
      <c r="E6" s="40"/>
      <c r="F6" s="40"/>
      <c r="G6" s="40"/>
      <c r="H6" s="40"/>
    </row>
    <row r="7" spans="1:10" x14ac:dyDescent="0.25">
      <c r="A7" s="40"/>
      <c r="B7" s="40"/>
      <c r="C7" s="40"/>
      <c r="D7" s="40"/>
      <c r="E7" s="40"/>
      <c r="F7" s="40"/>
      <c r="G7" s="40"/>
      <c r="H7" s="40"/>
    </row>
    <row r="9" spans="1:10" x14ac:dyDescent="0.25">
      <c r="A9" t="s">
        <v>27</v>
      </c>
    </row>
    <row r="11" spans="1:10" x14ac:dyDescent="0.25">
      <c r="A11" s="3" t="s">
        <v>31</v>
      </c>
      <c r="B11" s="3">
        <v>0</v>
      </c>
      <c r="D11" t="s">
        <v>33</v>
      </c>
      <c r="E11">
        <f>(1/(B12-B11))*1/3</f>
        <v>0.33333333333333331</v>
      </c>
      <c r="F11" s="10">
        <f>E11</f>
        <v>0.33333333333333331</v>
      </c>
    </row>
    <row r="12" spans="1:10" x14ac:dyDescent="0.25">
      <c r="A12" s="3" t="s">
        <v>32</v>
      </c>
      <c r="B12" s="3">
        <v>1</v>
      </c>
    </row>
    <row r="14" spans="1:10" x14ac:dyDescent="0.25">
      <c r="A14" t="s">
        <v>34</v>
      </c>
      <c r="B14" t="s">
        <v>25</v>
      </c>
      <c r="C14" s="12">
        <f>F11</f>
        <v>0.33333333333333331</v>
      </c>
    </row>
    <row r="16" spans="1:10" x14ac:dyDescent="0.25">
      <c r="A16" t="s">
        <v>28</v>
      </c>
    </row>
    <row r="18" spans="1:8" x14ac:dyDescent="0.25">
      <c r="A18" s="3" t="s">
        <v>31</v>
      </c>
      <c r="B18" s="3">
        <v>0</v>
      </c>
      <c r="D18" t="s">
        <v>33</v>
      </c>
      <c r="E18">
        <f>(1/(B19-B18))*1/2</f>
        <v>0.5</v>
      </c>
      <c r="F18" s="10">
        <f>E18</f>
        <v>0.5</v>
      </c>
    </row>
    <row r="19" spans="1:8" x14ac:dyDescent="0.25">
      <c r="A19" s="3" t="s">
        <v>32</v>
      </c>
      <c r="B19" s="3">
        <v>1</v>
      </c>
    </row>
    <row r="21" spans="1:8" x14ac:dyDescent="0.25">
      <c r="A21" t="s">
        <v>35</v>
      </c>
      <c r="B21" t="s">
        <v>25</v>
      </c>
      <c r="C21" s="12">
        <f>F18</f>
        <v>0.5</v>
      </c>
    </row>
    <row r="24" spans="1:8" x14ac:dyDescent="0.25">
      <c r="A24" t="s">
        <v>29</v>
      </c>
    </row>
    <row r="26" spans="1:8" x14ac:dyDescent="0.25">
      <c r="A26" s="3" t="s">
        <v>31</v>
      </c>
      <c r="B26" s="3">
        <v>0</v>
      </c>
      <c r="D26" t="s">
        <v>33</v>
      </c>
      <c r="E26">
        <f>(1/(B27-B26))*0.7</f>
        <v>0.7</v>
      </c>
      <c r="F26" s="10">
        <f>E26</f>
        <v>0.7</v>
      </c>
      <c r="G26" t="s">
        <v>37</v>
      </c>
      <c r="H26" t="s">
        <v>38</v>
      </c>
    </row>
    <row r="27" spans="1:8" x14ac:dyDescent="0.25">
      <c r="A27" s="3" t="s">
        <v>32</v>
      </c>
      <c r="B27" s="3">
        <v>1</v>
      </c>
    </row>
    <row r="29" spans="1:8" x14ac:dyDescent="0.25">
      <c r="A29" t="s">
        <v>36</v>
      </c>
      <c r="B29" t="s">
        <v>25</v>
      </c>
      <c r="C29" s="12">
        <f>1-F26</f>
        <v>0.30000000000000004</v>
      </c>
    </row>
    <row r="34" spans="1:13" x14ac:dyDescent="0.25">
      <c r="A34" t="s">
        <v>30</v>
      </c>
    </row>
    <row r="36" spans="1:13" x14ac:dyDescent="0.25">
      <c r="A36" s="3" t="s">
        <v>31</v>
      </c>
      <c r="B36" s="3">
        <v>0</v>
      </c>
      <c r="D36" s="13">
        <f>1/4</f>
        <v>0.25</v>
      </c>
      <c r="M36" s="4"/>
    </row>
    <row r="37" spans="1:13" x14ac:dyDescent="0.25">
      <c r="A37" s="3" t="s">
        <v>32</v>
      </c>
      <c r="B37" s="3">
        <v>1</v>
      </c>
      <c r="D37">
        <v>0.35620000000000002</v>
      </c>
    </row>
    <row r="40" spans="1:13" x14ac:dyDescent="0.25">
      <c r="A40" t="s">
        <v>39</v>
      </c>
      <c r="C40" t="s">
        <v>37</v>
      </c>
      <c r="D40">
        <f>(1/(1-0))*0.3562</f>
        <v>0.35620000000000002</v>
      </c>
      <c r="E40" s="15">
        <f>D40</f>
        <v>0.35620000000000002</v>
      </c>
    </row>
    <row r="42" spans="1:13" x14ac:dyDescent="0.25">
      <c r="A42" t="s">
        <v>40</v>
      </c>
      <c r="C42" t="s">
        <v>37</v>
      </c>
      <c r="D42">
        <f>(1/(1-0))*D36</f>
        <v>0.25</v>
      </c>
      <c r="E42" s="10">
        <f>D42</f>
        <v>0.25</v>
      </c>
    </row>
    <row r="44" spans="1:13" x14ac:dyDescent="0.25">
      <c r="A44" t="s">
        <v>41</v>
      </c>
      <c r="C44">
        <f>D40-D42</f>
        <v>0.10620000000000002</v>
      </c>
      <c r="D44" s="16">
        <f>C44</f>
        <v>0.10620000000000002</v>
      </c>
    </row>
  </sheetData>
  <mergeCells count="2">
    <mergeCell ref="A1:H4"/>
    <mergeCell ref="A6:H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F122C-19E9-408B-A712-FC9B078CF618}">
  <dimension ref="A1:S105"/>
  <sheetViews>
    <sheetView workbookViewId="0">
      <selection activeCell="D13" sqref="D13"/>
    </sheetView>
  </sheetViews>
  <sheetFormatPr baseColWidth="10" defaultRowHeight="15" x14ac:dyDescent="0.25"/>
  <cols>
    <col min="1" max="1" width="12.28515625" customWidth="1"/>
    <col min="2" max="2" width="15.5703125" bestFit="1" customWidth="1"/>
    <col min="5" max="5" width="12.5703125" bestFit="1" customWidth="1"/>
    <col min="12" max="12" width="11.85546875" bestFit="1" customWidth="1"/>
    <col min="13" max="13" width="15.5703125" bestFit="1" customWidth="1"/>
  </cols>
  <sheetData>
    <row r="1" spans="1:14" ht="15" customHeight="1" x14ac:dyDescent="0.25">
      <c r="A1" s="45" t="s">
        <v>42</v>
      </c>
      <c r="B1" s="45"/>
      <c r="C1" s="45"/>
      <c r="D1" s="45"/>
      <c r="E1" s="45"/>
      <c r="F1" s="45"/>
      <c r="G1" s="45"/>
      <c r="H1" s="45"/>
      <c r="I1" s="45"/>
      <c r="J1" s="45"/>
    </row>
    <row r="2" spans="1:14" x14ac:dyDescent="0.25">
      <c r="A2" s="45"/>
      <c r="B2" s="45"/>
      <c r="C2" s="45"/>
      <c r="D2" s="45"/>
      <c r="E2" s="45"/>
      <c r="F2" s="45"/>
      <c r="G2" s="45"/>
      <c r="H2" s="45"/>
      <c r="I2" s="45"/>
      <c r="J2" s="45"/>
    </row>
    <row r="3" spans="1:14" x14ac:dyDescent="0.25">
      <c r="A3" s="45"/>
      <c r="B3" s="45"/>
      <c r="C3" s="45"/>
      <c r="D3" s="45"/>
      <c r="E3" s="45"/>
      <c r="F3" s="45"/>
      <c r="G3" s="45"/>
      <c r="H3" s="45"/>
      <c r="I3" s="45"/>
      <c r="J3" s="45"/>
    </row>
    <row r="4" spans="1:14" x14ac:dyDescent="0.25">
      <c r="A4" s="45"/>
      <c r="B4" s="45"/>
      <c r="C4" s="45"/>
      <c r="D4" s="45"/>
      <c r="E4" s="45"/>
      <c r="F4" s="45"/>
      <c r="G4" s="45"/>
      <c r="H4" s="45"/>
      <c r="I4" s="45"/>
      <c r="J4" s="45"/>
    </row>
    <row r="5" spans="1:14" x14ac:dyDescent="0.25">
      <c r="A5" s="45"/>
      <c r="B5" s="45"/>
      <c r="C5" s="45"/>
      <c r="D5" s="45"/>
      <c r="E5" s="45"/>
      <c r="F5" s="45"/>
      <c r="G5" s="45"/>
      <c r="H5" s="45"/>
      <c r="I5" s="45"/>
      <c r="J5" s="45"/>
    </row>
    <row r="7" spans="1:14" x14ac:dyDescent="0.25">
      <c r="A7" s="40" t="s">
        <v>2</v>
      </c>
      <c r="B7" s="40"/>
      <c r="C7" s="40"/>
      <c r="D7" s="40"/>
      <c r="E7" s="40"/>
      <c r="F7" s="40"/>
      <c r="G7" s="40"/>
      <c r="H7" s="40"/>
      <c r="I7" s="40"/>
      <c r="J7" s="40"/>
    </row>
    <row r="8" spans="1:14" x14ac:dyDescent="0.25">
      <c r="A8" s="40"/>
      <c r="B8" s="40"/>
      <c r="C8" s="40"/>
      <c r="D8" s="40"/>
      <c r="E8" s="40"/>
      <c r="F8" s="40"/>
      <c r="G8" s="40"/>
      <c r="H8" s="40"/>
      <c r="I8" s="40"/>
      <c r="J8" s="40"/>
    </row>
    <row r="10" spans="1:14" x14ac:dyDescent="0.25">
      <c r="A10" t="s">
        <v>43</v>
      </c>
    </row>
    <row r="12" spans="1:14" x14ac:dyDescent="0.25">
      <c r="A12" s="17" t="s">
        <v>55</v>
      </c>
      <c r="B12" s="17"/>
    </row>
    <row r="14" spans="1:14" x14ac:dyDescent="0.25">
      <c r="A14" s="44" t="s">
        <v>47</v>
      </c>
      <c r="B14" s="44"/>
      <c r="N14" s="4"/>
    </row>
    <row r="15" spans="1:14" x14ac:dyDescent="0.25">
      <c r="A15" s="3" t="s">
        <v>48</v>
      </c>
      <c r="B15" s="3" t="s">
        <v>49</v>
      </c>
      <c r="D15" t="s">
        <v>54</v>
      </c>
    </row>
    <row r="16" spans="1:14" x14ac:dyDescent="0.25">
      <c r="A16" s="3" t="s">
        <v>50</v>
      </c>
      <c r="B16" s="3">
        <v>31.35</v>
      </c>
      <c r="D16">
        <v>6.2853808858299998E-2</v>
      </c>
      <c r="E16" s="18">
        <f>D16</f>
        <v>6.2853808858299998E-2</v>
      </c>
    </row>
    <row r="17" spans="1:14" x14ac:dyDescent="0.25">
      <c r="A17" s="3" t="s">
        <v>51</v>
      </c>
      <c r="B17" s="3">
        <v>4.8</v>
      </c>
    </row>
    <row r="18" spans="1:14" x14ac:dyDescent="0.25">
      <c r="A18" s="3" t="s">
        <v>52</v>
      </c>
      <c r="B18" s="3" t="s">
        <v>53</v>
      </c>
    </row>
    <row r="21" spans="1:14" x14ac:dyDescent="0.25">
      <c r="A21" s="17" t="s">
        <v>56</v>
      </c>
      <c r="N21" s="4"/>
    </row>
    <row r="23" spans="1:14" x14ac:dyDescent="0.25">
      <c r="A23" t="s">
        <v>57</v>
      </c>
      <c r="B23" s="3" t="s">
        <v>52</v>
      </c>
      <c r="C23" s="3">
        <v>24</v>
      </c>
      <c r="E23" t="s">
        <v>61</v>
      </c>
      <c r="I23" s="4"/>
    </row>
    <row r="24" spans="1:14" x14ac:dyDescent="0.25">
      <c r="B24" s="3" t="s">
        <v>59</v>
      </c>
      <c r="C24" s="3">
        <v>31.35</v>
      </c>
      <c r="E24">
        <f>(C23-C24)/C25</f>
        <v>-1.5312500000000004</v>
      </c>
      <c r="F24" t="s">
        <v>37</v>
      </c>
      <c r="G24" t="s">
        <v>62</v>
      </c>
      <c r="I24" t="s">
        <v>37</v>
      </c>
      <c r="J24" t="s">
        <v>63</v>
      </c>
    </row>
    <row r="25" spans="1:14" x14ac:dyDescent="0.25">
      <c r="B25" s="3" t="s">
        <v>60</v>
      </c>
      <c r="C25" s="3">
        <v>4.8</v>
      </c>
    </row>
    <row r="26" spans="1:14" x14ac:dyDescent="0.25">
      <c r="E26">
        <f>NORMSDIST(E24)</f>
        <v>6.28538088582518E-2</v>
      </c>
      <c r="F26" s="18">
        <f>E26</f>
        <v>6.28538088582518E-2</v>
      </c>
    </row>
    <row r="29" spans="1:14" x14ac:dyDescent="0.25">
      <c r="A29" t="s">
        <v>44</v>
      </c>
    </row>
    <row r="31" spans="1:14" x14ac:dyDescent="0.25">
      <c r="A31" s="17" t="s">
        <v>56</v>
      </c>
    </row>
    <row r="32" spans="1:14" x14ac:dyDescent="0.25">
      <c r="I32" s="4"/>
    </row>
    <row r="33" spans="1:15" x14ac:dyDescent="0.25">
      <c r="A33" t="s">
        <v>64</v>
      </c>
      <c r="B33" s="3" t="s">
        <v>52</v>
      </c>
      <c r="C33" s="3">
        <v>40</v>
      </c>
      <c r="E33" t="s">
        <v>61</v>
      </c>
    </row>
    <row r="34" spans="1:15" x14ac:dyDescent="0.25">
      <c r="B34" s="3" t="s">
        <v>59</v>
      </c>
      <c r="C34" s="3">
        <v>31.35</v>
      </c>
      <c r="E34">
        <f>(C33-C34)/C35</f>
        <v>1.802083333333333</v>
      </c>
      <c r="F34" t="s">
        <v>37</v>
      </c>
      <c r="G34">
        <f>NORMSDIST(E34)</f>
        <v>0.96423385225096925</v>
      </c>
      <c r="H34" s="19">
        <f>G34</f>
        <v>0.96423385225096925</v>
      </c>
      <c r="I34" t="s">
        <v>37</v>
      </c>
      <c r="J34" t="s">
        <v>66</v>
      </c>
    </row>
    <row r="35" spans="1:15" x14ac:dyDescent="0.25">
      <c r="B35" s="3" t="s">
        <v>60</v>
      </c>
      <c r="C35" s="3">
        <v>4.8</v>
      </c>
    </row>
    <row r="36" spans="1:15" x14ac:dyDescent="0.25">
      <c r="G36">
        <f>1-G34</f>
        <v>3.5766147749030752E-2</v>
      </c>
      <c r="H36" s="18">
        <f>G36</f>
        <v>3.5766147749030752E-2</v>
      </c>
    </row>
    <row r="38" spans="1:15" x14ac:dyDescent="0.25">
      <c r="A38" s="43" t="s">
        <v>55</v>
      </c>
      <c r="B38" s="43"/>
    </row>
    <row r="40" spans="1:15" x14ac:dyDescent="0.25">
      <c r="A40" s="44" t="s">
        <v>47</v>
      </c>
      <c r="B40" s="44"/>
      <c r="D40" t="s">
        <v>54</v>
      </c>
    </row>
    <row r="41" spans="1:15" x14ac:dyDescent="0.25">
      <c r="A41" s="3" t="s">
        <v>48</v>
      </c>
      <c r="B41" s="3" t="s">
        <v>49</v>
      </c>
      <c r="D41">
        <v>3.5766147748999999E-2</v>
      </c>
      <c r="E41" s="18">
        <f>D41</f>
        <v>3.5766147748999999E-2</v>
      </c>
    </row>
    <row r="42" spans="1:15" x14ac:dyDescent="0.25">
      <c r="A42" s="3" t="s">
        <v>50</v>
      </c>
      <c r="B42" s="3">
        <v>31.35</v>
      </c>
      <c r="N42" s="4"/>
    </row>
    <row r="43" spans="1:15" x14ac:dyDescent="0.25">
      <c r="A43" s="3" t="s">
        <v>51</v>
      </c>
      <c r="B43" s="3">
        <v>4.8</v>
      </c>
    </row>
    <row r="44" spans="1:15" x14ac:dyDescent="0.25">
      <c r="A44" s="3" t="s">
        <v>52</v>
      </c>
      <c r="B44" s="3" t="s">
        <v>65</v>
      </c>
      <c r="O44" s="4"/>
    </row>
    <row r="52" spans="1:19" x14ac:dyDescent="0.25">
      <c r="A52" t="s">
        <v>45</v>
      </c>
    </row>
    <row r="55" spans="1:19" x14ac:dyDescent="0.25">
      <c r="A55" s="17" t="s">
        <v>56</v>
      </c>
    </row>
    <row r="57" spans="1:19" x14ac:dyDescent="0.25">
      <c r="A57" t="s">
        <v>67</v>
      </c>
    </row>
    <row r="59" spans="1:19" x14ac:dyDescent="0.25">
      <c r="A59" t="s">
        <v>68</v>
      </c>
      <c r="H59" t="s">
        <v>72</v>
      </c>
      <c r="O59" t="s">
        <v>74</v>
      </c>
    </row>
    <row r="60" spans="1:19" x14ac:dyDescent="0.25">
      <c r="O60" s="1">
        <f>K64</f>
        <v>0.98674813132933714</v>
      </c>
      <c r="P60" s="1" t="s">
        <v>75</v>
      </c>
      <c r="Q60" s="1">
        <f>D64</f>
        <v>0.77649721801267568</v>
      </c>
      <c r="R60" s="1" t="s">
        <v>25</v>
      </c>
      <c r="S60" s="1">
        <f>O60-Q60</f>
        <v>0.21025091331666146</v>
      </c>
    </row>
    <row r="61" spans="1:19" x14ac:dyDescent="0.25">
      <c r="A61" s="3" t="s">
        <v>52</v>
      </c>
      <c r="B61" s="3">
        <v>35</v>
      </c>
      <c r="H61" s="3" t="s">
        <v>52</v>
      </c>
      <c r="I61" s="3">
        <v>42</v>
      </c>
    </row>
    <row r="62" spans="1:19" x14ac:dyDescent="0.25">
      <c r="A62" s="3" t="s">
        <v>58</v>
      </c>
      <c r="B62" s="3">
        <v>31.35</v>
      </c>
      <c r="H62" s="3" t="s">
        <v>58</v>
      </c>
      <c r="I62" s="3">
        <v>31.35</v>
      </c>
    </row>
    <row r="63" spans="1:19" x14ac:dyDescent="0.25">
      <c r="A63" s="3" t="s">
        <v>69</v>
      </c>
      <c r="B63" s="3">
        <v>4.8</v>
      </c>
      <c r="H63" s="3" t="s">
        <v>69</v>
      </c>
      <c r="I63" s="3">
        <v>4.8</v>
      </c>
      <c r="O63">
        <f>S60</f>
        <v>0.21025091331666146</v>
      </c>
      <c r="P63" s="18">
        <f>O63</f>
        <v>0.21025091331666146</v>
      </c>
    </row>
    <row r="64" spans="1:19" x14ac:dyDescent="0.25">
      <c r="A64" s="1" t="s">
        <v>70</v>
      </c>
      <c r="B64">
        <f>(B61-B62)/B63</f>
        <v>0.76041666666666641</v>
      </c>
      <c r="C64" t="s">
        <v>37</v>
      </c>
      <c r="D64">
        <f>NORMSDIST(B64)</f>
        <v>0.77649721801267568</v>
      </c>
      <c r="E64" t="s">
        <v>71</v>
      </c>
      <c r="H64" s="3" t="s">
        <v>70</v>
      </c>
      <c r="I64" s="3">
        <f>(I61-I62)/I63</f>
        <v>2.21875</v>
      </c>
      <c r="J64" t="s">
        <v>37</v>
      </c>
      <c r="K64">
        <f>NORMSDIST(I64)</f>
        <v>0.98674813132933714</v>
      </c>
      <c r="L64" t="s">
        <v>73</v>
      </c>
    </row>
    <row r="67" spans="1:16" x14ac:dyDescent="0.25">
      <c r="A67" s="43" t="s">
        <v>55</v>
      </c>
      <c r="B67" s="43"/>
    </row>
    <row r="70" spans="1:16" x14ac:dyDescent="0.25">
      <c r="O70" s="4"/>
      <c r="P70" s="4"/>
    </row>
    <row r="75" spans="1:16" x14ac:dyDescent="0.25">
      <c r="N75" s="4"/>
    </row>
    <row r="76" spans="1:16" x14ac:dyDescent="0.25">
      <c r="N76" s="4"/>
    </row>
    <row r="85" spans="1:17" x14ac:dyDescent="0.25">
      <c r="A85" t="s">
        <v>46</v>
      </c>
    </row>
    <row r="87" spans="1:17" x14ac:dyDescent="0.25">
      <c r="A87" t="s">
        <v>76</v>
      </c>
    </row>
    <row r="88" spans="1:17" x14ac:dyDescent="0.25">
      <c r="Q88" s="4"/>
    </row>
    <row r="89" spans="1:17" x14ac:dyDescent="0.25">
      <c r="A89" t="s">
        <v>77</v>
      </c>
      <c r="F89" t="s">
        <v>78</v>
      </c>
    </row>
    <row r="91" spans="1:17" x14ac:dyDescent="0.25">
      <c r="A91" s="3" t="s">
        <v>52</v>
      </c>
      <c r="B91" s="3">
        <v>27</v>
      </c>
      <c r="F91" s="3" t="s">
        <v>52</v>
      </c>
      <c r="G91" s="3">
        <v>38</v>
      </c>
    </row>
    <row r="92" spans="1:17" x14ac:dyDescent="0.25">
      <c r="A92" s="3" t="s">
        <v>58</v>
      </c>
      <c r="B92" s="3">
        <v>31.35</v>
      </c>
      <c r="F92" s="3" t="s">
        <v>58</v>
      </c>
      <c r="G92" s="3">
        <v>31.35</v>
      </c>
    </row>
    <row r="93" spans="1:17" x14ac:dyDescent="0.25">
      <c r="A93" s="3" t="s">
        <v>69</v>
      </c>
      <c r="B93" s="3">
        <v>4.8</v>
      </c>
      <c r="F93" s="3" t="s">
        <v>69</v>
      </c>
      <c r="G93" s="3">
        <v>4.8</v>
      </c>
      <c r="J93" t="s">
        <v>80</v>
      </c>
    </row>
    <row r="94" spans="1:17" x14ac:dyDescent="0.25">
      <c r="A94" s="3" t="s">
        <v>70</v>
      </c>
      <c r="B94" s="3">
        <f>(B91-B92)/B93</f>
        <v>-0.90625000000000033</v>
      </c>
      <c r="C94" t="s">
        <v>37</v>
      </c>
      <c r="D94">
        <f>NORMSDIST(B94)</f>
        <v>0.18240177183849418</v>
      </c>
      <c r="F94" s="3" t="s">
        <v>70</v>
      </c>
      <c r="G94" s="3">
        <f>(G91-G92)/G93</f>
        <v>1.3854166666666665</v>
      </c>
      <c r="H94" t="s">
        <v>37</v>
      </c>
      <c r="I94">
        <f>NORMSDIST(G94)</f>
        <v>0.91703745118352198</v>
      </c>
      <c r="J94" t="s">
        <v>37</v>
      </c>
      <c r="K94">
        <f>1-I94</f>
        <v>8.2962548816478021E-2</v>
      </c>
    </row>
    <row r="97" spans="1:15" x14ac:dyDescent="0.25">
      <c r="A97" s="21" t="s">
        <v>79</v>
      </c>
    </row>
    <row r="99" spans="1:15" x14ac:dyDescent="0.25">
      <c r="A99">
        <f>D94+K94</f>
        <v>0.26536432065497217</v>
      </c>
      <c r="B99" s="20">
        <f>A99</f>
        <v>0.26536432065497217</v>
      </c>
      <c r="F99" s="4"/>
    </row>
    <row r="105" spans="1:15" x14ac:dyDescent="0.25">
      <c r="O105" s="4"/>
    </row>
  </sheetData>
  <mergeCells count="6">
    <mergeCell ref="A38:B38"/>
    <mergeCell ref="A40:B40"/>
    <mergeCell ref="A67:B67"/>
    <mergeCell ref="A1:J5"/>
    <mergeCell ref="A7:J8"/>
    <mergeCell ref="A14:B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F2D74-D1C4-412F-A20C-2A81109ECD13}">
  <dimension ref="A1:P86"/>
  <sheetViews>
    <sheetView workbookViewId="0">
      <selection activeCell="H20" sqref="H20"/>
    </sheetView>
  </sheetViews>
  <sheetFormatPr baseColWidth="10" defaultRowHeight="15" x14ac:dyDescent="0.25"/>
  <cols>
    <col min="1" max="1" width="17.42578125" customWidth="1"/>
    <col min="4" max="7" width="12" bestFit="1" customWidth="1"/>
  </cols>
  <sheetData>
    <row r="1" spans="1:11" ht="15" customHeight="1" x14ac:dyDescent="0.25">
      <c r="A1" s="46" t="s">
        <v>81</v>
      </c>
      <c r="B1" s="46"/>
      <c r="C1" s="46"/>
      <c r="D1" s="46"/>
      <c r="E1" s="46"/>
      <c r="F1" s="46"/>
      <c r="G1" s="46"/>
      <c r="H1" s="46"/>
      <c r="I1" s="46"/>
      <c r="J1" s="46"/>
      <c r="K1" s="46"/>
    </row>
    <row r="2" spans="1:11" ht="15" customHeight="1" x14ac:dyDescent="0.25">
      <c r="A2" s="46"/>
      <c r="B2" s="46"/>
      <c r="C2" s="46"/>
      <c r="D2" s="46"/>
      <c r="E2" s="46"/>
      <c r="F2" s="46"/>
      <c r="G2" s="46"/>
      <c r="H2" s="46"/>
      <c r="I2" s="46"/>
      <c r="J2" s="46"/>
      <c r="K2" s="46"/>
    </row>
    <row r="3" spans="1:11" ht="15" customHeight="1" x14ac:dyDescent="0.25">
      <c r="A3" s="46"/>
      <c r="B3" s="46"/>
      <c r="C3" s="46"/>
      <c r="D3" s="46"/>
      <c r="E3" s="46"/>
      <c r="F3" s="46"/>
      <c r="G3" s="46"/>
      <c r="H3" s="46"/>
      <c r="I3" s="46"/>
      <c r="J3" s="46"/>
      <c r="K3" s="46"/>
    </row>
    <row r="4" spans="1:11" x14ac:dyDescent="0.25">
      <c r="A4" s="46"/>
      <c r="B4" s="46"/>
      <c r="C4" s="46"/>
      <c r="D4" s="46"/>
      <c r="E4" s="46"/>
      <c r="F4" s="46"/>
      <c r="G4" s="46"/>
      <c r="H4" s="46"/>
      <c r="I4" s="46"/>
      <c r="J4" s="46"/>
      <c r="K4" s="46"/>
    </row>
    <row r="6" spans="1:11" x14ac:dyDescent="0.25">
      <c r="A6" s="3" t="s">
        <v>90</v>
      </c>
      <c r="B6" s="3" t="s">
        <v>91</v>
      </c>
      <c r="D6" t="s">
        <v>92</v>
      </c>
      <c r="E6">
        <f>AVERAGE($B$7:$B$21)</f>
        <v>296.53333333333336</v>
      </c>
    </row>
    <row r="7" spans="1:11" x14ac:dyDescent="0.25">
      <c r="A7" s="3">
        <v>1</v>
      </c>
      <c r="B7" s="3">
        <v>298</v>
      </c>
      <c r="D7" t="s">
        <v>93</v>
      </c>
      <c r="E7">
        <f>_xlfn.STDEV.S($B$7:$B$21)</f>
        <v>9.8261071107728579</v>
      </c>
    </row>
    <row r="8" spans="1:11" x14ac:dyDescent="0.25">
      <c r="A8" s="3">
        <v>2</v>
      </c>
      <c r="B8" s="3">
        <v>304</v>
      </c>
    </row>
    <row r="9" spans="1:11" x14ac:dyDescent="0.25">
      <c r="A9" s="3">
        <v>3</v>
      </c>
      <c r="B9" s="3">
        <v>307</v>
      </c>
    </row>
    <row r="10" spans="1:11" x14ac:dyDescent="0.25">
      <c r="A10" s="3">
        <v>4</v>
      </c>
      <c r="B10" s="3">
        <v>297</v>
      </c>
    </row>
    <row r="11" spans="1:11" x14ac:dyDescent="0.25">
      <c r="A11" s="3">
        <v>5</v>
      </c>
      <c r="B11" s="3">
        <v>296</v>
      </c>
    </row>
    <row r="12" spans="1:11" x14ac:dyDescent="0.25">
      <c r="A12" s="3">
        <v>6</v>
      </c>
      <c r="B12" s="3">
        <v>299</v>
      </c>
      <c r="H12" t="s">
        <v>89</v>
      </c>
    </row>
    <row r="13" spans="1:11" x14ac:dyDescent="0.25">
      <c r="A13" s="3">
        <v>7</v>
      </c>
      <c r="B13" s="3">
        <v>300</v>
      </c>
    </row>
    <row r="14" spans="1:11" x14ac:dyDescent="0.25">
      <c r="A14" s="3">
        <v>8</v>
      </c>
      <c r="B14" s="3">
        <v>301</v>
      </c>
    </row>
    <row r="15" spans="1:11" x14ac:dyDescent="0.25">
      <c r="A15" s="3">
        <v>9</v>
      </c>
      <c r="B15" s="3">
        <v>294</v>
      </c>
    </row>
    <row r="16" spans="1:11" x14ac:dyDescent="0.25">
      <c r="A16" s="3">
        <v>10</v>
      </c>
      <c r="B16" s="3">
        <v>268</v>
      </c>
    </row>
    <row r="17" spans="1:16" x14ac:dyDescent="0.25">
      <c r="A17" s="3">
        <v>11</v>
      </c>
      <c r="B17" s="3">
        <v>295</v>
      </c>
    </row>
    <row r="18" spans="1:16" x14ac:dyDescent="0.25">
      <c r="A18" s="3">
        <v>12</v>
      </c>
      <c r="B18" s="3">
        <v>286</v>
      </c>
    </row>
    <row r="19" spans="1:16" x14ac:dyDescent="0.25">
      <c r="A19" s="3">
        <v>13</v>
      </c>
      <c r="B19" s="3">
        <v>305</v>
      </c>
    </row>
    <row r="20" spans="1:16" x14ac:dyDescent="0.25">
      <c r="A20" s="3">
        <v>14</v>
      </c>
      <c r="B20" s="3">
        <v>307</v>
      </c>
    </row>
    <row r="21" spans="1:16" x14ac:dyDescent="0.25">
      <c r="A21" s="3">
        <v>15</v>
      </c>
      <c r="B21" s="3">
        <v>291</v>
      </c>
    </row>
    <row r="26" spans="1:16" x14ac:dyDescent="0.25">
      <c r="A26" t="s">
        <v>82</v>
      </c>
    </row>
    <row r="28" spans="1:16" x14ac:dyDescent="0.25">
      <c r="A28" t="s">
        <v>94</v>
      </c>
    </row>
    <row r="30" spans="1:16" x14ac:dyDescent="0.25">
      <c r="A30" s="3" t="s">
        <v>52</v>
      </c>
      <c r="B30" s="3">
        <v>300</v>
      </c>
    </row>
    <row r="31" spans="1:16" x14ac:dyDescent="0.25">
      <c r="A31" s="3" t="s">
        <v>95</v>
      </c>
      <c r="B31" s="3">
        <f>E6</f>
        <v>296.53333333333336</v>
      </c>
    </row>
    <row r="32" spans="1:16" x14ac:dyDescent="0.25">
      <c r="A32" s="3" t="s">
        <v>96</v>
      </c>
      <c r="B32" s="3">
        <f>E7</f>
        <v>9.8261071107728579</v>
      </c>
      <c r="O32" t="s">
        <v>92</v>
      </c>
      <c r="P32">
        <f>AVERAGE($B$7:$B$21)</f>
        <v>296.53333333333336</v>
      </c>
    </row>
    <row r="33" spans="1:16" x14ac:dyDescent="0.25">
      <c r="A33" s="3" t="s">
        <v>97</v>
      </c>
      <c r="B33" s="22">
        <v>15</v>
      </c>
      <c r="E33" t="s">
        <v>98</v>
      </c>
      <c r="O33" t="s">
        <v>93</v>
      </c>
      <c r="P33">
        <f>_xlfn.STDEV.S($B$7:$B$21)</f>
        <v>9.8261071107728579</v>
      </c>
    </row>
    <row r="34" spans="1:16" x14ac:dyDescent="0.25">
      <c r="A34" s="3" t="s">
        <v>0</v>
      </c>
      <c r="B34" s="3">
        <f>(B30-B31)/(B32/SQRT(B33))</f>
        <v>1.3663948617181567</v>
      </c>
      <c r="C34" t="s">
        <v>37</v>
      </c>
      <c r="D34">
        <f>_xlfn.T.DIST(B34,14,TRUE)</f>
        <v>0.90331954131581738</v>
      </c>
      <c r="E34" s="14" t="s">
        <v>37</v>
      </c>
      <c r="F34">
        <f>1-D34</f>
        <v>9.6680458684182624E-2</v>
      </c>
      <c r="G34" s="18">
        <f>F34</f>
        <v>9.6680458684182624E-2</v>
      </c>
    </row>
    <row r="38" spans="1:16" x14ac:dyDescent="0.25">
      <c r="A38" t="s">
        <v>83</v>
      </c>
    </row>
    <row r="40" spans="1:16" x14ac:dyDescent="0.25">
      <c r="A40" s="3" t="s">
        <v>52</v>
      </c>
      <c r="B40" s="3">
        <v>300</v>
      </c>
    </row>
    <row r="41" spans="1:16" x14ac:dyDescent="0.25">
      <c r="A41" s="3" t="s">
        <v>58</v>
      </c>
      <c r="B41" s="3">
        <f>P32</f>
        <v>296.53333333333336</v>
      </c>
    </row>
    <row r="42" spans="1:16" x14ac:dyDescent="0.25">
      <c r="A42" s="3" t="s">
        <v>87</v>
      </c>
      <c r="B42" s="3">
        <f>P33</f>
        <v>9.8261071107728579</v>
      </c>
    </row>
    <row r="43" spans="1:16" x14ac:dyDescent="0.25">
      <c r="A43" s="3" t="s">
        <v>88</v>
      </c>
      <c r="B43" s="3">
        <v>15</v>
      </c>
    </row>
    <row r="44" spans="1:16" x14ac:dyDescent="0.25">
      <c r="A44" s="3" t="s">
        <v>0</v>
      </c>
      <c r="B44" s="3">
        <f>(B40-B41)/(B42/SQRT(B43))</f>
        <v>1.3663948617181567</v>
      </c>
      <c r="C44" t="s">
        <v>37</v>
      </c>
      <c r="D44">
        <f>_xlfn.T.DIST(B44,14,TRUE)</f>
        <v>0.90331954131581738</v>
      </c>
      <c r="E44" s="18">
        <f>D44</f>
        <v>0.90331954131581738</v>
      </c>
    </row>
    <row r="45" spans="1:16" x14ac:dyDescent="0.25">
      <c r="G45" s="4"/>
    </row>
    <row r="48" spans="1:16" x14ac:dyDescent="0.25">
      <c r="A48" t="s">
        <v>84</v>
      </c>
    </row>
    <row r="49" spans="1:13" x14ac:dyDescent="0.25">
      <c r="E49" s="4"/>
    </row>
    <row r="50" spans="1:13" x14ac:dyDescent="0.25">
      <c r="A50" s="3" t="s">
        <v>52</v>
      </c>
      <c r="B50" s="3">
        <v>280</v>
      </c>
    </row>
    <row r="51" spans="1:13" x14ac:dyDescent="0.25">
      <c r="A51" s="3" t="s">
        <v>58</v>
      </c>
      <c r="B51" s="3">
        <f>P32</f>
        <v>296.53333333333336</v>
      </c>
    </row>
    <row r="52" spans="1:13" x14ac:dyDescent="0.25">
      <c r="A52" s="3" t="s">
        <v>87</v>
      </c>
      <c r="B52" s="3">
        <f>P33</f>
        <v>9.8261071107728579</v>
      </c>
    </row>
    <row r="53" spans="1:13" x14ac:dyDescent="0.25">
      <c r="A53" s="3" t="s">
        <v>88</v>
      </c>
      <c r="B53" s="3">
        <v>15</v>
      </c>
    </row>
    <row r="54" spans="1:13" x14ac:dyDescent="0.25">
      <c r="A54" s="3" t="s">
        <v>0</v>
      </c>
      <c r="B54" s="3">
        <f>(B50-B51)/(B52/SQRT(B53))</f>
        <v>-6.5166524174251155</v>
      </c>
      <c r="C54" t="s">
        <v>37</v>
      </c>
      <c r="D54">
        <f>_xlfn.T.DIST(B54,14,TRUE)</f>
        <v>6.8192698634723773E-6</v>
      </c>
      <c r="E54" s="23">
        <f>D54</f>
        <v>6.8192698634723773E-6</v>
      </c>
      <c r="K54" s="4"/>
    </row>
    <row r="56" spans="1:13" x14ac:dyDescent="0.25">
      <c r="I56" s="4"/>
    </row>
    <row r="57" spans="1:13" x14ac:dyDescent="0.25">
      <c r="A57" t="s">
        <v>85</v>
      </c>
    </row>
    <row r="59" spans="1:13" x14ac:dyDescent="0.25">
      <c r="A59" s="3" t="s">
        <v>52</v>
      </c>
      <c r="B59" s="3">
        <v>310</v>
      </c>
      <c r="M59" s="4"/>
    </row>
    <row r="60" spans="1:13" x14ac:dyDescent="0.25">
      <c r="A60" s="3" t="s">
        <v>58</v>
      </c>
      <c r="B60" s="3">
        <f>$P$32</f>
        <v>296.53333333333336</v>
      </c>
    </row>
    <row r="61" spans="1:13" x14ac:dyDescent="0.25">
      <c r="A61" s="3" t="s">
        <v>87</v>
      </c>
      <c r="B61" s="3">
        <f>$P$33</f>
        <v>9.8261071107728579</v>
      </c>
    </row>
    <row r="62" spans="1:13" x14ac:dyDescent="0.25">
      <c r="A62" s="3" t="s">
        <v>88</v>
      </c>
      <c r="B62" s="3">
        <v>15</v>
      </c>
      <c r="K62" s="4"/>
    </row>
    <row r="63" spans="1:13" x14ac:dyDescent="0.25">
      <c r="A63" s="3" t="s">
        <v>0</v>
      </c>
      <c r="B63" s="3">
        <f>(B59-B60)/(B61/SQRT(B62))</f>
        <v>5.3079185012897927</v>
      </c>
      <c r="C63" s="1" t="s">
        <v>37</v>
      </c>
      <c r="D63" s="1">
        <f>_xlfn.T.DIST(B63,14,TRUE)</f>
        <v>0.99994471541389029</v>
      </c>
      <c r="E63" s="1" t="s">
        <v>37</v>
      </c>
      <c r="F63" s="1">
        <f>1-D63</f>
        <v>5.5284586109705103E-5</v>
      </c>
      <c r="G63" s="24">
        <f>F63</f>
        <v>5.5284586109705103E-5</v>
      </c>
    </row>
    <row r="66" spans="1:8" x14ac:dyDescent="0.25">
      <c r="A66" t="s">
        <v>86</v>
      </c>
    </row>
    <row r="68" spans="1:8" x14ac:dyDescent="0.25">
      <c r="A68" t="s">
        <v>99</v>
      </c>
      <c r="D68" t="s">
        <v>100</v>
      </c>
      <c r="G68" t="s">
        <v>101</v>
      </c>
    </row>
    <row r="69" spans="1:8" x14ac:dyDescent="0.25">
      <c r="A69" s="3" t="s">
        <v>52</v>
      </c>
      <c r="B69" s="3">
        <v>310</v>
      </c>
      <c r="D69" s="3" t="s">
        <v>52</v>
      </c>
      <c r="E69" s="3">
        <v>280</v>
      </c>
      <c r="G69">
        <f>B74-E74</f>
        <v>0.99993789614402684</v>
      </c>
      <c r="H69" s="25">
        <f>G69</f>
        <v>0.99993789614402684</v>
      </c>
    </row>
    <row r="70" spans="1:8" x14ac:dyDescent="0.25">
      <c r="A70" s="3" t="s">
        <v>58</v>
      </c>
      <c r="B70" s="3">
        <f>$P$32</f>
        <v>296.53333333333336</v>
      </c>
      <c r="D70" s="3" t="s">
        <v>58</v>
      </c>
      <c r="E70" s="3">
        <f>$P$32</f>
        <v>296.53333333333336</v>
      </c>
    </row>
    <row r="71" spans="1:8" x14ac:dyDescent="0.25">
      <c r="A71" s="3" t="s">
        <v>87</v>
      </c>
      <c r="B71" s="3">
        <f>$P$33</f>
        <v>9.8261071107728579</v>
      </c>
      <c r="D71" s="3" t="s">
        <v>87</v>
      </c>
      <c r="E71" s="3">
        <f>$P$33</f>
        <v>9.8261071107728579</v>
      </c>
    </row>
    <row r="72" spans="1:8" x14ac:dyDescent="0.25">
      <c r="A72" s="3" t="s">
        <v>88</v>
      </c>
      <c r="B72" s="3">
        <v>15</v>
      </c>
      <c r="D72" s="3" t="s">
        <v>88</v>
      </c>
      <c r="E72" s="3">
        <v>15</v>
      </c>
    </row>
    <row r="73" spans="1:8" x14ac:dyDescent="0.25">
      <c r="A73" s="3" t="s">
        <v>0</v>
      </c>
      <c r="B73" s="3">
        <f>(B69-B70)/(B71/SQRT(B72))</f>
        <v>5.3079185012897927</v>
      </c>
      <c r="D73" s="3" t="s">
        <v>0</v>
      </c>
      <c r="E73" s="3">
        <f>(E69-E70)/(E71/SQRT(E72))</f>
        <v>-6.5166524174251155</v>
      </c>
    </row>
    <row r="74" spans="1:8" x14ac:dyDescent="0.25">
      <c r="B74">
        <f>_xlfn.T.DIST(B73,14,TRUE)</f>
        <v>0.99994471541389029</v>
      </c>
      <c r="E74">
        <f>_xlfn.T.DIST(E73,14,TRUE)</f>
        <v>6.8192698634723773E-6</v>
      </c>
    </row>
    <row r="77" spans="1:8" x14ac:dyDescent="0.25">
      <c r="A77" t="s">
        <v>103</v>
      </c>
    </row>
    <row r="79" spans="1:8" x14ac:dyDescent="0.25">
      <c r="A79" t="s">
        <v>104</v>
      </c>
      <c r="D79" t="s">
        <v>105</v>
      </c>
      <c r="G79" t="s">
        <v>102</v>
      </c>
    </row>
    <row r="80" spans="1:8" x14ac:dyDescent="0.25">
      <c r="A80" s="3" t="s">
        <v>52</v>
      </c>
      <c r="B80" s="3">
        <v>303</v>
      </c>
      <c r="D80" s="3" t="s">
        <v>52</v>
      </c>
      <c r="E80" s="3">
        <v>293</v>
      </c>
      <c r="G80">
        <f>B86+E85</f>
        <v>0.10430586926758595</v>
      </c>
      <c r="H80" s="25">
        <f>G80</f>
        <v>0.10430586926758595</v>
      </c>
    </row>
    <row r="81" spans="1:12" x14ac:dyDescent="0.25">
      <c r="A81" s="3" t="s">
        <v>58</v>
      </c>
      <c r="B81" s="3">
        <f>$P$32</f>
        <v>296.53333333333336</v>
      </c>
      <c r="D81" s="3" t="s">
        <v>58</v>
      </c>
      <c r="E81" s="3">
        <f>$P$32</f>
        <v>296.53333333333336</v>
      </c>
      <c r="J81" s="4"/>
    </row>
    <row r="82" spans="1:12" x14ac:dyDescent="0.25">
      <c r="A82" s="3" t="s">
        <v>87</v>
      </c>
      <c r="B82" s="3">
        <f>$P$33</f>
        <v>9.8261071107728579</v>
      </c>
      <c r="D82" s="3" t="s">
        <v>87</v>
      </c>
      <c r="E82" s="3">
        <f>$P$33</f>
        <v>9.8261071107728579</v>
      </c>
    </row>
    <row r="83" spans="1:12" x14ac:dyDescent="0.25">
      <c r="A83" s="3" t="s">
        <v>88</v>
      </c>
      <c r="B83" s="3">
        <v>15</v>
      </c>
      <c r="D83" s="3" t="s">
        <v>88</v>
      </c>
      <c r="E83" s="3">
        <v>15</v>
      </c>
    </row>
    <row r="84" spans="1:12" x14ac:dyDescent="0.25">
      <c r="A84" s="3" t="s">
        <v>0</v>
      </c>
      <c r="B84" s="3">
        <f>(B80-B81)/(B82/SQRT(B83))</f>
        <v>2.5488519535896477</v>
      </c>
      <c r="D84" s="3" t="s">
        <v>0</v>
      </c>
      <c r="E84" s="3">
        <f>(E80-E81)/(E82/SQRT(E83))</f>
        <v>-1.3926716859819885</v>
      </c>
      <c r="L84" s="4"/>
    </row>
    <row r="85" spans="1:12" x14ac:dyDescent="0.25">
      <c r="B85">
        <f>_xlfn.T.DIST(B84,14,TRUE)</f>
        <v>0.98841554109015106</v>
      </c>
      <c r="E85" s="26">
        <f>_xlfn.T.DIST(E84,14,TRUE)</f>
        <v>9.2721410357737011E-2</v>
      </c>
    </row>
    <row r="86" spans="1:12" x14ac:dyDescent="0.25">
      <c r="B86" s="26">
        <f>1-B85</f>
        <v>1.1584458909848938E-2</v>
      </c>
    </row>
  </sheetData>
  <mergeCells count="1">
    <mergeCell ref="A1:K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C6AEF-EFC9-4059-87C0-982A7AD2741E}">
  <dimension ref="A1:N94"/>
  <sheetViews>
    <sheetView zoomScale="130" zoomScaleNormal="130" workbookViewId="0">
      <selection activeCell="L14" sqref="L14"/>
    </sheetView>
  </sheetViews>
  <sheetFormatPr baseColWidth="10" defaultRowHeight="15" x14ac:dyDescent="0.25"/>
  <sheetData>
    <row r="1" spans="1:13" ht="15" customHeight="1" x14ac:dyDescent="0.25">
      <c r="A1" s="46" t="s">
        <v>106</v>
      </c>
      <c r="B1" s="46"/>
      <c r="C1" s="46"/>
      <c r="D1" s="46"/>
      <c r="E1" s="46"/>
      <c r="F1" s="46"/>
      <c r="G1" s="46"/>
      <c r="H1" s="46"/>
      <c r="I1" s="46"/>
      <c r="J1" s="46"/>
    </row>
    <row r="2" spans="1:13" ht="15" customHeight="1" x14ac:dyDescent="0.25">
      <c r="A2" s="46"/>
      <c r="B2" s="46"/>
      <c r="C2" s="46"/>
      <c r="D2" s="46"/>
      <c r="E2" s="46"/>
      <c r="F2" s="46"/>
      <c r="G2" s="46"/>
      <c r="H2" s="46"/>
      <c r="I2" s="46"/>
      <c r="J2" s="46"/>
    </row>
    <row r="3" spans="1:13" ht="15" customHeight="1" x14ac:dyDescent="0.25">
      <c r="A3" s="46"/>
      <c r="B3" s="46"/>
      <c r="C3" s="46"/>
      <c r="D3" s="46"/>
      <c r="E3" s="46"/>
      <c r="F3" s="46"/>
      <c r="G3" s="46"/>
      <c r="H3" s="46"/>
      <c r="I3" s="46"/>
      <c r="J3" s="46"/>
    </row>
    <row r="4" spans="1:13" x14ac:dyDescent="0.25">
      <c r="A4" s="46"/>
      <c r="B4" s="46"/>
      <c r="C4" s="46"/>
      <c r="D4" s="46"/>
      <c r="E4" s="46"/>
      <c r="F4" s="46"/>
      <c r="G4" s="46"/>
      <c r="H4" s="46"/>
      <c r="I4" s="46"/>
      <c r="J4" s="46"/>
    </row>
    <row r="6" spans="1:13" x14ac:dyDescent="0.25">
      <c r="A6" t="s">
        <v>112</v>
      </c>
      <c r="C6">
        <f>3/112</f>
        <v>2.6785714285714284E-2</v>
      </c>
      <c r="D6" s="27">
        <f>C6</f>
        <v>2.6785714285714284E-2</v>
      </c>
    </row>
    <row r="8" spans="1:13" x14ac:dyDescent="0.25">
      <c r="A8" t="s">
        <v>107</v>
      </c>
    </row>
    <row r="9" spans="1:13" x14ac:dyDescent="0.25">
      <c r="A9" t="s">
        <v>108</v>
      </c>
    </row>
    <row r="11" spans="1:13" x14ac:dyDescent="0.25">
      <c r="A11" s="3" t="s">
        <v>113</v>
      </c>
      <c r="B11" s="3">
        <f>C6</f>
        <v>2.6785714285714284E-2</v>
      </c>
      <c r="C11" t="s">
        <v>115</v>
      </c>
    </row>
    <row r="12" spans="1:13" x14ac:dyDescent="0.25">
      <c r="A12" s="3" t="s">
        <v>88</v>
      </c>
      <c r="B12" s="3">
        <v>84</v>
      </c>
      <c r="C12" t="s">
        <v>114</v>
      </c>
      <c r="J12" s="14"/>
      <c r="K12" s="11"/>
    </row>
    <row r="13" spans="1:13" x14ac:dyDescent="0.25">
      <c r="A13" s="3" t="s">
        <v>52</v>
      </c>
      <c r="B13" s="3">
        <v>3</v>
      </c>
      <c r="I13" s="14"/>
    </row>
    <row r="14" spans="1:13" x14ac:dyDescent="0.25">
      <c r="I14" s="14"/>
      <c r="M14" s="4"/>
    </row>
    <row r="15" spans="1:13" x14ac:dyDescent="0.25">
      <c r="A15" s="41" t="s">
        <v>116</v>
      </c>
      <c r="B15" s="41"/>
      <c r="C15" s="41"/>
      <c r="D15" s="41"/>
      <c r="E15" s="41"/>
      <c r="I15" s="14"/>
    </row>
    <row r="16" spans="1:13" x14ac:dyDescent="0.25">
      <c r="A16">
        <f>_xlfn.BINOM.DIST(B13,B12,B11,TRUE)</f>
        <v>0.81149874541314626</v>
      </c>
      <c r="B16" s="10">
        <f>A16</f>
        <v>0.81149874541314626</v>
      </c>
      <c r="I16" s="14"/>
    </row>
    <row r="17" spans="1:9" x14ac:dyDescent="0.25">
      <c r="I17" s="14"/>
    </row>
    <row r="18" spans="1:9" x14ac:dyDescent="0.25">
      <c r="A18" t="s">
        <v>41</v>
      </c>
      <c r="B18">
        <f>1-A16</f>
        <v>0.18850125458685374</v>
      </c>
      <c r="C18" s="18">
        <f>B18</f>
        <v>0.18850125458685374</v>
      </c>
      <c r="I18" s="14"/>
    </row>
    <row r="19" spans="1:9" x14ac:dyDescent="0.25">
      <c r="I19" s="14"/>
    </row>
    <row r="20" spans="1:9" x14ac:dyDescent="0.25">
      <c r="I20" s="14"/>
    </row>
    <row r="21" spans="1:9" x14ac:dyDescent="0.25">
      <c r="I21" s="14"/>
    </row>
    <row r="22" spans="1:9" x14ac:dyDescent="0.25">
      <c r="I22" s="14"/>
    </row>
    <row r="23" spans="1:9" x14ac:dyDescent="0.25">
      <c r="I23" s="14"/>
    </row>
    <row r="24" spans="1:9" x14ac:dyDescent="0.25">
      <c r="I24" s="14"/>
    </row>
    <row r="25" spans="1:9" x14ac:dyDescent="0.25">
      <c r="I25" s="14"/>
    </row>
    <row r="26" spans="1:9" x14ac:dyDescent="0.25">
      <c r="I26" s="14"/>
    </row>
    <row r="28" spans="1:9" x14ac:dyDescent="0.25">
      <c r="A28" t="s">
        <v>109</v>
      </c>
    </row>
    <row r="30" spans="1:9" x14ac:dyDescent="0.25">
      <c r="A30" s="3" t="s">
        <v>52</v>
      </c>
      <c r="B30" s="3">
        <v>2</v>
      </c>
    </row>
    <row r="31" spans="1:9" x14ac:dyDescent="0.25">
      <c r="A31" s="3" t="s">
        <v>88</v>
      </c>
      <c r="B31" s="3">
        <v>84</v>
      </c>
    </row>
    <row r="32" spans="1:9" x14ac:dyDescent="0.25">
      <c r="A32" s="3" t="s">
        <v>113</v>
      </c>
      <c r="B32" s="3">
        <f>C6</f>
        <v>2.6785714285714284E-2</v>
      </c>
    </row>
    <row r="34" spans="1:3" x14ac:dyDescent="0.25">
      <c r="A34">
        <f>_xlfn.BINOM.DIST(B30,B31,B32,TRUE)</f>
        <v>0.6084425832997773</v>
      </c>
      <c r="B34" t="s">
        <v>37</v>
      </c>
      <c r="C34" t="s">
        <v>117</v>
      </c>
    </row>
    <row r="35" spans="1:3" x14ac:dyDescent="0.25">
      <c r="A35" s="1" t="s">
        <v>98</v>
      </c>
    </row>
    <row r="36" spans="1:3" x14ac:dyDescent="0.25">
      <c r="A36">
        <f>1-A34</f>
        <v>0.3915574167002227</v>
      </c>
      <c r="B36" s="18">
        <f>A36</f>
        <v>0.3915574167002227</v>
      </c>
    </row>
    <row r="47" spans="1:3" x14ac:dyDescent="0.25">
      <c r="A47" t="s">
        <v>110</v>
      </c>
    </row>
    <row r="49" spans="1:5" x14ac:dyDescent="0.25">
      <c r="A49" s="3" t="s">
        <v>52</v>
      </c>
      <c r="B49" s="3">
        <v>2</v>
      </c>
    </row>
    <row r="50" spans="1:5" x14ac:dyDescent="0.25">
      <c r="A50" s="3" t="s">
        <v>88</v>
      </c>
      <c r="B50" s="3">
        <v>84</v>
      </c>
    </row>
    <row r="51" spans="1:5" x14ac:dyDescent="0.25">
      <c r="A51" s="3" t="s">
        <v>113</v>
      </c>
      <c r="B51" s="3">
        <f>B32</f>
        <v>2.6785714285714284E-2</v>
      </c>
    </row>
    <row r="53" spans="1:5" x14ac:dyDescent="0.25">
      <c r="A53">
        <f>_xlfn.BINOM.DIST(B49,B50,B51,TRUE)</f>
        <v>0.6084425832997773</v>
      </c>
      <c r="B53" s="20">
        <f>A53</f>
        <v>0.6084425832997773</v>
      </c>
      <c r="E53" s="4"/>
    </row>
    <row r="64" spans="1:5" x14ac:dyDescent="0.25">
      <c r="A64" t="s">
        <v>111</v>
      </c>
    </row>
    <row r="66" spans="1:14" x14ac:dyDescent="0.25">
      <c r="A66" s="3" t="s">
        <v>52</v>
      </c>
      <c r="B66" s="3">
        <v>1</v>
      </c>
      <c r="D66" s="3" t="s">
        <v>52</v>
      </c>
      <c r="E66" s="3">
        <v>5</v>
      </c>
      <c r="G66" t="s">
        <v>41</v>
      </c>
    </row>
    <row r="67" spans="1:14" x14ac:dyDescent="0.25">
      <c r="A67" s="3" t="s">
        <v>88</v>
      </c>
      <c r="B67" s="3">
        <v>84</v>
      </c>
      <c r="D67" s="3" t="s">
        <v>88</v>
      </c>
      <c r="E67" s="3">
        <v>84</v>
      </c>
      <c r="G67">
        <f>D71-A71</f>
        <v>0.63598035261393226</v>
      </c>
      <c r="H67" s="18">
        <f>G67</f>
        <v>0.63598035261393226</v>
      </c>
      <c r="I67" t="s">
        <v>120</v>
      </c>
    </row>
    <row r="68" spans="1:14" x14ac:dyDescent="0.25">
      <c r="A68" s="3" t="s">
        <v>113</v>
      </c>
      <c r="B68" s="3">
        <f>B51</f>
        <v>2.6785714285714284E-2</v>
      </c>
      <c r="D68" s="3" t="s">
        <v>113</v>
      </c>
      <c r="E68" s="3">
        <f>B68</f>
        <v>2.6785714285714284E-2</v>
      </c>
    </row>
    <row r="70" spans="1:14" x14ac:dyDescent="0.25">
      <c r="A70" s="1" t="s">
        <v>119</v>
      </c>
      <c r="D70" s="1" t="s">
        <v>118</v>
      </c>
    </row>
    <row r="71" spans="1:14" x14ac:dyDescent="0.25">
      <c r="A71">
        <f>_xlfn.BINOM.DIST(B66,B67,B68,TRUE)</f>
        <v>0.33852646536859216</v>
      </c>
      <c r="B71" s="10">
        <f>A71</f>
        <v>0.33852646536859216</v>
      </c>
      <c r="D71">
        <f>_xlfn.BINOM.DIST(E66,E67,E68,TRUE)</f>
        <v>0.97450681798252448</v>
      </c>
      <c r="E71" s="10">
        <f>D71</f>
        <v>0.97450681798252448</v>
      </c>
    </row>
    <row r="75" spans="1:14" x14ac:dyDescent="0.25">
      <c r="N75" s="4"/>
    </row>
    <row r="94" spans="14:14" x14ac:dyDescent="0.25">
      <c r="N94" s="4"/>
    </row>
  </sheetData>
  <mergeCells count="2">
    <mergeCell ref="A1:J4"/>
    <mergeCell ref="A15:E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AD9D-5839-4DA6-96E2-5C5A3756C163}">
  <dimension ref="A1:O28"/>
  <sheetViews>
    <sheetView workbookViewId="0">
      <selection activeCell="K25" sqref="K25"/>
    </sheetView>
  </sheetViews>
  <sheetFormatPr baseColWidth="10" defaultRowHeight="15" x14ac:dyDescent="0.25"/>
  <sheetData>
    <row r="1" spans="1:10" x14ac:dyDescent="0.25">
      <c r="A1" s="46" t="s">
        <v>121</v>
      </c>
      <c r="B1" s="46"/>
      <c r="C1" s="46"/>
      <c r="D1" s="46"/>
      <c r="E1" s="46"/>
      <c r="F1" s="46"/>
      <c r="G1" s="46"/>
      <c r="H1" s="46"/>
      <c r="I1" s="46"/>
      <c r="J1" s="46"/>
    </row>
    <row r="2" spans="1:10" x14ac:dyDescent="0.25">
      <c r="A2" s="46"/>
      <c r="B2" s="46"/>
      <c r="C2" s="46"/>
      <c r="D2" s="46"/>
      <c r="E2" s="46"/>
      <c r="F2" s="46"/>
      <c r="G2" s="46"/>
      <c r="H2" s="46"/>
      <c r="I2" s="46"/>
      <c r="J2" s="46"/>
    </row>
    <row r="3" spans="1:10" x14ac:dyDescent="0.25">
      <c r="A3" s="46"/>
      <c r="B3" s="46"/>
      <c r="C3" s="46"/>
      <c r="D3" s="46"/>
      <c r="E3" s="46"/>
      <c r="F3" s="46"/>
      <c r="G3" s="46"/>
      <c r="H3" s="46"/>
      <c r="I3" s="46"/>
      <c r="J3" s="46"/>
    </row>
    <row r="4" spans="1:10" x14ac:dyDescent="0.25">
      <c r="A4" s="46"/>
      <c r="B4" s="46"/>
      <c r="C4" s="46"/>
      <c r="D4" s="46"/>
      <c r="E4" s="46"/>
      <c r="F4" s="46"/>
      <c r="G4" s="46"/>
      <c r="H4" s="46"/>
      <c r="I4" s="46"/>
      <c r="J4" s="46"/>
    </row>
    <row r="6" spans="1:10" x14ac:dyDescent="0.25">
      <c r="A6" t="s">
        <v>122</v>
      </c>
      <c r="G6" s="3">
        <v>1</v>
      </c>
      <c r="H6" s="28">
        <f>_xlfn.NEGBINOM.DIST(G6-1,1,$J$6,FALSE)</f>
        <v>0.42</v>
      </c>
      <c r="I6" t="s">
        <v>123</v>
      </c>
      <c r="J6" s="29">
        <v>0.42</v>
      </c>
    </row>
    <row r="7" spans="1:10" x14ac:dyDescent="0.25">
      <c r="G7" s="3">
        <v>2</v>
      </c>
      <c r="H7" s="28">
        <f t="shared" ref="H7:H26" si="0">_xlfn.NEGBINOM.DIST(G7-1,1,$J$6,FALSE)</f>
        <v>0.24360000000000001</v>
      </c>
    </row>
    <row r="8" spans="1:10" x14ac:dyDescent="0.25">
      <c r="A8" s="31">
        <f>SUM(H6:H8)</f>
        <v>0.80488800000000005</v>
      </c>
      <c r="G8" s="3">
        <v>3</v>
      </c>
      <c r="H8" s="28">
        <f t="shared" si="0"/>
        <v>0.14128800000000002</v>
      </c>
    </row>
    <row r="9" spans="1:10" x14ac:dyDescent="0.25">
      <c r="G9" s="3">
        <v>4</v>
      </c>
      <c r="H9" s="28">
        <f t="shared" si="0"/>
        <v>8.1947040000000013E-2</v>
      </c>
    </row>
    <row r="10" spans="1:10" ht="15" customHeight="1" x14ac:dyDescent="0.25">
      <c r="A10" t="s">
        <v>124</v>
      </c>
      <c r="F10" s="30"/>
      <c r="G10" s="3">
        <v>5</v>
      </c>
      <c r="H10" s="28">
        <f t="shared" si="0"/>
        <v>4.7529283200000008E-2</v>
      </c>
    </row>
    <row r="11" spans="1:10" x14ac:dyDescent="0.25">
      <c r="F11" s="30"/>
      <c r="G11" s="3">
        <v>6</v>
      </c>
      <c r="H11" s="28">
        <f t="shared" si="0"/>
        <v>2.7566984256000016E-2</v>
      </c>
    </row>
    <row r="12" spans="1:10" x14ac:dyDescent="0.25">
      <c r="A12" s="31">
        <f>SUM(H6:H7)</f>
        <v>0.66359999999999997</v>
      </c>
      <c r="G12" s="3">
        <v>7</v>
      </c>
      <c r="H12" s="28">
        <f t="shared" si="0"/>
        <v>1.5988850868480006E-2</v>
      </c>
    </row>
    <row r="13" spans="1:10" x14ac:dyDescent="0.25">
      <c r="G13" s="3">
        <v>8</v>
      </c>
      <c r="H13" s="28">
        <f t="shared" si="0"/>
        <v>9.2735335037184043E-3</v>
      </c>
    </row>
    <row r="14" spans="1:10" x14ac:dyDescent="0.25">
      <c r="A14" t="s">
        <v>125</v>
      </c>
      <c r="G14" s="3">
        <v>9</v>
      </c>
      <c r="H14" s="28">
        <f t="shared" si="0"/>
        <v>5.3786494321566769E-3</v>
      </c>
    </row>
    <row r="15" spans="1:10" x14ac:dyDescent="0.25">
      <c r="G15" s="3">
        <v>10</v>
      </c>
      <c r="H15" s="28">
        <f t="shared" si="0"/>
        <v>3.1196166706508738E-3</v>
      </c>
    </row>
    <row r="16" spans="1:10" x14ac:dyDescent="0.25">
      <c r="A16" s="31">
        <f>H8</f>
        <v>0.14128800000000002</v>
      </c>
      <c r="G16" s="3">
        <v>11</v>
      </c>
      <c r="H16" s="28">
        <f t="shared" si="0"/>
        <v>1.8093776689775067E-3</v>
      </c>
    </row>
    <row r="17" spans="1:15" x14ac:dyDescent="0.25">
      <c r="G17" s="3">
        <v>12</v>
      </c>
      <c r="H17" s="28">
        <f t="shared" si="0"/>
        <v>1.049439048006954E-3</v>
      </c>
    </row>
    <row r="18" spans="1:15" x14ac:dyDescent="0.25">
      <c r="A18" t="s">
        <v>126</v>
      </c>
      <c r="G18" s="3">
        <v>13</v>
      </c>
      <c r="H18" s="28">
        <f t="shared" si="0"/>
        <v>6.08674647844033E-4</v>
      </c>
      <c r="O18" s="4"/>
    </row>
    <row r="19" spans="1:15" x14ac:dyDescent="0.25">
      <c r="G19" s="3">
        <v>14</v>
      </c>
      <c r="H19" s="28">
        <f t="shared" si="0"/>
        <v>3.5303129574953913E-4</v>
      </c>
    </row>
    <row r="20" spans="1:15" x14ac:dyDescent="0.25">
      <c r="A20" s="31">
        <f>SUM(H9:H11)</f>
        <v>0.15704330745600004</v>
      </c>
      <c r="G20" s="3">
        <v>15</v>
      </c>
      <c r="H20" s="28">
        <f t="shared" si="0"/>
        <v>2.0475815153473279E-4</v>
      </c>
    </row>
    <row r="21" spans="1:15" x14ac:dyDescent="0.25">
      <c r="G21" s="3">
        <v>16</v>
      </c>
      <c r="H21" s="28">
        <f t="shared" si="0"/>
        <v>1.1875972789014504E-4</v>
      </c>
    </row>
    <row r="22" spans="1:15" x14ac:dyDescent="0.25">
      <c r="A22" t="s">
        <v>127</v>
      </c>
      <c r="G22" s="3">
        <v>17</v>
      </c>
      <c r="H22" s="28">
        <f t="shared" si="0"/>
        <v>6.8880642176284145E-5</v>
      </c>
      <c r="K22" s="4"/>
    </row>
    <row r="23" spans="1:15" x14ac:dyDescent="0.25">
      <c r="G23" s="3">
        <v>18</v>
      </c>
      <c r="H23" s="28">
        <f t="shared" si="0"/>
        <v>3.9950772462244792E-5</v>
      </c>
    </row>
    <row r="24" spans="1:15" x14ac:dyDescent="0.25">
      <c r="A24" t="s">
        <v>128</v>
      </c>
      <c r="B24" s="32">
        <f>SUM(H6:H10)</f>
        <v>0.93436432320000007</v>
      </c>
      <c r="G24" s="3">
        <v>19</v>
      </c>
      <c r="H24" s="28">
        <f t="shared" si="0"/>
        <v>2.3171448028101986E-5</v>
      </c>
    </row>
    <row r="25" spans="1:15" x14ac:dyDescent="0.25">
      <c r="G25" s="3">
        <v>20</v>
      </c>
      <c r="H25" s="28">
        <f t="shared" si="0"/>
        <v>1.3439439856299156E-5</v>
      </c>
      <c r="K25" s="4"/>
    </row>
    <row r="26" spans="1:15" x14ac:dyDescent="0.25">
      <c r="A26" t="s">
        <v>129</v>
      </c>
      <c r="B26">
        <f>_xlfn.NEGBINOM.DIST(8-1,1,J6,TRUE)</f>
        <v>0.98719369182819838</v>
      </c>
      <c r="C26">
        <f>1-B26</f>
        <v>1.2806308171801617E-2</v>
      </c>
      <c r="D26" s="33">
        <f>C26</f>
        <v>1.2806308171801617E-2</v>
      </c>
      <c r="G26" s="3">
        <v>21</v>
      </c>
      <c r="H26" s="28">
        <f t="shared" si="0"/>
        <v>7.7948751166535135E-6</v>
      </c>
    </row>
    <row r="28" spans="1:15" x14ac:dyDescent="0.25">
      <c r="A28" t="s">
        <v>130</v>
      </c>
      <c r="B28" s="31">
        <f>B24+D26</f>
        <v>0.94717063137180169</v>
      </c>
      <c r="F28" t="s">
        <v>131</v>
      </c>
    </row>
  </sheetData>
  <mergeCells count="1">
    <mergeCell ref="A1:J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General</vt:lpstr>
      <vt:lpstr>uniforme disc</vt:lpstr>
      <vt:lpstr>uniforme cont</vt:lpstr>
      <vt:lpstr>normal</vt:lpstr>
      <vt:lpstr>t student</vt:lpstr>
      <vt:lpstr>binomial</vt:lpstr>
      <vt:lpstr>geometrica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Parra Hidalgo</dc:creator>
  <cp:lastModifiedBy>Jorge Parra Hidalgo</cp:lastModifiedBy>
  <dcterms:created xsi:type="dcterms:W3CDTF">2025-05-25T22:11:59Z</dcterms:created>
  <dcterms:modified xsi:type="dcterms:W3CDTF">2025-05-26T18:36:59Z</dcterms:modified>
</cp:coreProperties>
</file>