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489CF214-ED97-4FC2-B6DE-3B49015A441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Examen 1er Parcial" sheetId="3" r:id="rId1"/>
    <sheet name="FORMULARIO" sheetId="4" r:id="rId2"/>
  </sheets>
  <definedNames>
    <definedName name="_xlnm._FilterDatabase" localSheetId="0" hidden="1">'Examen 1er Parcial'!$K$22:$L$22</definedName>
    <definedName name="_xlchart.v1.0" hidden="1">'Examen 1er Parcial'!$L$23:$L$58</definedName>
    <definedName name="_xlchart.v1.1" hidden="1">'Examen 1er Parcial'!$L$23:$L$58</definedName>
    <definedName name="_xlchart.v1.2" hidden="1">'Examen 1er Parcial'!$L$23:$L$58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" i="3" l="1"/>
  <c r="P68" i="3"/>
  <c r="P69" i="3"/>
  <c r="P67" i="3"/>
  <c r="P66" i="3"/>
  <c r="O68" i="3"/>
  <c r="O69" i="3"/>
  <c r="O70" i="3" s="1"/>
  <c r="O67" i="3"/>
  <c r="O66" i="3"/>
  <c r="N67" i="3"/>
  <c r="N68" i="3"/>
  <c r="N69" i="3"/>
  <c r="N70" i="3"/>
  <c r="N71" i="3"/>
  <c r="N66" i="3"/>
  <c r="M71" i="3"/>
  <c r="M67" i="3"/>
  <c r="M68" i="3"/>
  <c r="M69" i="3"/>
  <c r="M70" i="3"/>
  <c r="M66" i="3"/>
  <c r="K68" i="3"/>
  <c r="L68" i="3" s="1"/>
  <c r="K69" i="3" s="1"/>
  <c r="L69" i="3" s="1"/>
  <c r="K70" i="3" s="1"/>
  <c r="L70" i="3" s="1"/>
  <c r="L67" i="3"/>
  <c r="K67" i="3"/>
  <c r="L66" i="3"/>
  <c r="K66" i="3"/>
  <c r="P62" i="3"/>
  <c r="M62" i="3"/>
  <c r="G76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57" i="3"/>
  <c r="F49" i="3"/>
  <c r="F50" i="3" s="1"/>
  <c r="F48" i="3"/>
  <c r="F47" i="3"/>
  <c r="F46" i="3"/>
  <c r="F45" i="3"/>
  <c r="F44" i="3"/>
  <c r="N23" i="3"/>
  <c r="M23" i="3"/>
  <c r="S23" i="3"/>
  <c r="P23" i="3"/>
  <c r="M29" i="3" l="1"/>
  <c r="M35" i="3"/>
  <c r="M41" i="3" s="1"/>
  <c r="M47" i="3" s="1"/>
  <c r="M53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l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Q34" i="3"/>
  <c r="N47" i="3" l="1"/>
  <c r="N48" i="3" s="1"/>
  <c r="N49" i="3" s="1"/>
  <c r="Q47" i="3"/>
  <c r="N50" i="3" l="1"/>
  <c r="N51" i="3" s="1"/>
  <c r="N52" i="3" s="1"/>
  <c r="N53" i="3" s="1"/>
  <c r="N54" i="3" s="1"/>
  <c r="N55" i="3" s="1"/>
  <c r="N56" i="3" s="1"/>
  <c r="N57" i="3" s="1"/>
  <c r="N58" i="3" s="1"/>
  <c r="R52" i="3"/>
</calcChain>
</file>

<file path=xl/sharedStrings.xml><?xml version="1.0" encoding="utf-8"?>
<sst xmlns="http://schemas.openxmlformats.org/spreadsheetml/2006/main" count="97" uniqueCount="81">
  <si>
    <t>Nombre:</t>
  </si>
  <si>
    <t>Matrícula:</t>
  </si>
  <si>
    <t xml:space="preserve">Instrucciones: Responda las preguntas según corresponda. Sea claro, breve y conciso. </t>
  </si>
  <si>
    <t>PROBABILIDAD Y ESTADÍSTICA</t>
  </si>
  <si>
    <t>PRIMER PARCIAL</t>
  </si>
  <si>
    <t xml:space="preserve">1. Explique la diferencia entre datos cualitativos y datos cuantitativos  </t>
  </si>
  <si>
    <t>Analice el siguiente caso de estudio y calcule todos los parámetros para obtener información de los datos.</t>
  </si>
  <si>
    <t>Calcule los siguientes parámetros y realice una conclusión para cada uno de ellos:</t>
  </si>
  <si>
    <t>1. Mediana</t>
  </si>
  <si>
    <t>2. Moda</t>
  </si>
  <si>
    <t>3. Media o Promedio</t>
  </si>
  <si>
    <t>2. ¿Cuándo usamos tablas de frecuencias y cuándo usamos agrupación de datos?</t>
  </si>
  <si>
    <t>4. Rango</t>
  </si>
  <si>
    <r>
      <t xml:space="preserve">5. Varianza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</si>
  <si>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r>
      <t xml:space="preserve">6. Desviación Estándar </t>
    </r>
    <r>
      <rPr>
        <sz val="11"/>
        <color theme="1"/>
        <rFont val="Calibri"/>
        <family val="2"/>
      </rPr>
      <t>σ</t>
    </r>
  </si>
  <si>
    <t>7. Coeficiente de Variación</t>
  </si>
  <si>
    <r>
      <t xml:space="preserve">8. Tabla de Frecuencia o Tabla de Datos agrupados </t>
    </r>
    <r>
      <rPr>
        <b/>
        <sz val="11"/>
        <color theme="1"/>
        <rFont val="Calibri"/>
        <family val="2"/>
        <scheme val="minor"/>
      </rPr>
      <t>*</t>
    </r>
  </si>
  <si>
    <t>9. Grafico de Frecuencias o Histograma</t>
  </si>
  <si>
    <t>* Si requiere usar agrupación de datos, realice grupos de 5 elementos</t>
  </si>
  <si>
    <t>Semestre Enero – Junio 2025</t>
  </si>
  <si>
    <t>CARRERA ITIT, IEA</t>
  </si>
  <si>
    <t>3. ¿Qué es la estadística descriptiva?</t>
  </si>
  <si>
    <t>4. ¿Qué son los datos cuantitativos discretos?</t>
  </si>
  <si>
    <t>5. ¿Qué son los datos cuantitativos continuos?</t>
  </si>
  <si>
    <t xml:space="preserve">Despartamento de sistemas mide el tiempo de respuesta al accesar en su servidor por distintos usuarios. </t>
  </si>
  <si>
    <t>Usuario</t>
  </si>
  <si>
    <t>Tiempo de Resp (seg)</t>
  </si>
  <si>
    <t>10. Grafico de Ojiva o Pareto si es que necesita histograma</t>
  </si>
  <si>
    <t xml:space="preserve">Use percentiles (36 centiles) y conteste las siguientes preguntas: </t>
  </si>
  <si>
    <t>1. ¿Qué porcentaje de usuarios tienen un tiempo de respuesta de 5 segunos o menos?</t>
  </si>
  <si>
    <t>2. ¿Qué porcentaje de usuarios tienen un tiempo de respuesta de 7 segunos o más?</t>
  </si>
  <si>
    <t>3. ¿Qué porcentaje de usuarios tienen un tiempo de respuesta de entre 3 y 6 segundos?</t>
  </si>
  <si>
    <t>4. ¿Qué porcentaje de usuarios tienen un tiempo de respuesta entre 2 y 4 segundos?</t>
  </si>
  <si>
    <t>5. ¿Qué porcentaje de usuarios tienen un tiempo de respuesta entre 2.5 y 6.5 segundos?</t>
  </si>
  <si>
    <t>Jorge Parra Hidalgo</t>
  </si>
  <si>
    <t>Respuesta:</t>
  </si>
  <si>
    <t>Los datos cuantitativos se pueden medir y son mas faciles de manipular, sin embargo los cualitativos son mas sobre caracteristicas o cosas que no son podemos medir realmente y quedan mas a interpretacion</t>
  </si>
  <si>
    <t>la agrupacion se usa cuando no hay datos que se repitan y tenemos que hacer rangos para poder agrupar estas mismas, y tabla de frecuencia se usa independientemente si se repiten los datos o no pero los rangos es cuando ni uno se repite y es cuando se hace el histograma</t>
  </si>
  <si>
    <t>Es la estadistica que esta mas enfocada en describir datos como su nombre lo dice, lo que lo diferencia de la inferencial es que en esa se hacen mas conclusiones y en la descriptiva se describen los datos</t>
  </si>
  <si>
    <t>Son basicamente cuando solo puedes agarrar ciertos datos y no todos en un rango, ejemplo edades generalmente son discreto ya que elijes tu edad como un numero fijo, es decir no agarras 20.5, simplemente agarras 20</t>
  </si>
  <si>
    <t>depende de cual sea tu objetivo PERO EN GENERAL es asi</t>
  </si>
  <si>
    <t>Son basicamente cuando entre un valor y otro cualquiera puedes agarrar infinitos valores de un rango</t>
  </si>
  <si>
    <t>total de datos</t>
  </si>
  <si>
    <t>grupos</t>
  </si>
  <si>
    <t>Sextil</t>
  </si>
  <si>
    <t>(n)tiles</t>
  </si>
  <si>
    <t>SEXTIL</t>
  </si>
  <si>
    <t>Pregunta 1</t>
  </si>
  <si>
    <t>Un 47.22% de los usuarios tienen un tiempo de respuesta de 5 segundos o menos</t>
  </si>
  <si>
    <t>Pregunta 2</t>
  </si>
  <si>
    <t>Un 86.11% de los usuarios tienen un tiempo de respuesta de 7 segundos o mas</t>
  </si>
  <si>
    <t>x</t>
  </si>
  <si>
    <t>pregunta 3</t>
  </si>
  <si>
    <t>Un 52.78 de los usuarios tienen un tiempo de respuesta entre 3 y 6 segundos</t>
  </si>
  <si>
    <t>pregunta 4</t>
  </si>
  <si>
    <t>Un 16.67 de los usuarios tienen un tiempo de respuesta entre 2 y 4 segundos</t>
  </si>
  <si>
    <t>pregunta5</t>
  </si>
  <si>
    <t>Un 66.67 de los usuarios tienen un tiempo de respuesta entre 2.5 y 6.5 segundos</t>
  </si>
  <si>
    <t>5.11 segundos de respuesta es el numero que geometricamente esta en el medio de los datos</t>
  </si>
  <si>
    <t>5.12 segundos es la media o promedio de tiempo de respuesta de los usuarios</t>
  </si>
  <si>
    <t>5.25 segundos es el numero que mas se repite de todos los datos de tiempo de respuesta de los usuarios</t>
  </si>
  <si>
    <t>8.58 es el rango de segundos de tiempo de respuesta tomando en cuenta el valor maximo y restandole el minimo</t>
  </si>
  <si>
    <t>3.55 es cuanto varia cada dato con respecto a la media</t>
  </si>
  <si>
    <t>1.88 es la raiz cuadrada de la varianza</t>
  </si>
  <si>
    <t>0.36 es el cv lo cual es equivalente a la desviacion estandar con respecto al absoluto de la media</t>
  </si>
  <si>
    <t>Tabla de frecuencia</t>
  </si>
  <si>
    <t>Grupos 5</t>
  </si>
  <si>
    <t>Grupo 1</t>
  </si>
  <si>
    <t>Grupo 2</t>
  </si>
  <si>
    <t>Grupo 3</t>
  </si>
  <si>
    <t>Grupo 4</t>
  </si>
  <si>
    <t>Grupo 5</t>
  </si>
  <si>
    <t>Minimo</t>
  </si>
  <si>
    <t>Maximo</t>
  </si>
  <si>
    <t>Frecuencia</t>
  </si>
  <si>
    <t>Porcentaje</t>
  </si>
  <si>
    <t>rango</t>
  </si>
  <si>
    <t>rango por grupo</t>
  </si>
  <si>
    <t>Frec acum</t>
  </si>
  <si>
    <t>Porc acum</t>
  </si>
  <si>
    <t>La tabla de frecuencia se encuentra un poco abajo a la 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</si>
</sst>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2" borderId="2" xfId="0" applyFill="1" applyBorder="1"/>
    <xf numFmtId="0" fontId="3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indent="5"/>
    </xf>
    <xf numFmtId="0" fontId="0" fillId="0" borderId="0" xfId="0" applyAlignment="1">
      <alignment horizontal="left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  <xf numFmtId="10" fontId="0" fillId="0" borderId="5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0" fontId="0" fillId="6" borderId="5" xfId="1" applyNumberFormat="1" applyFont="1" applyFill="1" applyBorder="1" applyAlignment="1">
      <alignment horizontal="center" vertical="center"/>
    </xf>
    <xf numFmtId="10" fontId="0" fillId="6" borderId="6" xfId="1" applyNumberFormat="1" applyFont="1" applyFill="1" applyBorder="1" applyAlignment="1">
      <alignment horizontal="center" vertical="center"/>
    </xf>
    <xf numFmtId="10" fontId="0" fillId="6" borderId="7" xfId="1" applyNumberFormat="1" applyFont="1" applyFill="1" applyBorder="1" applyAlignment="1">
      <alignment horizontal="center" vertical="center"/>
    </xf>
    <xf numFmtId="10" fontId="0" fillId="7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0" fontId="0" fillId="7" borderId="1" xfId="1" applyNumberFormat="1" applyFon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41AD8DA4-12AD-4D29-9171-9715FC313DBA}"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ojiva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ojiva</a:t>
          </a:r>
        </a:p>
      </cx:txPr>
    </cx:title>
    <cx:plotArea>
      <cx:plotAreaRegion>
        <cx:series layoutId="clusteredColumn" uniqueId="{BB7F49D4-B3D8-4B6A-B2D7-DB19A5B89F48}"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  <cx:axisId val="1"/>
        </cx:series>
        <cx:series layoutId="paretoLine" ownerIdx="0" uniqueId="{C1B589CE-F2DD-4811-A2D7-C16A1A4BCC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57150</xdr:rowOff>
    </xdr:from>
    <xdr:to>
      <xdr:col>2</xdr:col>
      <xdr:colOff>495300</xdr:colOff>
      <xdr:row>4</xdr:row>
      <xdr:rowOff>123825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57150"/>
          <a:ext cx="20574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54</xdr:row>
      <xdr:rowOff>186019</xdr:rowOff>
    </xdr:from>
    <xdr:to>
      <xdr:col>4</xdr:col>
      <xdr:colOff>666750</xdr:colOff>
      <xdr:row>71</xdr:row>
      <xdr:rowOff>78441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E4FBC4-3CC5-4FA4-C1ED-BDB6C725D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13969254"/>
              <a:ext cx="5305985" cy="3130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274543</xdr:colOff>
      <xdr:row>72</xdr:row>
      <xdr:rowOff>141194</xdr:rowOff>
    </xdr:from>
    <xdr:to>
      <xdr:col>4</xdr:col>
      <xdr:colOff>773205</xdr:colOff>
      <xdr:row>90</xdr:row>
      <xdr:rowOff>33617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648AA59-387E-63D9-2EF8-61B946C5D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543" y="17353429"/>
              <a:ext cx="5518897" cy="3321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3</xdr:col>
      <xdr:colOff>20782</xdr:colOff>
      <xdr:row>7</xdr:row>
      <xdr:rowOff>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1"/>
          <a:ext cx="1544782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8</xdr:row>
      <xdr:rowOff>49280</xdr:rowOff>
    </xdr:from>
    <xdr:to>
      <xdr:col>9</xdr:col>
      <xdr:colOff>513860</xdr:colOff>
      <xdr:row>15</xdr:row>
      <xdr:rowOff>155665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1573280"/>
          <a:ext cx="6819410" cy="143988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18</xdr:row>
      <xdr:rowOff>128359</xdr:rowOff>
    </xdr:from>
    <xdr:to>
      <xdr:col>9</xdr:col>
      <xdr:colOff>607907</xdr:colOff>
      <xdr:row>28</xdr:row>
      <xdr:rowOff>66675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575" y="3557359"/>
          <a:ext cx="7056332" cy="1843316"/>
        </a:xfrm>
        <a:prstGeom prst="rect">
          <a:avLst/>
        </a:prstGeom>
      </xdr:spPr>
    </xdr:pic>
    <xdr:clientData/>
  </xdr:twoCellAnchor>
  <xdr:twoCellAnchor editAs="oneCell">
    <xdr:from>
      <xdr:col>3</xdr:col>
      <xdr:colOff>106679</xdr:colOff>
      <xdr:row>32</xdr:row>
      <xdr:rowOff>76200</xdr:rowOff>
    </xdr:from>
    <xdr:to>
      <xdr:col>6</xdr:col>
      <xdr:colOff>391761</xdr:colOff>
      <xdr:row>35</xdr:row>
      <xdr:rowOff>163952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2679" y="6172200"/>
          <a:ext cx="2571082" cy="659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2"/>
  <sheetViews>
    <sheetView tabSelected="1" topLeftCell="A47" zoomScaleNormal="100" workbookViewId="0">
      <selection activeCell="H59" sqref="H59"/>
    </sheetView>
  </sheetViews>
  <sheetFormatPr defaultColWidth="11.42578125" defaultRowHeight="15" x14ac:dyDescent="0.25"/>
  <cols>
    <col min="1" max="4" width="18.85546875" customWidth="1"/>
    <col min="5" max="5" width="22.7109375" customWidth="1"/>
    <col min="6" max="6" width="20.85546875" customWidth="1"/>
    <col min="9" max="9" width="11" customWidth="1"/>
    <col min="10" max="10" width="21.85546875" customWidth="1"/>
  </cols>
  <sheetData>
    <row r="1" spans="1:22" x14ac:dyDescent="0.25">
      <c r="A1" s="3"/>
      <c r="B1" s="3"/>
      <c r="C1" s="3"/>
      <c r="D1" s="3"/>
      <c r="E1" s="3"/>
      <c r="F1" s="3"/>
    </row>
    <row r="2" spans="1:22" x14ac:dyDescent="0.25">
      <c r="A2" s="3"/>
      <c r="B2" s="3"/>
      <c r="C2" s="3"/>
      <c r="D2" s="3" t="s">
        <v>3</v>
      </c>
      <c r="E2" s="3"/>
      <c r="F2" s="3"/>
    </row>
    <row r="3" spans="1:22" x14ac:dyDescent="0.25">
      <c r="A3" s="3"/>
      <c r="B3" s="3"/>
      <c r="C3" s="3"/>
      <c r="D3" s="3" t="s">
        <v>19</v>
      </c>
      <c r="E3" s="3"/>
      <c r="F3" s="3"/>
    </row>
    <row r="4" spans="1:22" x14ac:dyDescent="0.25">
      <c r="A4" s="3"/>
      <c r="B4" s="3"/>
      <c r="C4" s="3"/>
      <c r="D4" s="3" t="s">
        <v>20</v>
      </c>
      <c r="E4" s="3"/>
      <c r="F4" s="3"/>
    </row>
    <row r="5" spans="1:22" x14ac:dyDescent="0.25">
      <c r="A5" s="3"/>
      <c r="B5" s="3"/>
      <c r="C5" s="4" t="s">
        <v>4</v>
      </c>
      <c r="D5" s="3"/>
      <c r="E5" s="3"/>
      <c r="F5" s="3"/>
    </row>
    <row r="6" spans="1:22" ht="30.75" thickBot="1" x14ac:dyDescent="0.3">
      <c r="A6" s="5" t="s">
        <v>0</v>
      </c>
      <c r="B6" s="6" t="s">
        <v>34</v>
      </c>
      <c r="C6" s="7"/>
      <c r="D6" s="7"/>
      <c r="E6" s="5" t="s">
        <v>1</v>
      </c>
      <c r="F6" s="6">
        <v>13104</v>
      </c>
    </row>
    <row r="7" spans="1:22" x14ac:dyDescent="0.25">
      <c r="A7" s="3"/>
      <c r="B7" s="3"/>
      <c r="C7" s="3"/>
      <c r="D7" s="3"/>
      <c r="E7" s="3"/>
      <c r="F7" s="3"/>
      <c r="I7" s="8"/>
    </row>
    <row r="8" spans="1:22" x14ac:dyDescent="0.25">
      <c r="A8" s="16" t="s">
        <v>2</v>
      </c>
      <c r="B8" s="16"/>
      <c r="C8" s="16"/>
      <c r="D8" s="16"/>
      <c r="E8" s="16"/>
      <c r="F8" s="16"/>
      <c r="I8" s="8"/>
    </row>
    <row r="9" spans="1:22" x14ac:dyDescent="0.25">
      <c r="A9" s="16"/>
      <c r="B9" s="16"/>
      <c r="C9" s="16"/>
      <c r="D9" s="16"/>
      <c r="E9" s="16"/>
      <c r="F9" s="16"/>
      <c r="I9" s="8"/>
    </row>
    <row r="10" spans="1:22" x14ac:dyDescent="0.25">
      <c r="A10" s="9"/>
      <c r="B10" s="9"/>
      <c r="C10" s="9"/>
      <c r="D10" s="9"/>
      <c r="E10" s="9"/>
      <c r="F10" s="9"/>
      <c r="I10" s="8"/>
    </row>
    <row r="11" spans="1:22" x14ac:dyDescent="0.25">
      <c r="A11" s="10" t="s">
        <v>5</v>
      </c>
      <c r="E11" s="48" t="s">
        <v>35</v>
      </c>
      <c r="F11" t="s">
        <v>36</v>
      </c>
      <c r="I11" s="8"/>
    </row>
    <row r="12" spans="1:22" x14ac:dyDescent="0.25">
      <c r="A12" s="10" t="s">
        <v>11</v>
      </c>
      <c r="E12" s="48" t="s">
        <v>35</v>
      </c>
      <c r="F12" t="s">
        <v>37</v>
      </c>
      <c r="I12" s="8"/>
    </row>
    <row r="13" spans="1:22" x14ac:dyDescent="0.25">
      <c r="A13" s="10" t="s">
        <v>21</v>
      </c>
      <c r="E13" s="48" t="s">
        <v>35</v>
      </c>
      <c r="F13" t="s">
        <v>38</v>
      </c>
      <c r="I13" s="8"/>
    </row>
    <row r="14" spans="1:22" x14ac:dyDescent="0.25">
      <c r="A14" s="10" t="s">
        <v>22</v>
      </c>
      <c r="E14" s="48" t="s">
        <v>35</v>
      </c>
      <c r="F14" t="s">
        <v>39</v>
      </c>
      <c r="I14" s="8"/>
      <c r="V14" t="s">
        <v>40</v>
      </c>
    </row>
    <row r="15" spans="1:22" x14ac:dyDescent="0.25">
      <c r="A15" s="10" t="s">
        <v>23</v>
      </c>
      <c r="E15" s="48" t="s">
        <v>35</v>
      </c>
      <c r="F15" t="s">
        <v>41</v>
      </c>
      <c r="I15" s="8"/>
    </row>
    <row r="17" spans="1:22" x14ac:dyDescent="0.25">
      <c r="A17" s="16" t="s">
        <v>6</v>
      </c>
      <c r="B17" s="16"/>
      <c r="C17" s="16"/>
      <c r="D17" s="16"/>
      <c r="E17" s="16"/>
      <c r="F17" s="16"/>
    </row>
    <row r="18" spans="1:22" x14ac:dyDescent="0.25">
      <c r="A18" s="16"/>
      <c r="B18" s="16"/>
      <c r="C18" s="16"/>
      <c r="D18" s="16"/>
      <c r="E18" s="16"/>
      <c r="F18" s="16"/>
    </row>
    <row r="20" spans="1:22" ht="15" customHeight="1" x14ac:dyDescent="0.25">
      <c r="A20" s="18" t="s">
        <v>24</v>
      </c>
      <c r="B20" s="18"/>
      <c r="C20" s="18"/>
      <c r="D20" s="18"/>
      <c r="E20" s="18"/>
      <c r="F20" s="18"/>
      <c r="G20" s="2"/>
      <c r="H20" s="2"/>
    </row>
    <row r="21" spans="1:22" x14ac:dyDescent="0.25">
      <c r="A21" s="2"/>
      <c r="B21" s="2"/>
      <c r="C21" s="2"/>
      <c r="D21" s="2"/>
      <c r="E21" s="2"/>
      <c r="F21" s="2"/>
      <c r="G21" s="2"/>
      <c r="H21" s="2"/>
    </row>
    <row r="22" spans="1:22" x14ac:dyDescent="0.25">
      <c r="A22" s="1" t="s">
        <v>25</v>
      </c>
      <c r="B22" s="1" t="s">
        <v>26</v>
      </c>
      <c r="C22" s="1" t="s">
        <v>25</v>
      </c>
      <c r="D22" s="1" t="s">
        <v>26</v>
      </c>
      <c r="E22" s="1" t="s">
        <v>25</v>
      </c>
      <c r="F22" s="1" t="s">
        <v>26</v>
      </c>
      <c r="K22" s="28" t="s">
        <v>25</v>
      </c>
      <c r="L22" s="28" t="s">
        <v>26</v>
      </c>
      <c r="M22" s="29" t="s">
        <v>44</v>
      </c>
      <c r="N22" s="28" t="s">
        <v>45</v>
      </c>
      <c r="P22" s="21" t="s">
        <v>42</v>
      </c>
      <c r="Q22" s="21"/>
      <c r="R22" s="1" t="s">
        <v>43</v>
      </c>
      <c r="S22" s="21" t="s">
        <v>46</v>
      </c>
      <c r="T22" s="21"/>
      <c r="U22" s="21"/>
      <c r="V22" s="21"/>
    </row>
    <row r="23" spans="1:22" x14ac:dyDescent="0.25">
      <c r="A23" s="1">
        <v>100316</v>
      </c>
      <c r="B23" s="13">
        <v>8.0299999999999994</v>
      </c>
      <c r="C23" s="1">
        <v>100790</v>
      </c>
      <c r="D23" s="13">
        <v>6.62</v>
      </c>
      <c r="E23" s="1">
        <v>100407</v>
      </c>
      <c r="F23" s="13">
        <v>7.38</v>
      </c>
      <c r="H23" s="15"/>
      <c r="K23" s="36">
        <v>100597</v>
      </c>
      <c r="L23" s="37">
        <v>0.09</v>
      </c>
      <c r="M23" s="32">
        <f>6/36</f>
        <v>0.16666666666666666</v>
      </c>
      <c r="N23" s="38">
        <f>1/36</f>
        <v>2.7777777777777776E-2</v>
      </c>
      <c r="P23" s="22">
        <f>COUNT(K23:K58)</f>
        <v>36</v>
      </c>
      <c r="Q23" s="23"/>
      <c r="R23" s="1">
        <v>6</v>
      </c>
      <c r="S23" s="21">
        <f>36/6</f>
        <v>6</v>
      </c>
      <c r="T23" s="21"/>
      <c r="U23" s="21"/>
      <c r="V23" s="21"/>
    </row>
    <row r="24" spans="1:22" x14ac:dyDescent="0.25">
      <c r="A24" s="1">
        <v>100743</v>
      </c>
      <c r="B24" s="13">
        <v>8.61</v>
      </c>
      <c r="C24" s="1">
        <v>100922</v>
      </c>
      <c r="D24" s="13">
        <v>4.4400000000000004</v>
      </c>
      <c r="E24" s="1">
        <v>100652</v>
      </c>
      <c r="F24" s="13">
        <v>6.12</v>
      </c>
      <c r="H24" s="15"/>
      <c r="K24" s="36">
        <v>100638</v>
      </c>
      <c r="L24" s="37">
        <v>2.41</v>
      </c>
      <c r="M24" s="33"/>
      <c r="N24" s="39">
        <f>$N$23+N23</f>
        <v>5.5555555555555552E-2</v>
      </c>
      <c r="Q24" t="s">
        <v>51</v>
      </c>
    </row>
    <row r="25" spans="1:22" x14ac:dyDescent="0.25">
      <c r="A25" s="1">
        <v>100919</v>
      </c>
      <c r="B25" s="13">
        <v>8.67</v>
      </c>
      <c r="C25" s="1">
        <v>100794</v>
      </c>
      <c r="D25" s="13">
        <v>5.25</v>
      </c>
      <c r="E25" s="1">
        <v>100699</v>
      </c>
      <c r="F25" s="13">
        <v>3.91</v>
      </c>
      <c r="H25" s="15"/>
      <c r="K25" s="36">
        <v>100758</v>
      </c>
      <c r="L25" s="37">
        <v>2.94</v>
      </c>
      <c r="M25" s="33"/>
      <c r="N25" s="39">
        <f>$N$23+N24</f>
        <v>8.3333333333333329E-2</v>
      </c>
      <c r="R25" t="s">
        <v>51</v>
      </c>
    </row>
    <row r="26" spans="1:22" x14ac:dyDescent="0.25">
      <c r="A26" s="1">
        <v>100276</v>
      </c>
      <c r="B26" s="13">
        <v>4.75</v>
      </c>
      <c r="C26" s="1">
        <v>100314</v>
      </c>
      <c r="D26" s="13">
        <v>4.24</v>
      </c>
      <c r="E26" s="1">
        <v>100999</v>
      </c>
      <c r="F26" s="13">
        <v>5.25</v>
      </c>
      <c r="H26" s="15"/>
      <c r="K26" s="36">
        <v>100612</v>
      </c>
      <c r="L26" s="37">
        <v>2.97</v>
      </c>
      <c r="M26" s="33"/>
      <c r="N26" s="39">
        <f>$N$23+N25</f>
        <v>0.1111111111111111</v>
      </c>
    </row>
    <row r="27" spans="1:22" x14ac:dyDescent="0.25">
      <c r="A27" s="1">
        <v>100642</v>
      </c>
      <c r="B27" s="13">
        <v>3.03</v>
      </c>
      <c r="C27" s="1">
        <v>100499</v>
      </c>
      <c r="D27" s="13">
        <v>5.56</v>
      </c>
      <c r="E27" s="1">
        <v>100357</v>
      </c>
      <c r="F27" s="13">
        <v>3.64</v>
      </c>
      <c r="H27" s="15"/>
      <c r="K27" s="36">
        <v>100642</v>
      </c>
      <c r="L27" s="37">
        <v>3.03</v>
      </c>
      <c r="M27" s="33"/>
      <c r="N27" s="39">
        <f>$N$23+N26</f>
        <v>0.1388888888888889</v>
      </c>
      <c r="P27" t="s">
        <v>51</v>
      </c>
    </row>
    <row r="28" spans="1:22" x14ac:dyDescent="0.25">
      <c r="A28" s="1">
        <v>100839</v>
      </c>
      <c r="B28" s="13">
        <v>6.63</v>
      </c>
      <c r="C28" s="1">
        <v>100492</v>
      </c>
      <c r="D28" s="13">
        <v>7.9</v>
      </c>
      <c r="E28" s="1">
        <v>100959</v>
      </c>
      <c r="F28" s="13">
        <v>6.85</v>
      </c>
      <c r="H28" s="15"/>
      <c r="K28" s="36">
        <v>100797</v>
      </c>
      <c r="L28" s="37">
        <v>3.1</v>
      </c>
      <c r="M28" s="34"/>
      <c r="N28" s="39">
        <f>$N$23+N27</f>
        <v>0.16666666666666669</v>
      </c>
    </row>
    <row r="29" spans="1:22" x14ac:dyDescent="0.25">
      <c r="A29" s="1">
        <v>100911</v>
      </c>
      <c r="B29" s="13">
        <v>3.27</v>
      </c>
      <c r="C29" s="1">
        <v>100751</v>
      </c>
      <c r="D29" s="13">
        <v>6.03</v>
      </c>
      <c r="E29" s="1">
        <v>100638</v>
      </c>
      <c r="F29" s="13">
        <v>2.41</v>
      </c>
      <c r="H29" s="15"/>
      <c r="K29" s="36">
        <v>100911</v>
      </c>
      <c r="L29" s="37">
        <v>3.27</v>
      </c>
      <c r="M29" s="32">
        <f>$M$23+M23</f>
        <v>0.33333333333333331</v>
      </c>
      <c r="N29" s="39">
        <f>$N$23+N28</f>
        <v>0.19444444444444448</v>
      </c>
    </row>
    <row r="30" spans="1:22" x14ac:dyDescent="0.25">
      <c r="A30" s="1">
        <v>100307</v>
      </c>
      <c r="B30" s="13">
        <v>5.09</v>
      </c>
      <c r="C30" s="1">
        <v>100460</v>
      </c>
      <c r="D30" s="13">
        <v>4.88</v>
      </c>
      <c r="E30" s="1">
        <v>100499</v>
      </c>
      <c r="F30" s="13">
        <v>4.99</v>
      </c>
      <c r="H30" s="15"/>
      <c r="K30" s="36">
        <v>100831</v>
      </c>
      <c r="L30" s="37">
        <v>3.34</v>
      </c>
      <c r="M30" s="33"/>
      <c r="N30" s="39">
        <f>$N$23+N29</f>
        <v>0.22222222222222227</v>
      </c>
    </row>
    <row r="31" spans="1:22" x14ac:dyDescent="0.25">
      <c r="A31" s="1">
        <v>100758</v>
      </c>
      <c r="B31" s="13">
        <v>2.94</v>
      </c>
      <c r="C31" s="1">
        <v>100590</v>
      </c>
      <c r="D31" s="13">
        <v>5.55</v>
      </c>
      <c r="E31" s="1">
        <v>100597</v>
      </c>
      <c r="F31" s="13">
        <v>0.09</v>
      </c>
      <c r="H31" s="15"/>
      <c r="K31" s="36">
        <v>100357</v>
      </c>
      <c r="L31" s="37">
        <v>3.64</v>
      </c>
      <c r="M31" s="33"/>
      <c r="N31" s="39">
        <f>$N$23+N30</f>
        <v>0.25000000000000006</v>
      </c>
    </row>
    <row r="32" spans="1:22" x14ac:dyDescent="0.25">
      <c r="A32" s="1">
        <v>100612</v>
      </c>
      <c r="B32" s="13">
        <v>2.97</v>
      </c>
      <c r="C32" s="1">
        <v>100831</v>
      </c>
      <c r="D32" s="13">
        <v>3.34</v>
      </c>
      <c r="E32" s="1">
        <v>100663</v>
      </c>
      <c r="F32" s="13">
        <v>6.29</v>
      </c>
      <c r="H32" s="15"/>
      <c r="K32" s="36">
        <v>100963</v>
      </c>
      <c r="L32" s="37">
        <v>3.88</v>
      </c>
      <c r="M32" s="33"/>
      <c r="N32" s="39">
        <f>$N$23+N31</f>
        <v>0.27777777777777785</v>
      </c>
    </row>
    <row r="33" spans="1:17" x14ac:dyDescent="0.25">
      <c r="A33" s="1">
        <v>100896</v>
      </c>
      <c r="B33" s="13">
        <v>7.5</v>
      </c>
      <c r="C33" s="1">
        <v>100963</v>
      </c>
      <c r="D33" s="13">
        <v>3.88</v>
      </c>
      <c r="E33" s="1">
        <v>100797</v>
      </c>
      <c r="F33" s="13">
        <v>3.1</v>
      </c>
      <c r="H33" s="15"/>
      <c r="K33" s="36">
        <v>100699</v>
      </c>
      <c r="L33" s="37">
        <v>3.91</v>
      </c>
      <c r="M33" s="33"/>
      <c r="N33" s="39">
        <f>$N$23+N32</f>
        <v>0.30555555555555564</v>
      </c>
      <c r="P33" t="s">
        <v>51</v>
      </c>
      <c r="Q33" t="s">
        <v>54</v>
      </c>
    </row>
    <row r="34" spans="1:17" x14ac:dyDescent="0.25">
      <c r="A34" s="1">
        <v>100180</v>
      </c>
      <c r="B34" s="13">
        <v>4.18</v>
      </c>
      <c r="C34" s="1">
        <v>101095</v>
      </c>
      <c r="D34" s="13">
        <v>5.12</v>
      </c>
      <c r="E34" s="1">
        <v>100931</v>
      </c>
      <c r="F34" s="13">
        <v>5.78</v>
      </c>
      <c r="H34" s="15"/>
      <c r="K34" s="36">
        <v>100180</v>
      </c>
      <c r="L34" s="37">
        <v>4.18</v>
      </c>
      <c r="M34" s="34"/>
      <c r="N34" s="39">
        <f>$N$23+N33</f>
        <v>0.33333333333333343</v>
      </c>
      <c r="Q34" s="24">
        <f>N33-N27</f>
        <v>0.16666666666666674</v>
      </c>
    </row>
    <row r="35" spans="1:17" x14ac:dyDescent="0.25">
      <c r="K35" s="36">
        <v>100314</v>
      </c>
      <c r="L35" s="37">
        <v>4.24</v>
      </c>
      <c r="M35" s="25">
        <f>$M$23+M29</f>
        <v>0.5</v>
      </c>
      <c r="N35" s="39">
        <f>$N$23+N34</f>
        <v>0.36111111111111122</v>
      </c>
    </row>
    <row r="36" spans="1:17" x14ac:dyDescent="0.25">
      <c r="A36" s="18" t="s">
        <v>28</v>
      </c>
      <c r="B36" s="18"/>
      <c r="C36" s="18"/>
      <c r="D36" s="18"/>
      <c r="E36" s="18"/>
      <c r="F36" s="18"/>
      <c r="K36" s="36">
        <v>100922</v>
      </c>
      <c r="L36" s="37">
        <v>4.4400000000000004</v>
      </c>
      <c r="M36" s="26"/>
      <c r="N36" s="39">
        <f>$N$23+N35</f>
        <v>0.38888888888888901</v>
      </c>
    </row>
    <row r="37" spans="1:17" ht="40.5" customHeight="1" x14ac:dyDescent="0.25">
      <c r="A37" s="14"/>
      <c r="B37" s="40" t="s">
        <v>29</v>
      </c>
      <c r="C37" s="40"/>
      <c r="D37" s="40"/>
      <c r="E37" s="40"/>
      <c r="F37" s="18" t="s">
        <v>48</v>
      </c>
      <c r="G37" s="18"/>
      <c r="H37" s="18"/>
      <c r="K37" s="36">
        <v>100276</v>
      </c>
      <c r="L37" s="37">
        <v>4.75</v>
      </c>
      <c r="M37" s="26"/>
      <c r="N37" s="39">
        <f>$N$23+N36</f>
        <v>0.4166666666666668</v>
      </c>
    </row>
    <row r="38" spans="1:17" ht="38.25" customHeight="1" x14ac:dyDescent="0.25">
      <c r="A38" s="14"/>
      <c r="B38" s="40" t="s">
        <v>30</v>
      </c>
      <c r="C38" s="40"/>
      <c r="D38" s="40"/>
      <c r="E38" s="40"/>
      <c r="F38" s="18" t="s">
        <v>50</v>
      </c>
      <c r="G38" s="18"/>
      <c r="H38" s="18"/>
      <c r="K38" s="36">
        <v>100460</v>
      </c>
      <c r="L38" s="37">
        <v>4.88</v>
      </c>
      <c r="M38" s="26"/>
      <c r="N38" s="39">
        <f>$N$23+N37</f>
        <v>0.44444444444444459</v>
      </c>
    </row>
    <row r="39" spans="1:17" ht="40.5" customHeight="1" x14ac:dyDescent="0.25">
      <c r="B39" s="40" t="s">
        <v>31</v>
      </c>
      <c r="C39" s="40"/>
      <c r="D39" s="40"/>
      <c r="E39" s="40"/>
      <c r="F39" s="42" t="s">
        <v>53</v>
      </c>
      <c r="G39" s="42"/>
      <c r="H39" s="42"/>
      <c r="K39" s="36">
        <v>100499</v>
      </c>
      <c r="L39" s="37">
        <v>4.99</v>
      </c>
      <c r="M39" s="26"/>
      <c r="N39" s="39">
        <f>$N$23+N38</f>
        <v>0.47222222222222238</v>
      </c>
      <c r="O39" t="s">
        <v>47</v>
      </c>
    </row>
    <row r="40" spans="1:17" ht="36.75" customHeight="1" x14ac:dyDescent="0.25">
      <c r="B40" s="40" t="s">
        <v>32</v>
      </c>
      <c r="C40" s="40"/>
      <c r="D40" s="40"/>
      <c r="E40" s="40"/>
      <c r="F40" s="42" t="s">
        <v>55</v>
      </c>
      <c r="G40" s="42"/>
      <c r="H40" s="42"/>
      <c r="K40" s="36">
        <v>100307</v>
      </c>
      <c r="L40" s="37">
        <v>5.09</v>
      </c>
      <c r="M40" s="27"/>
      <c r="N40" s="39">
        <f>$N$23+N39</f>
        <v>0.50000000000000011</v>
      </c>
    </row>
    <row r="41" spans="1:17" ht="40.5" customHeight="1" x14ac:dyDescent="0.25">
      <c r="B41" s="40" t="s">
        <v>33</v>
      </c>
      <c r="C41" s="40"/>
      <c r="D41" s="40"/>
      <c r="E41" s="40"/>
      <c r="F41" s="42" t="s">
        <v>57</v>
      </c>
      <c r="G41" s="42"/>
      <c r="H41" s="42"/>
      <c r="K41" s="36">
        <v>101095</v>
      </c>
      <c r="L41" s="37">
        <v>5.12</v>
      </c>
      <c r="M41" s="25">
        <f>$M$23+M35</f>
        <v>0.66666666666666663</v>
      </c>
      <c r="N41" s="39">
        <f>$N$23+N40</f>
        <v>0.5277777777777779</v>
      </c>
    </row>
    <row r="42" spans="1:17" x14ac:dyDescent="0.25">
      <c r="K42" s="36">
        <v>100794</v>
      </c>
      <c r="L42" s="37">
        <v>5.25</v>
      </c>
      <c r="M42" s="26"/>
      <c r="N42" s="39">
        <f>$N$23+N41</f>
        <v>0.55555555555555569</v>
      </c>
    </row>
    <row r="43" spans="1:17" ht="15" customHeight="1" x14ac:dyDescent="0.25">
      <c r="A43" s="18" t="s">
        <v>7</v>
      </c>
      <c r="B43" s="18"/>
      <c r="C43" s="18"/>
      <c r="D43" s="18"/>
      <c r="E43" s="18"/>
      <c r="F43" s="18"/>
      <c r="K43" s="36">
        <v>100999</v>
      </c>
      <c r="L43" s="37">
        <v>5.25</v>
      </c>
      <c r="M43" s="26"/>
      <c r="N43" s="39">
        <f>$N$23+N42</f>
        <v>0.58333333333333348</v>
      </c>
    </row>
    <row r="44" spans="1:17" ht="39" customHeight="1" x14ac:dyDescent="0.25">
      <c r="B44" s="17" t="s">
        <v>8</v>
      </c>
      <c r="C44" s="17"/>
      <c r="D44" s="17"/>
      <c r="E44" s="17"/>
      <c r="F44" s="45">
        <f>MEDIAN(L23:L58)</f>
        <v>5.1050000000000004</v>
      </c>
      <c r="G44" s="41" t="s">
        <v>58</v>
      </c>
      <c r="H44" s="41"/>
      <c r="I44" s="41"/>
      <c r="J44" s="46"/>
      <c r="K44" s="36">
        <v>100590</v>
      </c>
      <c r="L44" s="37">
        <v>5.55</v>
      </c>
      <c r="M44" s="26"/>
      <c r="N44" s="39">
        <f>$N$23+N43</f>
        <v>0.61111111111111127</v>
      </c>
    </row>
    <row r="45" spans="1:17" ht="45" customHeight="1" x14ac:dyDescent="0.25">
      <c r="B45" s="17" t="s">
        <v>9</v>
      </c>
      <c r="C45" s="17"/>
      <c r="D45" s="17"/>
      <c r="E45" s="17"/>
      <c r="F45" s="47">
        <f>_xlfn.MODE.SNGL(L23:L58)</f>
        <v>5.25</v>
      </c>
      <c r="G45" s="41" t="s">
        <v>60</v>
      </c>
      <c r="H45" s="41"/>
      <c r="I45" s="41"/>
      <c r="J45" s="46"/>
      <c r="K45" s="36">
        <v>100499</v>
      </c>
      <c r="L45" s="37">
        <v>5.56</v>
      </c>
      <c r="M45" s="26"/>
      <c r="N45" s="39">
        <f>$N$23+N44</f>
        <v>0.63888888888888906</v>
      </c>
    </row>
    <row r="46" spans="1:17" ht="36" customHeight="1" x14ac:dyDescent="0.25">
      <c r="B46" s="17" t="s">
        <v>10</v>
      </c>
      <c r="C46" s="17"/>
      <c r="D46" s="17"/>
      <c r="E46" s="17"/>
      <c r="F46" s="45">
        <f>AVERAGE(L23:L58)</f>
        <v>5.1191666666666666</v>
      </c>
      <c r="G46" s="41" t="s">
        <v>59</v>
      </c>
      <c r="H46" s="41"/>
      <c r="I46" s="41"/>
      <c r="J46" s="46"/>
      <c r="K46" s="36">
        <v>100931</v>
      </c>
      <c r="L46" s="37">
        <v>5.78</v>
      </c>
      <c r="M46" s="27"/>
      <c r="N46" s="39">
        <f>$N$23+N45</f>
        <v>0.66666666666666685</v>
      </c>
      <c r="P46" t="s">
        <v>51</v>
      </c>
      <c r="Q46" t="s">
        <v>52</v>
      </c>
    </row>
    <row r="47" spans="1:17" ht="44.25" customHeight="1" x14ac:dyDescent="0.25">
      <c r="B47" s="11" t="s">
        <v>12</v>
      </c>
      <c r="C47" s="11"/>
      <c r="D47" s="11"/>
      <c r="E47" s="11"/>
      <c r="F47" s="45">
        <f>MAX(L23:L58)-MIN(L23:L58)</f>
        <v>8.58</v>
      </c>
      <c r="G47" s="41" t="s">
        <v>61</v>
      </c>
      <c r="H47" s="41"/>
      <c r="I47" s="41"/>
      <c r="J47" s="46"/>
      <c r="K47" s="36">
        <v>100751</v>
      </c>
      <c r="L47" s="37">
        <v>6.03</v>
      </c>
      <c r="M47" s="25">
        <f>$M$23+M41</f>
        <v>0.83333333333333326</v>
      </c>
      <c r="N47" s="39">
        <f>$N$23+N46</f>
        <v>0.69444444444444464</v>
      </c>
      <c r="Q47" s="24">
        <f>N46-N27</f>
        <v>0.5277777777777779</v>
      </c>
    </row>
    <row r="48" spans="1:17" ht="25.5" customHeight="1" x14ac:dyDescent="0.25">
      <c r="B48" s="17" t="s">
        <v>13</v>
      </c>
      <c r="C48" s="17"/>
      <c r="D48" s="17"/>
      <c r="E48" s="17"/>
      <c r="F48" s="49">
        <f>_xlfn.VAR.P(L23:L58)</f>
        <v>3.5528631944444493</v>
      </c>
      <c r="G48" s="41" t="s">
        <v>62</v>
      </c>
      <c r="H48" s="41"/>
      <c r="I48" s="41"/>
      <c r="J48" s="46"/>
      <c r="K48" s="36">
        <v>100652</v>
      </c>
      <c r="L48" s="37">
        <v>6.12</v>
      </c>
      <c r="M48" s="26"/>
      <c r="N48" s="39">
        <f>$N$23+N47</f>
        <v>0.72222222222222243</v>
      </c>
    </row>
    <row r="49" spans="2:18" x14ac:dyDescent="0.25">
      <c r="B49" s="17" t="s">
        <v>14</v>
      </c>
      <c r="C49" s="17"/>
      <c r="D49" s="17"/>
      <c r="E49" s="17"/>
      <c r="F49" s="50">
        <f>_xlfn.STDEV.P(L23:L58)</f>
        <v>1.884904027913477</v>
      </c>
      <c r="G49" s="41" t="s">
        <v>63</v>
      </c>
      <c r="H49" s="41"/>
      <c r="I49" s="41"/>
      <c r="J49" s="46"/>
      <c r="K49" s="36">
        <v>100663</v>
      </c>
      <c r="L49" s="37">
        <v>6.29</v>
      </c>
      <c r="M49" s="26"/>
      <c r="N49" s="39">
        <f>$N$23+N48</f>
        <v>0.75000000000000022</v>
      </c>
      <c r="R49" t="s">
        <v>51</v>
      </c>
    </row>
    <row r="50" spans="2:18" ht="37.5" customHeight="1" x14ac:dyDescent="0.25">
      <c r="B50" s="17" t="s">
        <v>15</v>
      </c>
      <c r="C50" s="17"/>
      <c r="D50" s="17"/>
      <c r="E50" s="17"/>
      <c r="F50" s="50">
        <f>F49/ABS(F44)</f>
        <v>0.36922703778912375</v>
      </c>
      <c r="G50" s="41" t="s">
        <v>64</v>
      </c>
      <c r="H50" s="41"/>
      <c r="I50" s="41"/>
      <c r="J50" s="46"/>
      <c r="K50" s="36">
        <v>100790</v>
      </c>
      <c r="L50" s="37">
        <v>6.62</v>
      </c>
      <c r="M50" s="26"/>
      <c r="N50" s="39">
        <f>$N$23+N49</f>
        <v>0.77777777777777801</v>
      </c>
    </row>
    <row r="51" spans="2:18" x14ac:dyDescent="0.25">
      <c r="B51" s="17" t="s">
        <v>16</v>
      </c>
      <c r="C51" s="17"/>
      <c r="D51" s="17"/>
      <c r="E51" s="17"/>
      <c r="F51" s="20" t="s">
        <v>80</v>
      </c>
      <c r="G51" s="20"/>
      <c r="H51" s="20"/>
      <c r="I51" s="20"/>
      <c r="J51" s="43"/>
      <c r="K51" s="36">
        <v>100839</v>
      </c>
      <c r="L51" s="37">
        <v>6.63</v>
      </c>
      <c r="M51" s="26"/>
      <c r="N51" s="39">
        <f>$N$23+N50</f>
        <v>0.8055555555555558</v>
      </c>
      <c r="R51" t="s">
        <v>56</v>
      </c>
    </row>
    <row r="52" spans="2:18" x14ac:dyDescent="0.25">
      <c r="B52" s="17" t="s">
        <v>17</v>
      </c>
      <c r="C52" s="17"/>
      <c r="D52" s="17"/>
      <c r="E52" s="17"/>
      <c r="K52" s="36">
        <v>100959</v>
      </c>
      <c r="L52" s="37">
        <v>6.85</v>
      </c>
      <c r="M52" s="27"/>
      <c r="N52" s="39">
        <f>$N$23+N51</f>
        <v>0.83333333333333359</v>
      </c>
      <c r="R52" s="24">
        <f>N49-N25</f>
        <v>0.66666666666666685</v>
      </c>
    </row>
    <row r="53" spans="2:18" x14ac:dyDescent="0.25">
      <c r="B53" t="s">
        <v>27</v>
      </c>
      <c r="K53" s="36">
        <v>100407</v>
      </c>
      <c r="L53" s="37">
        <v>7.38</v>
      </c>
      <c r="M53" s="25">
        <f>$M$23+M47</f>
        <v>0.99999999999999989</v>
      </c>
      <c r="N53" s="39">
        <f>$N$23+N52</f>
        <v>0.86111111111111138</v>
      </c>
      <c r="O53" t="s">
        <v>49</v>
      </c>
    </row>
    <row r="54" spans="2:18" x14ac:dyDescent="0.25">
      <c r="B54" s="12" t="s">
        <v>18</v>
      </c>
      <c r="K54" s="36">
        <v>100896</v>
      </c>
      <c r="L54" s="37">
        <v>7.5</v>
      </c>
      <c r="M54" s="26"/>
      <c r="N54" s="39">
        <f>$N$23+N53</f>
        <v>0.88888888888888917</v>
      </c>
    </row>
    <row r="55" spans="2:18" x14ac:dyDescent="0.25">
      <c r="K55" s="36">
        <v>100492</v>
      </c>
      <c r="L55" s="37">
        <v>7.9</v>
      </c>
      <c r="M55" s="26"/>
      <c r="N55" s="39">
        <f>$N$23+N54</f>
        <v>0.91666666666666696</v>
      </c>
    </row>
    <row r="56" spans="2:18" x14ac:dyDescent="0.25">
      <c r="F56" s="28" t="s">
        <v>26</v>
      </c>
      <c r="K56" s="36">
        <v>100316</v>
      </c>
      <c r="L56" s="37">
        <v>8.0299999999999994</v>
      </c>
      <c r="M56" s="26"/>
      <c r="N56" s="39">
        <f>$N$23+N55</f>
        <v>0.94444444444444475</v>
      </c>
    </row>
    <row r="57" spans="2:18" x14ac:dyDescent="0.25">
      <c r="F57" s="37">
        <v>0.09</v>
      </c>
      <c r="G57">
        <f>COUNTIF(F57:F92,F57)</f>
        <v>1</v>
      </c>
      <c r="K57" s="36">
        <v>100743</v>
      </c>
      <c r="L57" s="37">
        <v>8.61</v>
      </c>
      <c r="M57" s="26"/>
      <c r="N57" s="39">
        <f>$N$23+N56</f>
        <v>0.97222222222222254</v>
      </c>
    </row>
    <row r="58" spans="2:18" x14ac:dyDescent="0.25">
      <c r="F58" s="37">
        <v>2.41</v>
      </c>
      <c r="G58">
        <f t="shared" ref="G58:G92" si="0">COUNTIF(F58:F93,F58)</f>
        <v>1</v>
      </c>
      <c r="K58" s="36">
        <v>100919</v>
      </c>
      <c r="L58" s="37">
        <v>8.67</v>
      </c>
      <c r="M58" s="27"/>
      <c r="N58" s="39">
        <f>$N$23+N57</f>
        <v>1.0000000000000002</v>
      </c>
    </row>
    <row r="59" spans="2:18" x14ac:dyDescent="0.25">
      <c r="F59" s="37">
        <v>2.94</v>
      </c>
      <c r="G59">
        <f t="shared" si="0"/>
        <v>1</v>
      </c>
    </row>
    <row r="60" spans="2:18" x14ac:dyDescent="0.25">
      <c r="F60" s="37">
        <v>2.97</v>
      </c>
      <c r="G60">
        <f t="shared" si="0"/>
        <v>1</v>
      </c>
    </row>
    <row r="61" spans="2:18" x14ac:dyDescent="0.25">
      <c r="F61" s="37">
        <v>3.03</v>
      </c>
      <c r="G61">
        <f t="shared" si="0"/>
        <v>1</v>
      </c>
    </row>
    <row r="62" spans="2:18" x14ac:dyDescent="0.25">
      <c r="F62" s="37">
        <v>3.1</v>
      </c>
      <c r="G62">
        <f t="shared" si="0"/>
        <v>1</v>
      </c>
      <c r="K62" s="19" t="s">
        <v>66</v>
      </c>
      <c r="L62" s="19" t="s">
        <v>76</v>
      </c>
      <c r="M62" s="44">
        <f>F47</f>
        <v>8.58</v>
      </c>
      <c r="N62" s="20" t="s">
        <v>77</v>
      </c>
      <c r="O62" s="20"/>
      <c r="P62" s="19">
        <f>M62/5</f>
        <v>1.716</v>
      </c>
    </row>
    <row r="63" spans="2:18" x14ac:dyDescent="0.25">
      <c r="F63" s="37">
        <v>3.27</v>
      </c>
      <c r="G63">
        <f t="shared" si="0"/>
        <v>1</v>
      </c>
    </row>
    <row r="64" spans="2:18" x14ac:dyDescent="0.25">
      <c r="F64" s="37">
        <v>3.34</v>
      </c>
      <c r="G64">
        <f t="shared" si="0"/>
        <v>1</v>
      </c>
    </row>
    <row r="65" spans="6:16" x14ac:dyDescent="0.25">
      <c r="F65" s="37">
        <v>3.64</v>
      </c>
      <c r="G65">
        <f t="shared" si="0"/>
        <v>1</v>
      </c>
      <c r="J65" s="51" t="s">
        <v>65</v>
      </c>
      <c r="K65" s="30" t="s">
        <v>72</v>
      </c>
      <c r="L65" s="30" t="s">
        <v>73</v>
      </c>
      <c r="M65" s="30" t="s">
        <v>74</v>
      </c>
      <c r="N65" s="30" t="s">
        <v>75</v>
      </c>
      <c r="O65" s="30" t="s">
        <v>78</v>
      </c>
      <c r="P65" s="30" t="s">
        <v>79</v>
      </c>
    </row>
    <row r="66" spans="6:16" x14ac:dyDescent="0.25">
      <c r="F66" s="37">
        <v>3.88</v>
      </c>
      <c r="G66">
        <f t="shared" si="0"/>
        <v>1</v>
      </c>
      <c r="J66" s="52" t="s">
        <v>67</v>
      </c>
      <c r="K66" s="31">
        <f>MIN(L23:L58)</f>
        <v>0.09</v>
      </c>
      <c r="L66" s="31">
        <f>K66+$P$62</f>
        <v>1.806</v>
      </c>
      <c r="M66" s="53">
        <f>COUNTIFS($L$23:$L$58,"&gt;="&amp;K66, $L$23:$L$58,"&lt;="&amp;L66)</f>
        <v>1</v>
      </c>
      <c r="N66" s="54">
        <f>M66/$M$71</f>
        <v>2.7777777777777776E-2</v>
      </c>
      <c r="O66" s="53">
        <f>M66</f>
        <v>1</v>
      </c>
      <c r="P66" s="55">
        <f>N66</f>
        <v>2.7777777777777776E-2</v>
      </c>
    </row>
    <row r="67" spans="6:16" x14ac:dyDescent="0.25">
      <c r="F67" s="37">
        <v>3.91</v>
      </c>
      <c r="G67">
        <f t="shared" si="0"/>
        <v>1</v>
      </c>
      <c r="J67" s="52" t="s">
        <v>68</v>
      </c>
      <c r="K67" s="31">
        <f>L66</f>
        <v>1.806</v>
      </c>
      <c r="L67" s="31">
        <f>K67+$P$62</f>
        <v>3.5220000000000002</v>
      </c>
      <c r="M67" s="53">
        <f t="shared" ref="M67:M70" si="1">COUNTIFS($L$23:$L$58,"&gt;="&amp;K67, $L$23:$L$58,"&lt;="&amp;L67)</f>
        <v>7</v>
      </c>
      <c r="N67" s="54">
        <f t="shared" ref="N67:N71" si="2">M67/$M$71</f>
        <v>0.19444444444444445</v>
      </c>
      <c r="O67" s="53">
        <f>O66+M67</f>
        <v>8</v>
      </c>
      <c r="P67" s="55">
        <f>P66+N67</f>
        <v>0.22222222222222221</v>
      </c>
    </row>
    <row r="68" spans="6:16" x14ac:dyDescent="0.25">
      <c r="F68" s="37">
        <v>4.18</v>
      </c>
      <c r="G68">
        <f t="shared" si="0"/>
        <v>1</v>
      </c>
      <c r="J68" s="52" t="s">
        <v>69</v>
      </c>
      <c r="K68" s="31">
        <f t="shared" ref="K68:K70" si="3">L67</f>
        <v>3.5220000000000002</v>
      </c>
      <c r="L68" s="31">
        <f t="shared" ref="L68:L70" si="4">K68+$P$62</f>
        <v>5.2380000000000004</v>
      </c>
      <c r="M68" s="53">
        <f t="shared" si="1"/>
        <v>11</v>
      </c>
      <c r="N68" s="54">
        <f t="shared" si="2"/>
        <v>0.30555555555555558</v>
      </c>
      <c r="O68" s="53">
        <f t="shared" ref="O68:O70" si="5">O67+M68</f>
        <v>19</v>
      </c>
      <c r="P68" s="55">
        <f t="shared" ref="P68:P70" si="6">P67+N68</f>
        <v>0.52777777777777779</v>
      </c>
    </row>
    <row r="69" spans="6:16" x14ac:dyDescent="0.25">
      <c r="F69" s="37">
        <v>4.24</v>
      </c>
      <c r="G69">
        <f t="shared" si="0"/>
        <v>1</v>
      </c>
      <c r="J69" s="52" t="s">
        <v>70</v>
      </c>
      <c r="K69" s="31">
        <f t="shared" si="3"/>
        <v>5.2380000000000004</v>
      </c>
      <c r="L69" s="31">
        <f t="shared" si="4"/>
        <v>6.9540000000000006</v>
      </c>
      <c r="M69" s="53">
        <f t="shared" si="1"/>
        <v>11</v>
      </c>
      <c r="N69" s="54">
        <f t="shared" si="2"/>
        <v>0.30555555555555558</v>
      </c>
      <c r="O69" s="53">
        <f t="shared" si="5"/>
        <v>30</v>
      </c>
      <c r="P69" s="55">
        <f t="shared" si="6"/>
        <v>0.83333333333333337</v>
      </c>
    </row>
    <row r="70" spans="6:16" x14ac:dyDescent="0.25">
      <c r="F70" s="37">
        <v>4.4400000000000004</v>
      </c>
      <c r="G70">
        <f t="shared" si="0"/>
        <v>1</v>
      </c>
      <c r="J70" s="52" t="s">
        <v>71</v>
      </c>
      <c r="K70" s="31">
        <f t="shared" si="3"/>
        <v>6.9540000000000006</v>
      </c>
      <c r="L70" s="31">
        <f t="shared" si="4"/>
        <v>8.67</v>
      </c>
      <c r="M70" s="53">
        <f t="shared" si="1"/>
        <v>6</v>
      </c>
      <c r="N70" s="54">
        <f t="shared" si="2"/>
        <v>0.16666666666666666</v>
      </c>
      <c r="O70" s="53">
        <f t="shared" si="5"/>
        <v>36</v>
      </c>
      <c r="P70" s="55">
        <f t="shared" si="6"/>
        <v>1</v>
      </c>
    </row>
    <row r="71" spans="6:16" x14ac:dyDescent="0.25">
      <c r="F71" s="37">
        <v>4.75</v>
      </c>
      <c r="G71">
        <f t="shared" si="0"/>
        <v>1</v>
      </c>
      <c r="M71" s="56">
        <f>SUM(M66:M70)</f>
        <v>36</v>
      </c>
      <c r="N71" s="35">
        <f t="shared" si="2"/>
        <v>1</v>
      </c>
    </row>
    <row r="72" spans="6:16" x14ac:dyDescent="0.25">
      <c r="F72" s="37">
        <v>4.88</v>
      </c>
      <c r="G72">
        <f t="shared" si="0"/>
        <v>1</v>
      </c>
    </row>
    <row r="73" spans="6:16" x14ac:dyDescent="0.25">
      <c r="F73" s="37">
        <v>4.99</v>
      </c>
      <c r="G73">
        <f t="shared" si="0"/>
        <v>1</v>
      </c>
    </row>
    <row r="74" spans="6:16" x14ac:dyDescent="0.25">
      <c r="F74" s="37">
        <v>5.09</v>
      </c>
      <c r="G74">
        <f t="shared" si="0"/>
        <v>1</v>
      </c>
    </row>
    <row r="75" spans="6:16" x14ac:dyDescent="0.25">
      <c r="F75" s="37">
        <v>5.12</v>
      </c>
      <c r="G75">
        <f t="shared" si="0"/>
        <v>1</v>
      </c>
    </row>
    <row r="76" spans="6:16" x14ac:dyDescent="0.25">
      <c r="F76" s="37">
        <v>5.25</v>
      </c>
      <c r="G76">
        <f t="shared" si="0"/>
        <v>2</v>
      </c>
    </row>
    <row r="77" spans="6:16" x14ac:dyDescent="0.25">
      <c r="F77" s="37">
        <v>5.25</v>
      </c>
      <c r="G77">
        <f>COUNTIF(F77:F112,F77)</f>
        <v>1</v>
      </c>
    </row>
    <row r="78" spans="6:16" x14ac:dyDescent="0.25">
      <c r="F78" s="37">
        <v>5.55</v>
      </c>
      <c r="G78">
        <f t="shared" si="0"/>
        <v>1</v>
      </c>
    </row>
    <row r="79" spans="6:16" x14ac:dyDescent="0.25">
      <c r="F79" s="37">
        <v>5.56</v>
      </c>
      <c r="G79">
        <f t="shared" si="0"/>
        <v>1</v>
      </c>
    </row>
    <row r="80" spans="6:16" x14ac:dyDescent="0.25">
      <c r="F80" s="37">
        <v>5.78</v>
      </c>
      <c r="G80">
        <f t="shared" si="0"/>
        <v>1</v>
      </c>
    </row>
    <row r="81" spans="6:7" x14ac:dyDescent="0.25">
      <c r="F81" s="37">
        <v>6.03</v>
      </c>
      <c r="G81">
        <f t="shared" si="0"/>
        <v>1</v>
      </c>
    </row>
    <row r="82" spans="6:7" x14ac:dyDescent="0.25">
      <c r="F82" s="37">
        <v>6.12</v>
      </c>
      <c r="G82">
        <f t="shared" si="0"/>
        <v>1</v>
      </c>
    </row>
    <row r="83" spans="6:7" x14ac:dyDescent="0.25">
      <c r="F83" s="37">
        <v>6.29</v>
      </c>
      <c r="G83">
        <f t="shared" si="0"/>
        <v>1</v>
      </c>
    </row>
    <row r="84" spans="6:7" x14ac:dyDescent="0.25">
      <c r="F84" s="37">
        <v>6.62</v>
      </c>
      <c r="G84">
        <f t="shared" si="0"/>
        <v>1</v>
      </c>
    </row>
    <row r="85" spans="6:7" x14ac:dyDescent="0.25">
      <c r="F85" s="37">
        <v>6.63</v>
      </c>
      <c r="G85">
        <f t="shared" si="0"/>
        <v>1</v>
      </c>
    </row>
    <row r="86" spans="6:7" x14ac:dyDescent="0.25">
      <c r="F86" s="37">
        <v>6.85</v>
      </c>
      <c r="G86">
        <f t="shared" si="0"/>
        <v>1</v>
      </c>
    </row>
    <row r="87" spans="6:7" x14ac:dyDescent="0.25">
      <c r="F87" s="37">
        <v>7.38</v>
      </c>
      <c r="G87">
        <f t="shared" si="0"/>
        <v>1</v>
      </c>
    </row>
    <row r="88" spans="6:7" x14ac:dyDescent="0.25">
      <c r="F88" s="37">
        <v>7.5</v>
      </c>
      <c r="G88">
        <f t="shared" si="0"/>
        <v>1</v>
      </c>
    </row>
    <row r="89" spans="6:7" x14ac:dyDescent="0.25">
      <c r="F89" s="37">
        <v>7.9</v>
      </c>
      <c r="G89">
        <f t="shared" si="0"/>
        <v>1</v>
      </c>
    </row>
    <row r="90" spans="6:7" x14ac:dyDescent="0.25">
      <c r="F90" s="37">
        <v>8.0299999999999994</v>
      </c>
      <c r="G90">
        <f t="shared" si="0"/>
        <v>1</v>
      </c>
    </row>
    <row r="91" spans="6:7" x14ac:dyDescent="0.25">
      <c r="F91" s="37">
        <v>8.61</v>
      </c>
      <c r="G91">
        <f t="shared" si="0"/>
        <v>1</v>
      </c>
    </row>
    <row r="92" spans="6:7" x14ac:dyDescent="0.25">
      <c r="F92" s="37">
        <v>8.67</v>
      </c>
      <c r="G92">
        <f t="shared" si="0"/>
        <v>1</v>
      </c>
    </row>
  </sheetData>
  <autoFilter ref="K22:L22" xr:uid="{00000000-0001-0000-0000-000000000000}">
    <sortState xmlns:xlrd2="http://schemas.microsoft.com/office/spreadsheetml/2017/richdata2" ref="K23:L58">
      <sortCondition ref="L22"/>
    </sortState>
  </autoFilter>
  <mergeCells count="42">
    <mergeCell ref="N62:O62"/>
    <mergeCell ref="F51:J51"/>
    <mergeCell ref="M53:M58"/>
    <mergeCell ref="F37:H37"/>
    <mergeCell ref="F38:H38"/>
    <mergeCell ref="F39:H39"/>
    <mergeCell ref="F40:H40"/>
    <mergeCell ref="F41:H41"/>
    <mergeCell ref="G44:J44"/>
    <mergeCell ref="G45:J45"/>
    <mergeCell ref="G46:J46"/>
    <mergeCell ref="G47:J47"/>
    <mergeCell ref="G48:J48"/>
    <mergeCell ref="G49:J49"/>
    <mergeCell ref="G50:J50"/>
    <mergeCell ref="M23:M28"/>
    <mergeCell ref="M29:M34"/>
    <mergeCell ref="M35:M40"/>
    <mergeCell ref="M41:M46"/>
    <mergeCell ref="M47:M52"/>
    <mergeCell ref="B41:E41"/>
    <mergeCell ref="B40:E40"/>
    <mergeCell ref="B39:E39"/>
    <mergeCell ref="B50:E50"/>
    <mergeCell ref="B49:E49"/>
    <mergeCell ref="P22:Q22"/>
    <mergeCell ref="P23:Q23"/>
    <mergeCell ref="S23:V23"/>
    <mergeCell ref="S22:V22"/>
    <mergeCell ref="B51:E51"/>
    <mergeCell ref="B52:E52"/>
    <mergeCell ref="A43:F43"/>
    <mergeCell ref="B44:E44"/>
    <mergeCell ref="B45:E45"/>
    <mergeCell ref="B46:E46"/>
    <mergeCell ref="B48:E48"/>
    <mergeCell ref="A8:F9"/>
    <mergeCell ref="A17:F18"/>
    <mergeCell ref="A20:F20"/>
    <mergeCell ref="A36:F36"/>
    <mergeCell ref="B37:E37"/>
    <mergeCell ref="B38:E38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>
      <selection activeCell="I34" sqref="I34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Examen 1er Parcial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cp:lastPrinted>2022-10-12T18:45:48Z</cp:lastPrinted>
  <dcterms:created xsi:type="dcterms:W3CDTF">2022-09-27T17:13:37Z</dcterms:created>
  <dcterms:modified xsi:type="dcterms:W3CDTF">2025-03-03T22:52:34Z</dcterms:modified>
</cp:coreProperties>
</file>