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orda\Downloads\"/>
    </mc:Choice>
  </mc:AlternateContent>
  <xr:revisionPtr revIDLastSave="0" documentId="13_ncr:1_{808DBECE-C53B-4978-B04E-F54E464A7711}" xr6:coauthVersionLast="47" xr6:coauthVersionMax="47" xr10:uidLastSave="{00000000-0000-0000-0000-000000000000}"/>
  <bookViews>
    <workbookView xWindow="-110" yWindow="-110" windowWidth="25820" windowHeight="15500" activeTab="1" xr2:uid="{6E15F4D5-A1F1-4629-85A0-E14BC52A01D9}"/>
  </bookViews>
  <sheets>
    <sheet name="Breakdown" sheetId="2" r:id="rId1"/>
    <sheet name="Accomodations" sheetId="4" r:id="rId2"/>
    <sheet name="Sheet1" sheetId="1" r:id="rId3"/>
    <sheet name="Sheet3"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2" l="1"/>
  <c r="P5" i="2"/>
  <c r="K6" i="2"/>
  <c r="K5" i="2"/>
  <c r="C10" i="2"/>
  <c r="C8" i="2"/>
  <c r="C7" i="2"/>
  <c r="C6" i="2"/>
  <c r="C5" i="2"/>
  <c r="C23" i="2" s="1"/>
  <c r="C27" i="2" s="1"/>
  <c r="S15" i="2" a="1"/>
  <c r="S15" i="2"/>
  <c r="G6" i="2"/>
  <c r="K7" i="2"/>
  <c r="P20" i="2" s="1"/>
  <c r="S16" i="2" a="1"/>
  <c r="S16" i="2"/>
  <c r="K9" i="2" s="1"/>
  <c r="P21" i="2" s="1"/>
  <c r="G8" i="2" a="1"/>
  <c r="G8" i="2"/>
  <c r="S17" i="2"/>
  <c r="C25" i="2"/>
  <c r="K4" i="2"/>
  <c r="G5" i="2"/>
  <c r="G4" i="2"/>
  <c r="G25" i="2" s="1"/>
  <c r="C11" i="3"/>
  <c r="D11" i="3"/>
  <c r="E11" i="3"/>
  <c r="G11" i="3"/>
  <c r="H11" i="3"/>
  <c r="I11" i="3"/>
  <c r="A11" i="3"/>
  <c r="F5" i="3"/>
  <c r="F11" i="3" s="1"/>
  <c r="P9" i="2"/>
  <c r="K8" i="2" s="1"/>
  <c r="K23" i="2" s="1"/>
  <c r="K27" i="2" s="1"/>
  <c r="H11" i="1"/>
  <c r="I8" i="1"/>
  <c r="I9" i="1"/>
  <c r="K25" i="2" l="1"/>
  <c r="P6" i="2"/>
  <c r="C29" i="2"/>
  <c r="G7" i="2"/>
  <c r="G23" i="2" s="1"/>
  <c r="G27" i="2" s="1"/>
  <c r="K29" i="2" l="1"/>
  <c r="G2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<sst xmlns="http://schemas.openxmlformats.org/spreadsheetml/2006/main" count="122" uniqueCount="80">
  <si>
    <t>Potential if house is included in Sponsor Pay</t>
  </si>
  <si>
    <t>Potential if company pays for House</t>
  </si>
  <si>
    <t>Expenses</t>
  </si>
  <si>
    <t>Cost</t>
  </si>
  <si>
    <t>Count</t>
  </si>
  <si>
    <t>Cost per</t>
  </si>
  <si>
    <t>Sponser Payments</t>
  </si>
  <si>
    <t>Expensive</t>
  </si>
  <si>
    <t>Companies</t>
  </si>
  <si>
    <t>Hotel</t>
  </si>
  <si>
    <t>Hotel Payment</t>
  </si>
  <si>
    <t>Vistors</t>
  </si>
  <si>
    <t>Changeable Cells</t>
  </si>
  <si>
    <t>Food/Vistor</t>
  </si>
  <si>
    <t>Students/Staff</t>
  </si>
  <si>
    <t>Bear Lake/Dorms</t>
  </si>
  <si>
    <t>Bear Lake Housing</t>
  </si>
  <si>
    <t>House #13</t>
  </si>
  <si>
    <t>Activies</t>
  </si>
  <si>
    <t>Food/Stud &amp; Staff</t>
  </si>
  <si>
    <t>House #8</t>
  </si>
  <si>
    <t>Miscellanous</t>
  </si>
  <si>
    <t>Bear Lake</t>
  </si>
  <si>
    <t>Student Meals</t>
  </si>
  <si>
    <t>Lunch</t>
  </si>
  <si>
    <t>Dinner</t>
  </si>
  <si>
    <t>Breakfast</t>
  </si>
  <si>
    <t>Companies Meals</t>
  </si>
  <si>
    <t xml:space="preserve">Lunch </t>
  </si>
  <si>
    <t>Meal/Person(Visitors)</t>
  </si>
  <si>
    <t>Meal/Person(Students/Staff)</t>
  </si>
  <si>
    <t>Total Cost</t>
  </si>
  <si>
    <t>Ropes course</t>
  </si>
  <si>
    <t>Dorms</t>
  </si>
  <si>
    <t>Total Amount Paid to Program</t>
  </si>
  <si>
    <t>Sams club #1</t>
  </si>
  <si>
    <t>Total Amount Paid by Program</t>
  </si>
  <si>
    <t>hobby lobby</t>
  </si>
  <si>
    <t>Maceys</t>
  </si>
  <si>
    <t>Amount Left Over after Kickoff</t>
  </si>
  <si>
    <t>Sams club #2</t>
  </si>
  <si>
    <t>Lees</t>
  </si>
  <si>
    <t>Aggie Ice Cream</t>
  </si>
  <si>
    <t>Firehouse Pizza</t>
  </si>
  <si>
    <t>codys</t>
  </si>
  <si>
    <t>https://bearlakecozycabins.com/502559/</t>
  </si>
  <si>
    <t>https://bearlakecozycabins.com/509039/</t>
  </si>
  <si>
    <t>https://bearlakecozycabins.com/498977/</t>
  </si>
  <si>
    <t>Too small</t>
  </si>
  <si>
    <t>Construction?</t>
  </si>
  <si>
    <t>Previous options may not even be an option this year</t>
  </si>
  <si>
    <t>company buy in for company board</t>
  </si>
  <si>
    <t>Legacy Beach Place</t>
  </si>
  <si>
    <t>Dates</t>
  </si>
  <si>
    <t>Housing</t>
  </si>
  <si>
    <t>Cost w/o tax</t>
  </si>
  <si>
    <t>Check</t>
  </si>
  <si>
    <t>May 9-12</t>
  </si>
  <si>
    <t>One house</t>
  </si>
  <si>
    <t>Brandy</t>
  </si>
  <si>
    <t>10% off w/o tax</t>
  </si>
  <si>
    <t>The Inn</t>
  </si>
  <si>
    <t>#13</t>
  </si>
  <si>
    <t>#8</t>
  </si>
  <si>
    <t>Total</t>
  </si>
  <si>
    <t>May 9-14</t>
  </si>
  <si>
    <t>Multiple houses</t>
  </si>
  <si>
    <t>With Check</t>
  </si>
  <si>
    <t>Sandwich</t>
  </si>
  <si>
    <t>Soup</t>
  </si>
  <si>
    <t>Breakfast Burrritos</t>
  </si>
  <si>
    <t>Taco Salad</t>
  </si>
  <si>
    <t>Pasta</t>
  </si>
  <si>
    <t>Grand</t>
  </si>
  <si>
    <t>Pulled Pork</t>
  </si>
  <si>
    <t>Pizza</t>
  </si>
  <si>
    <t>Begals/Yogurt</t>
  </si>
  <si>
    <t>Link to Company house 1:</t>
  </si>
  <si>
    <t>Link to the main housing:</t>
  </si>
  <si>
    <t>Link to Company house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</si>
</sst>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44" formatCode="_(&quot;$&quot;* #,##0.00_);_(&quot;$&quot;* \(#,##0.00\);_(&quot;$&quot;* &quot;-&quot;??_);_(@_)"/>
    <numFmt numFmtId="164" formatCode="_([$$-409]* #,##0.00_);_([$$-409]* \(#,##0.00\);_([$$-409]* &quot;-&quot;??_);_(@_)"/>
  </numFmts>
  <fonts count="9" x14ac:knownFonts="1">
    <font>
      <sz val="11"/>
      <color theme="1"/>
      <name val="Calibri"/>
      <family val="2"/>
      <scheme val="minor"/>
    </font>
    <font>
      <sz val="11"/>
      <color rgb="FFFF0000"/>
      <name val="Calibri"/>
      <family val="2"/>
      <scheme val="minor"/>
    </font>
    <font>
      <b/>
      <sz val="24"/>
      <color theme="1"/>
      <name val="Calibri"/>
      <family val="2"/>
      <scheme val="minor"/>
    </font>
    <font>
      <sz val="11"/>
      <color theme="9"/>
      <name val="Calibri"/>
      <family val="2"/>
      <scheme val="minor"/>
    </font>
    <font>
      <sz val="11"/>
      <color rgb="FF00B0F0"/>
      <name val="Calibri"/>
      <family val="2"/>
      <scheme val="minor"/>
    </font>
    <font>
      <sz val="1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rgb="FFFFFF00"/>
        <bgColor indexed="64"/>
      </patternFill>
    </fill>
    <fill>
      <patternFill patternType="solid">
        <fgColor rgb="FFD9D9D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medium">
        <color rgb="FF000000"/>
      </left>
      <right style="medium">
        <color rgb="FF000000"/>
      </right>
      <top style="medium">
        <color rgb="FF000000"/>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rgb="FF000000"/>
      </left>
      <right style="medium">
        <color indexed="64"/>
      </right>
      <top style="medium">
        <color rgb="FF000000"/>
      </top>
      <bottom/>
      <diagonal/>
    </border>
    <border>
      <left style="medium">
        <color indexed="64"/>
      </left>
      <right style="medium">
        <color rgb="FF000000"/>
      </right>
      <top style="medium">
        <color rgb="FF000000"/>
      </top>
      <bottom/>
      <diagonal/>
    </border>
    <border>
      <left style="medium">
        <color rgb="FF000000"/>
      </left>
      <right style="medium">
        <color indexed="64"/>
      </right>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medium">
        <color indexed="64"/>
      </left>
      <right style="medium">
        <color indexed="64"/>
      </right>
      <top/>
      <bottom style="medium">
        <color rgb="FF000000"/>
      </bottom>
      <diagonal/>
    </border>
    <border>
      <left style="medium">
        <color rgb="FF000000"/>
      </left>
      <right style="medium">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86">
    <xf numFmtId="0" fontId="0" fillId="0" borderId="0" xfId="0"/>
    <xf numFmtId="0" fontId="0" fillId="0" borderId="1" xfId="0" applyBorder="1"/>
    <xf numFmtId="8" fontId="0" fillId="0" borderId="1" xfId="0" applyNumberFormat="1" applyBorder="1"/>
    <xf numFmtId="9" fontId="0" fillId="0" borderId="0" xfId="0" applyNumberFormat="1"/>
    <xf numFmtId="8" fontId="0" fillId="0" borderId="0" xfId="0" applyNumberFormat="1"/>
    <xf numFmtId="6" fontId="0" fillId="0" borderId="0" xfId="0" applyNumberFormat="1"/>
    <xf numFmtId="0" fontId="0" fillId="0" borderId="0" xfId="0" applyAlignment="1">
      <alignment horizontal="center"/>
    </xf>
    <xf numFmtId="0" fontId="0" fillId="0" borderId="5" xfId="0" applyBorder="1"/>
    <xf numFmtId="0" fontId="2" fillId="0" borderId="0" xfId="0" applyFont="1" applyAlignment="1">
      <alignment horizontal="center"/>
    </xf>
    <xf numFmtId="44" fontId="3" fillId="2" borderId="10" xfId="0" applyNumberFormat="1" applyFont="1" applyFill="1" applyBorder="1"/>
    <xf numFmtId="0" fontId="0" fillId="0" borderId="8" xfId="0" applyBorder="1"/>
    <xf numFmtId="0" fontId="0" fillId="0" borderId="2" xfId="0" applyBorder="1"/>
    <xf numFmtId="0" fontId="0" fillId="0" borderId="11" xfId="0" applyBorder="1"/>
    <xf numFmtId="0" fontId="0" fillId="0" borderId="12" xfId="0" applyBorder="1"/>
    <xf numFmtId="44" fontId="0" fillId="0" borderId="1" xfId="0" applyNumberFormat="1" applyBorder="1"/>
    <xf numFmtId="0" fontId="0" fillId="0" borderId="0" xfId="0" applyAlignment="1">
      <alignment horizontal="center" vertical="center"/>
    </xf>
    <xf numFmtId="0" fontId="0" fillId="0" borderId="1" xfId="0" applyBorder="1" applyAlignment="1">
      <alignment vertical="center"/>
    </xf>
    <xf numFmtId="44" fontId="0" fillId="0" borderId="5" xfId="0" applyNumberFormat="1" applyBorder="1"/>
    <xf numFmtId="44" fontId="3" fillId="2" borderId="8" xfId="0" applyNumberFormat="1" applyFont="1" applyFill="1" applyBorder="1"/>
    <xf numFmtId="44" fontId="1" fillId="2" borderId="13" xfId="0" applyNumberFormat="1" applyFont="1" applyFill="1" applyBorder="1"/>
    <xf numFmtId="164" fontId="4" fillId="2" borderId="3" xfId="0" applyNumberFormat="1" applyFont="1" applyFill="1" applyBorder="1"/>
    <xf numFmtId="164" fontId="4" fillId="2" borderId="4" xfId="0" applyNumberFormat="1" applyFont="1" applyFill="1" applyBorder="1"/>
    <xf numFmtId="164" fontId="4" fillId="2" borderId="9" xfId="0" applyNumberFormat="1" applyFont="1" applyFill="1" applyBorder="1"/>
    <xf numFmtId="44" fontId="4" fillId="2" borderId="5" xfId="0" applyNumberFormat="1" applyFont="1" applyFill="1" applyBorder="1"/>
    <xf numFmtId="44" fontId="4" fillId="2" borderId="1" xfId="0" applyNumberFormat="1" applyFont="1" applyFill="1" applyBorder="1"/>
    <xf numFmtId="44" fontId="4" fillId="2" borderId="2" xfId="0" applyNumberFormat="1" applyFont="1" applyFill="1" applyBorder="1"/>
    <xf numFmtId="44" fontId="3" fillId="2" borderId="2" xfId="0" applyNumberFormat="1" applyFont="1" applyFill="1" applyBorder="1"/>
    <xf numFmtId="0" fontId="6" fillId="4" borderId="5" xfId="0" applyFont="1" applyFill="1" applyBorder="1" applyAlignment="1">
      <alignment horizontal="center"/>
    </xf>
    <xf numFmtId="0" fontId="6" fillId="4" borderId="1" xfId="0" applyFont="1" applyFill="1" applyBorder="1" applyAlignment="1">
      <alignment horizontal="center"/>
    </xf>
    <xf numFmtId="44" fontId="0" fillId="0" borderId="0" xfId="0" applyNumberFormat="1"/>
    <xf numFmtId="44" fontId="0" fillId="4" borderId="1" xfId="0" applyNumberFormat="1" applyFill="1" applyBorder="1"/>
    <xf numFmtId="0" fontId="0" fillId="4" borderId="0" xfId="0" applyFill="1"/>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44" fontId="0" fillId="0" borderId="6" xfId="0" applyNumberFormat="1" applyBorder="1" applyAlignment="1">
      <alignment horizontal="center" vertical="center"/>
    </xf>
    <xf numFmtId="44" fontId="0" fillId="0" borderId="7" xfId="0" applyNumberFormat="1"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44" fontId="0" fillId="0" borderId="14" xfId="0" applyNumberFormat="1" applyBorder="1" applyAlignment="1">
      <alignment horizontal="center" vertical="center"/>
    </xf>
    <xf numFmtId="44" fontId="0" fillId="0" borderId="16" xfId="0" applyNumberFormat="1" applyBorder="1" applyAlignment="1">
      <alignment horizontal="center" vertical="center"/>
    </xf>
    <xf numFmtId="0" fontId="0" fillId="0" borderId="21" xfId="0" applyBorder="1" applyAlignment="1">
      <alignment horizontal="center" vertical="center"/>
    </xf>
    <xf numFmtId="0" fontId="0" fillId="0" borderId="22" xfId="0" applyBorder="1"/>
    <xf numFmtId="0" fontId="0" fillId="0" borderId="7" xfId="0" applyBorder="1"/>
    <xf numFmtId="0" fontId="0" fillId="0" borderId="15" xfId="0" applyBorder="1"/>
    <xf numFmtId="44" fontId="0" fillId="0" borderId="22" xfId="0" applyNumberFormat="1" applyBorder="1"/>
    <xf numFmtId="44" fontId="0" fillId="4" borderId="2" xfId="0" applyNumberFormat="1" applyFill="1" applyBorder="1"/>
    <xf numFmtId="0" fontId="0" fillId="0" borderId="26" xfId="0" applyBorder="1"/>
    <xf numFmtId="0" fontId="0" fillId="0" borderId="27" xfId="0" applyBorder="1"/>
    <xf numFmtId="164" fontId="1" fillId="2" borderId="23" xfId="0" applyNumberFormat="1" applyFont="1" applyFill="1" applyBorder="1"/>
    <xf numFmtId="0" fontId="0" fillId="0" borderId="29" xfId="0" applyBorder="1"/>
    <xf numFmtId="0" fontId="0" fillId="5" borderId="30" xfId="0" applyFill="1" applyBorder="1"/>
    <xf numFmtId="0" fontId="0" fillId="0" borderId="30" xfId="0" applyBorder="1"/>
    <xf numFmtId="0" fontId="8" fillId="0" borderId="0" xfId="1"/>
    <xf numFmtId="0" fontId="0" fillId="0" borderId="0" xfId="0" applyAlignment="1">
      <alignment vertical="top" wrapText="1"/>
    </xf>
    <xf numFmtId="0" fontId="0" fillId="0" borderId="0" xfId="0" applyAlignment="1">
      <alignment horizontal="left"/>
    </xf>
    <xf numFmtId="0" fontId="0" fillId="3" borderId="0" xfId="0" applyFill="1" applyAlignment="1">
      <alignment horizontal="center" vertical="center" textRotation="90"/>
    </xf>
    <xf numFmtId="0" fontId="2" fillId="0" borderId="23" xfId="0" applyFont="1" applyBorder="1" applyAlignment="1">
      <alignment horizontal="center"/>
    </xf>
    <xf numFmtId="0" fontId="2" fillId="0" borderId="24" xfId="0" applyFont="1" applyBorder="1" applyAlignment="1">
      <alignment horizontal="center"/>
    </xf>
    <xf numFmtId="0" fontId="2" fillId="0" borderId="25" xfId="0" applyFont="1" applyBorder="1" applyAlignment="1">
      <alignment horizontal="center"/>
    </xf>
    <xf numFmtId="0" fontId="0" fillId="0" borderId="22" xfId="0" applyBorder="1" applyAlignment="1">
      <alignment horizontal="center" vertical="center" textRotation="90" wrapText="1"/>
    </xf>
    <xf numFmtId="0" fontId="0" fillId="0" borderId="1" xfId="0" applyBorder="1" applyAlignment="1">
      <alignment horizontal="center" vertical="center" textRotation="90" wrapText="1"/>
    </xf>
    <xf numFmtId="0" fontId="0" fillId="0" borderId="2" xfId="0" applyBorder="1" applyAlignment="1">
      <alignment horizontal="center" vertical="center" textRotation="90" wrapText="1"/>
    </xf>
    <xf numFmtId="0" fontId="0" fillId="0" borderId="1" xfId="0" applyBorder="1" applyAlignment="1">
      <alignment horizontal="left" vertical="center"/>
    </xf>
    <xf numFmtId="0" fontId="0" fillId="0" borderId="26" xfId="0" applyBorder="1" applyAlignment="1">
      <alignment horizontal="left" vertical="center"/>
    </xf>
    <xf numFmtId="0" fontId="0" fillId="0" borderId="0" xfId="0" applyAlignment="1">
      <alignment horizontal="center" vertical="center"/>
    </xf>
    <xf numFmtId="44" fontId="0" fillId="4" borderId="1" xfId="0" applyNumberFormat="1" applyFill="1" applyBorder="1" applyAlignment="1">
      <alignment horizontal="right" vertical="center"/>
    </xf>
    <xf numFmtId="0" fontId="0" fillId="0" borderId="28" xfId="0" applyBorder="1" applyAlignment="1">
      <alignment horizontal="center"/>
    </xf>
    <xf numFmtId="0" fontId="0" fillId="0" borderId="22" xfId="0" applyBorder="1" applyAlignment="1">
      <alignment horizontal="center"/>
    </xf>
    <xf numFmtId="164" fontId="4" fillId="2" borderId="3" xfId="0" applyNumberFormat="1" applyFont="1" applyFill="1" applyBorder="1" applyAlignment="1">
      <alignment horizontal="center"/>
    </xf>
    <xf numFmtId="0" fontId="0" fillId="0" borderId="18" xfId="0" applyBorder="1" applyAlignment="1">
      <alignment horizontal="center" wrapText="1"/>
    </xf>
    <xf numFmtId="0" fontId="0" fillId="0" borderId="20" xfId="0" applyBorder="1" applyAlignment="1">
      <alignment horizontal="center" wrapText="1"/>
    </xf>
    <xf numFmtId="0" fontId="0" fillId="0" borderId="0" xfId="0" applyAlignment="1">
      <alignment horizontal="center"/>
    </xf>
    <xf numFmtId="44" fontId="7" fillId="0" borderId="6" xfId="0" applyNumberFormat="1" applyFont="1" applyBorder="1" applyAlignment="1">
      <alignment horizontal="center" vertical="center" wrapText="1"/>
    </xf>
    <xf numFmtId="0" fontId="7" fillId="0" borderId="7" xfId="0" applyFont="1" applyBorder="1" applyAlignment="1">
      <alignment horizontal="center" vertical="center" wrapText="1"/>
    </xf>
    <xf numFmtId="0" fontId="0" fillId="0" borderId="6" xfId="0" applyBorder="1" applyAlignment="1">
      <alignment horizontal="center" wrapText="1"/>
    </xf>
    <xf numFmtId="0" fontId="0" fillId="0" borderId="7" xfId="0" applyBorder="1" applyAlignment="1">
      <alignment horizontal="center" wrapText="1"/>
    </xf>
    <xf numFmtId="44" fontId="5" fillId="0" borderId="17" xfId="0" applyNumberFormat="1" applyFont="1" applyBorder="1" applyAlignment="1">
      <alignment horizontal="center" vertical="center" wrapText="1"/>
    </xf>
    <xf numFmtId="0" fontId="5" fillId="0" borderId="19" xfId="0" applyFont="1" applyBorder="1" applyAlignment="1">
      <alignment horizontal="center" vertical="center" wrapText="1"/>
    </xf>
    <xf numFmtId="0" fontId="0" fillId="0" borderId="31" xfId="0" applyBorder="1" applyAlignment="1">
      <alignment horizontal="center" wrapText="1"/>
    </xf>
    <xf numFmtId="0" fontId="0" fillId="0" borderId="32" xfId="0" applyBorder="1" applyAlignment="1">
      <alignment horizontal="center" wrapText="1"/>
    </xf>
    <xf numFmtId="0" fontId="0" fillId="0" borderId="19" xfId="0" applyBorder="1" applyAlignment="1">
      <alignment horizontal="center" wrapText="1"/>
    </xf>
    <xf numFmtId="44" fontId="0" fillId="0" borderId="6" xfId="0" applyNumberFormat="1" applyBorder="1" applyAlignment="1">
      <alignment horizontal="center" vertical="center"/>
    </xf>
    <xf numFmtId="44" fontId="0" fillId="0" borderId="3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0" xfId="0"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215900</xdr:colOff>
      <xdr:row>1</xdr:row>
      <xdr:rowOff>57150</xdr:rowOff>
    </xdr:from>
    <xdr:to>
      <xdr:col>19</xdr:col>
      <xdr:colOff>12700</xdr:colOff>
      <xdr:row>23</xdr:row>
      <xdr:rowOff>6350</xdr:rowOff>
    </xdr:to>
    <xdr:sp macro="" textlink="">
      <xdr:nvSpPr>
        <xdr:cNvPr id="2" name="TextBox 1">
          <a:extLst>
            <a:ext uri="{FF2B5EF4-FFF2-40B4-BE49-F238E27FC236}">
              <a16:creationId xmlns:a16="http://schemas.microsoft.com/office/drawing/2014/main" id="{217C0DB3-85A5-7B24-43D4-1863D4EBC02B}"/>
            </a:ext>
          </a:extLst>
        </xdr:cNvPr>
        <xdr:cNvSpPr txBox="1"/>
      </xdr:nvSpPr>
      <xdr:spPr>
        <a:xfrm>
          <a:off x="215900" y="241300"/>
          <a:ext cx="11379200" cy="3968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Cost Reducing Efforts: We understand that the cost of this year's MHR kickoff has increased and we are wanting to make as many efforts as possible to reduce unnecessary costs. Below we have listed all of the ways that we will be reducing costs in the areas that we can. </a:t>
          </a:r>
        </a:p>
        <a:p>
          <a:r>
            <a:rPr lang="en-US" sz="1100"/>
            <a:t>Food - We plan on making each meal (breakfast, lunch, and dinner). Doing this will prevent us from catering food, which costs have increased. \Cooking our own meals will take time but we will be able to better estimate how much food will need to be made, decreasing excess food waste. </a:t>
          </a:r>
        </a:p>
        <a:p>
          <a:r>
            <a:rPr lang="en-US" sz="1100"/>
            <a:t>Activities - Activities have been a staple for the program (i.e.. ropes course) but are an increased cost as well. With these facilities at Bear Lake, there is plenty of area to bring and do our own activities, including but not limited to Pickebeall, Jenga, lifesize</a:t>
          </a:r>
          <a:r>
            <a:rPr lang="en-US" sz="1100" baseline="0"/>
            <a:t> </a:t>
          </a:r>
          <a:r>
            <a:rPr lang="en-US" sz="1100"/>
            <a:t>Battleship, Card games, Team building games (designed by the MHR Students), etc.</a:t>
          </a:r>
        </a:p>
        <a:p>
          <a:r>
            <a:rPr lang="en-US" sz="1100"/>
            <a:t>Company Relations - Providing the companies with a cabin will improve our relations with said companies immensely. </a:t>
          </a:r>
        </a:p>
        <a:p>
          <a:endParaRPr lang="en-US" sz="1100"/>
        </a:p>
        <a:p>
          <a:r>
            <a:rPr lang="en-US" sz="1100"/>
            <a:t>Why? </a:t>
          </a:r>
        </a:p>
        <a:p>
          <a:r>
            <a:rPr lang="en-US" sz="1100"/>
            <a:t>There</a:t>
          </a:r>
          <a:r>
            <a:rPr lang="en-US" sz="1100" baseline="0"/>
            <a:t> are several reasons why this new place is important for MHR Kickoff 2023. The first of which is that if we are wanting to grow in our cohort size, we will quickly outgrow the USU Bear Lake Training facility. We are wanting to bring the companies to the students and keep them coming back. The USU Bear Lake training facility might be under construction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bearlakecozycabins.com/498977/" TargetMode="External"/><Relationship Id="rId2" Type="http://schemas.openxmlformats.org/officeDocument/2006/relationships/hyperlink" Target="https://bearlakecozycabins.com/509039/" TargetMode="External"/><Relationship Id="rId1" Type="http://schemas.openxmlformats.org/officeDocument/2006/relationships/hyperlink" Target="https://bearlakecozycabins.com/502559/"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C81DE-AF90-4B2B-BF4F-BDEB5DE62923}">
  <dimension ref="B1:T33"/>
  <sheetViews>
    <sheetView showGridLines="0" workbookViewId="0">
      <selection activeCell="V25" sqref="V25"/>
    </sheetView>
  </sheetViews>
  <sheetFormatPr defaultRowHeight="14.5" x14ac:dyDescent="0.35"/>
  <cols>
    <col min="3" max="3" width="11.54296875" bestFit="1" customWidth="1"/>
    <col min="4" max="4" width="17.1796875" customWidth="1"/>
    <col min="7" max="7" width="11.54296875" bestFit="1" customWidth="1"/>
    <col min="8" max="8" width="18.81640625" customWidth="1"/>
    <col min="11" max="11" width="12.26953125" customWidth="1"/>
    <col min="12" max="12" width="16.81640625" customWidth="1"/>
    <col min="14" max="14" width="13.26953125" customWidth="1"/>
    <col min="15" max="15" width="13.1796875" customWidth="1"/>
    <col min="16" max="16" width="11.54296875" bestFit="1" customWidth="1"/>
    <col min="18" max="18" width="14.26953125" customWidth="1"/>
    <col min="19" max="19" width="14.453125" hidden="1" customWidth="1"/>
    <col min="20" max="20" width="10.7265625" hidden="1" customWidth="1"/>
  </cols>
  <sheetData>
    <row r="1" spans="2:19" ht="15" thickBot="1" x14ac:dyDescent="0.4">
      <c r="F1" s="71" t="s">
        <v>0</v>
      </c>
      <c r="G1" s="71"/>
      <c r="H1" s="71"/>
      <c r="J1" s="71" t="s">
        <v>1</v>
      </c>
      <c r="K1" s="71"/>
      <c r="L1" s="71"/>
    </row>
    <row r="2" spans="2:19" ht="42" customHeight="1" x14ac:dyDescent="0.7">
      <c r="B2" s="56">
        <v>2022</v>
      </c>
      <c r="C2" s="57"/>
      <c r="D2" s="58"/>
      <c r="F2" s="56">
        <v>2023</v>
      </c>
      <c r="G2" s="57"/>
      <c r="H2" s="58"/>
      <c r="I2" s="8"/>
      <c r="J2" s="56">
        <v>2023</v>
      </c>
      <c r="K2" s="57"/>
      <c r="L2" s="58"/>
      <c r="N2" s="56" t="s">
        <v>2</v>
      </c>
      <c r="O2" s="57"/>
      <c r="P2" s="58"/>
    </row>
    <row r="3" spans="2:19" x14ac:dyDescent="0.35">
      <c r="C3" s="7" t="s">
        <v>3</v>
      </c>
      <c r="G3" s="13" t="s">
        <v>3</v>
      </c>
      <c r="K3" s="13" t="s">
        <v>3</v>
      </c>
      <c r="O3" s="42" t="s">
        <v>4</v>
      </c>
      <c r="P3" s="43" t="s">
        <v>5</v>
      </c>
    </row>
    <row r="4" spans="2:19" ht="15.75" customHeight="1" x14ac:dyDescent="0.35">
      <c r="B4" s="55" t="s">
        <v>2</v>
      </c>
      <c r="C4" s="9">
        <v>6000</v>
      </c>
      <c r="D4" s="10" t="s">
        <v>6</v>
      </c>
      <c r="F4" s="55" t="s">
        <v>2</v>
      </c>
      <c r="G4" s="18">
        <f>$O$4*$P$4</f>
        <v>18000</v>
      </c>
      <c r="H4" s="10" t="s">
        <v>6</v>
      </c>
      <c r="J4" s="55" t="s">
        <v>7</v>
      </c>
      <c r="K4" s="26">
        <f>$O$4*$P$4</f>
        <v>18000</v>
      </c>
      <c r="L4" s="11" t="s">
        <v>6</v>
      </c>
      <c r="N4" s="1" t="s">
        <v>8</v>
      </c>
      <c r="O4" s="27">
        <v>6</v>
      </c>
      <c r="P4" s="17">
        <v>3000</v>
      </c>
    </row>
    <row r="5" spans="2:19" x14ac:dyDescent="0.35">
      <c r="B5" s="55"/>
      <c r="C5" s="22">
        <f>S19</f>
        <v>1126.82</v>
      </c>
      <c r="D5" s="7" t="s">
        <v>9</v>
      </c>
      <c r="F5" s="55"/>
      <c r="G5" s="23">
        <f>$P$7+$P$8</f>
        <v>3717.54</v>
      </c>
      <c r="H5" s="7" t="s">
        <v>9</v>
      </c>
      <c r="J5" s="55"/>
      <c r="K5" s="18">
        <f>P5*O5</f>
        <v>3717.54</v>
      </c>
      <c r="L5" s="10" t="s">
        <v>10</v>
      </c>
      <c r="N5" s="1" t="s">
        <v>11</v>
      </c>
      <c r="O5" s="28">
        <v>12</v>
      </c>
      <c r="P5" s="14">
        <f>(P7+P8)/O5</f>
        <v>309.79500000000002</v>
      </c>
      <c r="R5" s="31" t="s">
        <v>12</v>
      </c>
    </row>
    <row r="6" spans="2:19" x14ac:dyDescent="0.35">
      <c r="B6" s="55"/>
      <c r="C6" s="20">
        <f>SUM(S20:S22)</f>
        <v>4037.08</v>
      </c>
      <c r="D6" s="16" t="s">
        <v>13</v>
      </c>
      <c r="F6" s="55"/>
      <c r="G6" s="24">
        <f>$S$15</f>
        <v>368.18181818181819</v>
      </c>
      <c r="H6" s="16" t="s">
        <v>13</v>
      </c>
      <c r="J6" s="55"/>
      <c r="K6" s="23">
        <f>$P$7+$P$8</f>
        <v>3717.54</v>
      </c>
      <c r="L6" s="7" t="s">
        <v>9</v>
      </c>
      <c r="N6" s="1" t="s">
        <v>14</v>
      </c>
      <c r="O6" s="28">
        <v>32</v>
      </c>
      <c r="P6" s="14">
        <f>P9/O6</f>
        <v>327.12656249999998</v>
      </c>
    </row>
    <row r="7" spans="2:19" x14ac:dyDescent="0.35">
      <c r="B7" s="55"/>
      <c r="C7" s="20">
        <f>SUM(S24:S25)</f>
        <v>2868.6</v>
      </c>
      <c r="D7" s="1" t="s">
        <v>15</v>
      </c>
      <c r="F7" s="55"/>
      <c r="G7" s="24">
        <f>$P$9</f>
        <v>10468.049999999999</v>
      </c>
      <c r="H7" s="1" t="s">
        <v>16</v>
      </c>
      <c r="J7" s="55"/>
      <c r="K7" s="24">
        <f>$S$15</f>
        <v>368.18181818181819</v>
      </c>
      <c r="L7" s="16" t="s">
        <v>13</v>
      </c>
      <c r="N7" s="1" t="s">
        <v>17</v>
      </c>
      <c r="O7" s="1">
        <v>1</v>
      </c>
      <c r="P7" s="14">
        <v>2140.92</v>
      </c>
    </row>
    <row r="8" spans="2:19" x14ac:dyDescent="0.35">
      <c r="B8" s="55"/>
      <c r="C8" s="20">
        <f>S23</f>
        <v>600</v>
      </c>
      <c r="D8" s="1" t="s">
        <v>18</v>
      </c>
      <c r="F8" s="55"/>
      <c r="G8" s="25" cm="1">
        <f t="array" ref="G8">SUM(((P14:P19)/SUM(O5:O6))*O6)+(SUM(P10:P13)/O6)*O6</f>
        <v>2031.818181818182</v>
      </c>
      <c r="H8" s="11" t="s">
        <v>19</v>
      </c>
      <c r="J8" s="55"/>
      <c r="K8" s="24">
        <f>$P$9</f>
        <v>10468.049999999999</v>
      </c>
      <c r="L8" s="1" t="s">
        <v>16</v>
      </c>
      <c r="N8" s="1" t="s">
        <v>20</v>
      </c>
      <c r="O8" s="1">
        <v>1</v>
      </c>
      <c r="P8" s="14">
        <v>1576.62</v>
      </c>
    </row>
    <row r="9" spans="2:19" ht="15" customHeight="1" x14ac:dyDescent="0.35">
      <c r="B9" s="55"/>
      <c r="C9" s="20">
        <f>SUM(S26,S28,S29,S30,S32,S33)+45</f>
        <v>1475.8300000000002</v>
      </c>
      <c r="D9" s="11" t="s">
        <v>19</v>
      </c>
      <c r="F9" s="55"/>
      <c r="G9" s="25">
        <v>100</v>
      </c>
      <c r="H9" s="41" t="s">
        <v>21</v>
      </c>
      <c r="J9" s="55"/>
      <c r="K9" s="25">
        <f>$S$16</f>
        <v>2031.818181818182</v>
      </c>
      <c r="L9" s="11" t="s">
        <v>19</v>
      </c>
      <c r="N9" s="1" t="s">
        <v>22</v>
      </c>
      <c r="O9" s="1">
        <v>1</v>
      </c>
      <c r="P9" s="14">
        <f>Sheet1!F9</f>
        <v>10468.049999999999</v>
      </c>
    </row>
    <row r="10" spans="2:19" x14ac:dyDescent="0.35">
      <c r="B10" s="55"/>
      <c r="C10" s="21">
        <f>S27</f>
        <v>112.39</v>
      </c>
      <c r="D10" s="41" t="s">
        <v>21</v>
      </c>
      <c r="F10" s="55"/>
      <c r="G10" s="20"/>
      <c r="H10" s="1"/>
      <c r="J10" s="55"/>
      <c r="K10" s="24">
        <v>100</v>
      </c>
      <c r="L10" s="41" t="s">
        <v>21</v>
      </c>
      <c r="N10" s="60" t="s">
        <v>23</v>
      </c>
      <c r="O10" s="1" t="s">
        <v>24</v>
      </c>
      <c r="P10" s="30">
        <v>250</v>
      </c>
    </row>
    <row r="11" spans="2:19" x14ac:dyDescent="0.35">
      <c r="B11" s="55"/>
      <c r="C11" s="20"/>
      <c r="D11" s="1"/>
      <c r="F11" s="55"/>
      <c r="G11" s="20"/>
      <c r="H11" s="1"/>
      <c r="J11" s="55"/>
      <c r="K11" s="20"/>
      <c r="L11" s="1"/>
      <c r="N11" s="60"/>
      <c r="O11" s="1" t="s">
        <v>25</v>
      </c>
      <c r="P11" s="30">
        <v>350</v>
      </c>
    </row>
    <row r="12" spans="2:19" x14ac:dyDescent="0.35">
      <c r="B12" s="55"/>
      <c r="C12" s="20"/>
      <c r="D12" s="1"/>
      <c r="F12" s="55"/>
      <c r="G12" s="25"/>
      <c r="H12" s="1"/>
      <c r="J12" s="55"/>
      <c r="K12" s="20"/>
      <c r="L12" s="1"/>
      <c r="N12" s="60"/>
      <c r="O12" s="1" t="s">
        <v>26</v>
      </c>
      <c r="P12" s="30">
        <v>200</v>
      </c>
    </row>
    <row r="13" spans="2:19" ht="17.25" customHeight="1" x14ac:dyDescent="0.35">
      <c r="B13" s="55"/>
      <c r="C13" s="20"/>
      <c r="D13" s="1"/>
      <c r="F13" s="55"/>
      <c r="G13" s="25"/>
      <c r="H13" s="1"/>
      <c r="J13" s="55"/>
      <c r="K13" s="24"/>
      <c r="L13" s="1"/>
      <c r="N13" s="60"/>
      <c r="O13" s="1" t="s">
        <v>24</v>
      </c>
      <c r="P13" s="30">
        <v>250</v>
      </c>
    </row>
    <row r="14" spans="2:19" x14ac:dyDescent="0.35">
      <c r="B14" s="55"/>
      <c r="C14" s="20"/>
      <c r="D14" s="1"/>
      <c r="F14" s="55"/>
      <c r="G14" s="25"/>
      <c r="H14" s="1"/>
      <c r="J14" s="55"/>
      <c r="K14" s="24"/>
      <c r="L14" s="1"/>
      <c r="N14" s="61"/>
      <c r="O14" s="62" t="s">
        <v>25</v>
      </c>
      <c r="P14" s="65">
        <v>400</v>
      </c>
      <c r="Q14" s="64"/>
    </row>
    <row r="15" spans="2:19" ht="15" customHeight="1" x14ac:dyDescent="0.35">
      <c r="B15" s="55"/>
      <c r="C15" s="20"/>
      <c r="D15" s="1"/>
      <c r="F15" s="55"/>
      <c r="G15" s="25"/>
      <c r="H15" s="1"/>
      <c r="J15" s="55"/>
      <c r="K15" s="24"/>
      <c r="L15" s="1"/>
      <c r="N15" s="59" t="s">
        <v>27</v>
      </c>
      <c r="O15" s="63"/>
      <c r="P15" s="65"/>
      <c r="Q15" s="64"/>
      <c r="S15" s="29" cm="1">
        <f t="array" ref="S15">SUM((P14:P19)/SUM(O5:O6))*O5</f>
        <v>368.18181818181819</v>
      </c>
    </row>
    <row r="16" spans="2:19" x14ac:dyDescent="0.35">
      <c r="B16" s="55"/>
      <c r="C16" s="20"/>
      <c r="D16" s="1"/>
      <c r="F16" s="55"/>
      <c r="G16" s="25"/>
      <c r="H16" s="1"/>
      <c r="J16" s="55"/>
      <c r="K16" s="24"/>
      <c r="L16" s="1"/>
      <c r="N16" s="59"/>
      <c r="O16" s="46" t="s">
        <v>26</v>
      </c>
      <c r="P16" s="30">
        <v>200</v>
      </c>
      <c r="S16" s="29" cm="1">
        <f t="array" ref="S16">SUM(((P14:P19)/SUM(O5:O6))*O6)+(SUM(P10:P13)/O6)*O6</f>
        <v>2031.818181818182</v>
      </c>
    </row>
    <row r="17" spans="2:20" x14ac:dyDescent="0.35">
      <c r="B17" s="55"/>
      <c r="C17" s="20"/>
      <c r="D17" s="1"/>
      <c r="F17" s="55"/>
      <c r="G17" s="25"/>
      <c r="H17" s="1"/>
      <c r="J17" s="55"/>
      <c r="K17" s="24"/>
      <c r="L17" s="1"/>
      <c r="N17" s="59"/>
      <c r="O17" s="46" t="s">
        <v>28</v>
      </c>
      <c r="P17" s="30">
        <v>250</v>
      </c>
      <c r="S17" s="29">
        <f>SUM(S15:S16)</f>
        <v>2400</v>
      </c>
    </row>
    <row r="18" spans="2:20" x14ac:dyDescent="0.35">
      <c r="B18" s="55"/>
      <c r="C18" s="20"/>
      <c r="D18" s="1"/>
      <c r="F18" s="55"/>
      <c r="G18" s="25"/>
      <c r="H18" s="1"/>
      <c r="J18" s="55"/>
      <c r="K18" s="24"/>
      <c r="L18" s="1"/>
      <c r="N18" s="59"/>
      <c r="O18" s="46" t="s">
        <v>25</v>
      </c>
      <c r="P18" s="30">
        <v>350</v>
      </c>
    </row>
    <row r="19" spans="2:20" x14ac:dyDescent="0.35">
      <c r="B19" s="55"/>
      <c r="C19" s="21"/>
      <c r="D19" s="11"/>
      <c r="F19" s="55"/>
      <c r="G19" s="25"/>
      <c r="H19" s="1"/>
      <c r="J19" s="55"/>
      <c r="K19" s="24"/>
      <c r="L19" s="1"/>
      <c r="N19" s="59"/>
      <c r="O19" s="47" t="s">
        <v>26</v>
      </c>
      <c r="P19" s="45">
        <v>150</v>
      </c>
      <c r="S19" s="22">
        <v>1126.82</v>
      </c>
      <c r="T19" s="7" t="s">
        <v>9</v>
      </c>
    </row>
    <row r="20" spans="2:20" x14ac:dyDescent="0.35">
      <c r="B20" s="55"/>
      <c r="C20" s="50"/>
      <c r="D20" s="51"/>
      <c r="F20" s="55"/>
      <c r="G20" s="25"/>
      <c r="H20" s="1"/>
      <c r="J20" s="55"/>
      <c r="K20" s="24"/>
      <c r="L20" s="1"/>
      <c r="N20" s="66" t="s">
        <v>29</v>
      </c>
      <c r="O20" s="67"/>
      <c r="P20" s="44">
        <f>(K7/O5)/5</f>
        <v>6.1363636363636367</v>
      </c>
      <c r="S20" s="20">
        <v>2135.08</v>
      </c>
      <c r="T20" s="1" t="s">
        <v>25</v>
      </c>
    </row>
    <row r="21" spans="2:20" x14ac:dyDescent="0.35">
      <c r="B21" s="55"/>
      <c r="C21" s="50"/>
      <c r="D21" s="51"/>
      <c r="F21" s="55"/>
      <c r="G21" s="25"/>
      <c r="H21" s="1"/>
      <c r="J21" s="55"/>
      <c r="K21" s="24"/>
      <c r="L21" s="1"/>
      <c r="N21" s="67" t="s">
        <v>30</v>
      </c>
      <c r="O21" s="67"/>
      <c r="P21" s="44">
        <f>(K9/O6)/9</f>
        <v>7.0549242424242431</v>
      </c>
      <c r="S21" s="68">
        <v>1902</v>
      </c>
      <c r="T21" s="1" t="s">
        <v>26</v>
      </c>
    </row>
    <row r="22" spans="2:20" x14ac:dyDescent="0.35">
      <c r="B22" s="55"/>
      <c r="C22" s="50"/>
      <c r="D22" s="51"/>
      <c r="F22" s="55"/>
      <c r="G22" s="25"/>
      <c r="H22" s="11"/>
      <c r="J22" s="55"/>
      <c r="K22" s="24"/>
      <c r="L22" s="11"/>
      <c r="S22" s="68"/>
      <c r="T22" s="1" t="s">
        <v>24</v>
      </c>
    </row>
    <row r="23" spans="2:20" x14ac:dyDescent="0.35">
      <c r="B23" s="55"/>
      <c r="C23" s="48">
        <f>SUM(C5:C11)</f>
        <v>10220.719999999999</v>
      </c>
      <c r="D23" s="49" t="s">
        <v>31</v>
      </c>
      <c r="F23" s="55"/>
      <c r="G23" s="19">
        <f>SUM(G7:G22)+SUM(G5:G6)</f>
        <v>16685.59</v>
      </c>
      <c r="H23" s="12" t="s">
        <v>31</v>
      </c>
      <c r="J23" s="55"/>
      <c r="K23" s="19">
        <f>SUM(K8:K22)+SUM(K6:K7)</f>
        <v>16685.59</v>
      </c>
      <c r="L23" s="12" t="s">
        <v>31</v>
      </c>
      <c r="S23" s="20">
        <v>600</v>
      </c>
      <c r="T23" s="1" t="s">
        <v>32</v>
      </c>
    </row>
    <row r="24" spans="2:20" x14ac:dyDescent="0.35">
      <c r="S24" s="21">
        <v>970.6</v>
      </c>
      <c r="T24" s="11" t="s">
        <v>33</v>
      </c>
    </row>
    <row r="25" spans="2:20" ht="29" x14ac:dyDescent="0.35">
      <c r="C25" s="34">
        <f>C4</f>
        <v>6000</v>
      </c>
      <c r="D25" s="36" t="s">
        <v>34</v>
      </c>
      <c r="G25" s="34">
        <f>G4</f>
        <v>18000</v>
      </c>
      <c r="H25" s="36" t="s">
        <v>34</v>
      </c>
      <c r="K25" s="34">
        <f>K4+K5</f>
        <v>21717.54</v>
      </c>
      <c r="L25" s="36" t="s">
        <v>34</v>
      </c>
      <c r="S25" s="20">
        <v>1898</v>
      </c>
      <c r="T25" s="1" t="s">
        <v>22</v>
      </c>
    </row>
    <row r="26" spans="2:20" x14ac:dyDescent="0.35">
      <c r="C26" s="35"/>
      <c r="D26" s="37"/>
      <c r="G26" s="35"/>
      <c r="H26" s="37"/>
      <c r="K26" s="39"/>
      <c r="L26" s="37"/>
      <c r="S26" s="20">
        <v>374.38</v>
      </c>
      <c r="T26" s="1" t="s">
        <v>35</v>
      </c>
    </row>
    <row r="27" spans="2:20" ht="15" customHeight="1" x14ac:dyDescent="0.35">
      <c r="C27" s="32">
        <f>C23</f>
        <v>10220.719999999999</v>
      </c>
      <c r="D27" s="74" t="s">
        <v>36</v>
      </c>
      <c r="G27" s="81">
        <f>G23</f>
        <v>16685.59</v>
      </c>
      <c r="H27" s="74" t="s">
        <v>36</v>
      </c>
      <c r="K27" s="38">
        <f>K23</f>
        <v>16685.59</v>
      </c>
      <c r="L27" s="79" t="s">
        <v>36</v>
      </c>
      <c r="S27" s="20">
        <v>112.39</v>
      </c>
      <c r="T27" s="1" t="s">
        <v>37</v>
      </c>
    </row>
    <row r="28" spans="2:20" x14ac:dyDescent="0.35">
      <c r="C28" s="33"/>
      <c r="D28" s="75"/>
      <c r="G28" s="82"/>
      <c r="H28" s="78"/>
      <c r="K28" s="40"/>
      <c r="L28" s="80"/>
      <c r="S28" s="20">
        <v>168.47</v>
      </c>
      <c r="T28" s="1" t="s">
        <v>38</v>
      </c>
    </row>
    <row r="29" spans="2:20" x14ac:dyDescent="0.35">
      <c r="C29" s="72">
        <f>C25-C27</f>
        <v>-4220.7199999999993</v>
      </c>
      <c r="D29" s="74" t="s">
        <v>39</v>
      </c>
      <c r="G29" s="76">
        <f>G25-G27</f>
        <v>1314.4099999999999</v>
      </c>
      <c r="H29" s="69" t="s">
        <v>39</v>
      </c>
      <c r="K29" s="76">
        <f>K25-K27</f>
        <v>5031.9500000000007</v>
      </c>
      <c r="L29" s="69" t="s">
        <v>39</v>
      </c>
      <c r="S29" s="20">
        <v>221.32</v>
      </c>
      <c r="T29" s="1" t="s">
        <v>40</v>
      </c>
    </row>
    <row r="30" spans="2:20" x14ac:dyDescent="0.35">
      <c r="C30" s="73"/>
      <c r="D30" s="75"/>
      <c r="G30" s="77"/>
      <c r="H30" s="70"/>
      <c r="K30" s="77"/>
      <c r="L30" s="70"/>
      <c r="S30" s="20">
        <v>208.14</v>
      </c>
      <c r="T30" s="1" t="s">
        <v>41</v>
      </c>
    </row>
    <row r="31" spans="2:20" x14ac:dyDescent="0.35">
      <c r="S31" s="20">
        <v>45</v>
      </c>
      <c r="T31" s="1" t="s">
        <v>42</v>
      </c>
    </row>
    <row r="32" spans="2:20" x14ac:dyDescent="0.35">
      <c r="S32" s="20">
        <v>249.34</v>
      </c>
      <c r="T32" s="1" t="s">
        <v>43</v>
      </c>
    </row>
    <row r="33" spans="19:20" x14ac:dyDescent="0.35">
      <c r="S33" s="21">
        <v>209.18</v>
      </c>
      <c r="T33" s="11" t="s">
        <v>44</v>
      </c>
    </row>
  </sheetData>
  <mergeCells count="27">
    <mergeCell ref="L29:L30"/>
    <mergeCell ref="J1:L1"/>
    <mergeCell ref="J2:L2"/>
    <mergeCell ref="C29:C30"/>
    <mergeCell ref="D29:D30"/>
    <mergeCell ref="G29:G30"/>
    <mergeCell ref="K29:K30"/>
    <mergeCell ref="H29:H30"/>
    <mergeCell ref="H27:H28"/>
    <mergeCell ref="L27:L28"/>
    <mergeCell ref="D27:D28"/>
    <mergeCell ref="G27:G28"/>
    <mergeCell ref="F1:H1"/>
    <mergeCell ref="F2:H2"/>
    <mergeCell ref="B2:D2"/>
    <mergeCell ref="F4:F23"/>
    <mergeCell ref="Q14:Q15"/>
    <mergeCell ref="P14:P15"/>
    <mergeCell ref="N20:O20"/>
    <mergeCell ref="N21:O21"/>
    <mergeCell ref="S21:S22"/>
    <mergeCell ref="B4:B23"/>
    <mergeCell ref="N2:P2"/>
    <mergeCell ref="N15:N19"/>
    <mergeCell ref="N10:N14"/>
    <mergeCell ref="O14:O15"/>
    <mergeCell ref="J4:J2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AD0E7-8C9B-4A26-8168-8494016CA449}">
  <dimension ref="A10:U30"/>
  <sheetViews>
    <sheetView tabSelected="1" workbookViewId="0">
      <selection activeCell="U26" sqref="U26"/>
    </sheetView>
  </sheetViews>
  <sheetFormatPr defaultRowHeight="14.5" x14ac:dyDescent="0.35"/>
  <sheetData>
    <row r="10" spans="5:21" ht="12" customHeight="1" x14ac:dyDescent="0.35">
      <c r="E10" s="53"/>
      <c r="F10" s="53"/>
      <c r="G10" s="53"/>
      <c r="H10" s="53"/>
      <c r="I10" s="53"/>
      <c r="J10" s="53"/>
      <c r="K10" s="53"/>
      <c r="L10" s="53"/>
      <c r="M10" s="53"/>
      <c r="N10" s="53"/>
      <c r="O10" s="53"/>
      <c r="P10" s="53"/>
      <c r="Q10" s="53"/>
      <c r="R10" s="53"/>
      <c r="S10" s="53"/>
      <c r="T10" s="53"/>
    </row>
    <row r="11" spans="5:21" x14ac:dyDescent="0.35">
      <c r="E11" s="53"/>
      <c r="F11" s="53"/>
      <c r="G11" s="53"/>
      <c r="H11" s="53"/>
      <c r="I11" s="53"/>
      <c r="J11" s="53"/>
      <c r="K11" s="53"/>
      <c r="L11" s="53"/>
      <c r="M11" s="53"/>
      <c r="N11" s="53"/>
      <c r="O11" s="53"/>
      <c r="P11" s="53"/>
      <c r="Q11" s="53"/>
      <c r="R11" s="53"/>
      <c r="S11" s="53"/>
      <c r="T11" s="53"/>
    </row>
    <row r="12" spans="5:21" x14ac:dyDescent="0.35">
      <c r="E12" s="53"/>
      <c r="F12" s="53"/>
      <c r="G12" s="53"/>
      <c r="H12" s="53"/>
      <c r="I12" s="53"/>
      <c r="J12" s="53"/>
      <c r="K12" s="53"/>
      <c r="L12" s="53"/>
      <c r="M12" s="53"/>
      <c r="N12" s="53"/>
      <c r="O12" s="53"/>
      <c r="P12" s="53"/>
      <c r="Q12" s="53"/>
      <c r="R12" s="53"/>
      <c r="S12" s="53"/>
      <c r="T12" s="53"/>
    </row>
    <row r="13" spans="5:21" x14ac:dyDescent="0.35">
      <c r="E13" s="53"/>
      <c r="F13" s="53"/>
      <c r="G13" s="53"/>
      <c r="H13" s="53"/>
      <c r="I13" s="53"/>
      <c r="J13" s="53"/>
      <c r="K13" s="53"/>
      <c r="L13" s="53"/>
      <c r="M13" s="53"/>
      <c r="N13" s="53"/>
      <c r="O13" s="53"/>
      <c r="P13" s="53"/>
      <c r="Q13" s="53"/>
      <c r="R13" s="53"/>
      <c r="S13" s="53"/>
      <c r="T13" s="53"/>
    </row>
    <row r="14" spans="5:21" x14ac:dyDescent="0.35">
      <c r="E14" s="53"/>
      <c r="F14" s="53"/>
      <c r="G14" s="53"/>
      <c r="H14" s="53"/>
      <c r="I14" s="53"/>
      <c r="J14" s="53"/>
      <c r="K14" s="53"/>
      <c r="L14" s="53"/>
      <c r="M14" s="53"/>
      <c r="N14" s="53"/>
      <c r="O14" s="53"/>
      <c r="P14" s="53"/>
      <c r="Q14" s="53"/>
      <c r="R14" s="53"/>
      <c r="S14" s="53"/>
      <c r="T14" s="53"/>
    </row>
    <row r="15" spans="5:21" x14ac:dyDescent="0.35">
      <c r="E15" s="53"/>
      <c r="F15" s="53"/>
      <c r="G15" s="53"/>
      <c r="H15" s="53"/>
      <c r="I15" s="53"/>
      <c r="J15" s="53"/>
      <c r="K15" s="53"/>
      <c r="L15" s="53"/>
      <c r="M15" s="53"/>
      <c r="N15" s="53"/>
      <c r="O15" s="53"/>
      <c r="P15" s="53"/>
      <c r="Q15" s="53"/>
      <c r="R15" s="53"/>
      <c r="S15" s="53"/>
      <c r="T15" s="53"/>
    </row>
    <row r="16" spans="5:21" x14ac:dyDescent="0.35">
      <c r="E16" s="53"/>
      <c r="F16" s="53"/>
      <c r="G16" s="53"/>
      <c r="H16" s="53"/>
      <c r="I16" s="53"/>
      <c r="J16" s="53"/>
      <c r="K16" s="53"/>
      <c r="L16" s="53"/>
      <c r="M16" s="53"/>
      <c r="N16" s="53"/>
      <c r="O16" s="53"/>
      <c r="P16" s="53"/>
      <c r="Q16" s="53"/>
      <c r="R16" s="53"/>
      <c r="S16" s="53"/>
      <c r="T16" s="53"/>
      <c r="U16" t="s">
        <v>48</v>
      </c>
    </row>
    <row r="17" spans="1:21" x14ac:dyDescent="0.35">
      <c r="E17" s="53"/>
      <c r="F17" s="53"/>
      <c r="G17" s="53"/>
      <c r="H17" s="53"/>
      <c r="I17" s="53"/>
      <c r="J17" s="53"/>
      <c r="K17" s="53"/>
      <c r="L17" s="53"/>
      <c r="M17" s="53"/>
      <c r="N17" s="53"/>
      <c r="O17" s="53"/>
      <c r="P17" s="53"/>
      <c r="Q17" s="53"/>
      <c r="R17" s="53"/>
      <c r="S17" s="53"/>
      <c r="T17" s="53"/>
      <c r="U17" t="s">
        <v>49</v>
      </c>
    </row>
    <row r="18" spans="1:21" x14ac:dyDescent="0.35">
      <c r="E18" s="53"/>
      <c r="F18" s="53"/>
      <c r="G18" s="53"/>
      <c r="H18" s="53"/>
      <c r="I18" s="53"/>
      <c r="J18" s="53"/>
      <c r="K18" s="53"/>
      <c r="L18" s="53"/>
      <c r="M18" s="53"/>
      <c r="N18" s="53"/>
      <c r="O18" s="53"/>
      <c r="P18" s="53"/>
      <c r="Q18" s="53"/>
      <c r="R18" s="53"/>
      <c r="S18" s="53"/>
      <c r="T18" s="53"/>
      <c r="U18" t="s">
        <v>50</v>
      </c>
    </row>
    <row r="19" spans="1:21" x14ac:dyDescent="0.35">
      <c r="E19" s="53"/>
      <c r="F19" s="53"/>
      <c r="G19" s="53"/>
      <c r="H19" s="53"/>
      <c r="I19" s="53"/>
      <c r="J19" s="53"/>
      <c r="K19" s="53"/>
      <c r="L19" s="53"/>
      <c r="M19" s="53"/>
      <c r="N19" s="53"/>
      <c r="O19" s="53"/>
      <c r="P19" s="53"/>
      <c r="Q19" s="53"/>
      <c r="R19" s="53"/>
      <c r="S19" s="53"/>
      <c r="T19" s="53"/>
      <c r="U19" s="54" t="s">
        <v>51</v>
      </c>
    </row>
    <row r="20" spans="1:21" x14ac:dyDescent="0.35">
      <c r="E20" s="53"/>
      <c r="F20" s="53"/>
      <c r="G20" s="53"/>
      <c r="H20" s="53"/>
      <c r="I20" s="53"/>
      <c r="J20" s="53"/>
      <c r="K20" s="53"/>
      <c r="L20" s="53"/>
      <c r="M20" s="53"/>
      <c r="N20" s="53"/>
      <c r="O20" s="53"/>
      <c r="P20" s="53"/>
      <c r="Q20" s="53"/>
      <c r="R20" s="53"/>
      <c r="S20" s="53"/>
      <c r="T20" s="53"/>
    </row>
    <row r="21" spans="1:21" x14ac:dyDescent="0.35">
      <c r="E21" s="53"/>
      <c r="F21" s="53"/>
      <c r="G21" s="53"/>
      <c r="H21" s="53"/>
      <c r="I21" s="53"/>
      <c r="J21" s="53"/>
      <c r="K21" s="53"/>
      <c r="L21" s="53"/>
      <c r="M21" s="53"/>
      <c r="N21" s="53"/>
      <c r="O21" s="53"/>
      <c r="P21" s="53"/>
      <c r="Q21" s="53"/>
      <c r="R21" s="53"/>
      <c r="S21" s="53"/>
      <c r="T21" s="53"/>
    </row>
    <row r="22" spans="1:21" x14ac:dyDescent="0.35">
      <c r="E22" s="53"/>
      <c r="F22" s="53"/>
      <c r="G22" s="53"/>
      <c r="H22" s="53"/>
      <c r="I22" s="53"/>
      <c r="J22" s="53"/>
      <c r="K22" s="53"/>
      <c r="L22" s="53"/>
      <c r="M22" s="53"/>
      <c r="N22" s="53"/>
      <c r="O22" s="53"/>
      <c r="P22" s="53"/>
      <c r="Q22" s="53"/>
      <c r="R22" s="53"/>
      <c r="S22" s="53"/>
      <c r="T22" s="53"/>
    </row>
    <row r="23" spans="1:21" x14ac:dyDescent="0.35">
      <c r="E23" s="53"/>
      <c r="F23" s="53"/>
      <c r="G23" s="53"/>
      <c r="H23" s="53"/>
      <c r="I23" s="53"/>
      <c r="J23" s="53"/>
      <c r="K23" s="53"/>
      <c r="L23" s="53"/>
      <c r="M23" s="53"/>
      <c r="N23" s="53"/>
      <c r="O23" s="53"/>
      <c r="P23" s="53"/>
      <c r="Q23" s="53"/>
      <c r="R23" s="53"/>
      <c r="S23" s="53"/>
      <c r="T23" s="53"/>
    </row>
    <row r="24" spans="1:21" x14ac:dyDescent="0.35">
      <c r="E24" s="53"/>
      <c r="F24" s="53"/>
      <c r="G24" s="53"/>
      <c r="H24" s="53"/>
      <c r="I24" s="53"/>
      <c r="J24" s="53"/>
      <c r="K24" s="53"/>
      <c r="L24" s="53"/>
      <c r="M24" s="53"/>
      <c r="N24" s="53"/>
      <c r="O24" s="53"/>
      <c r="P24" s="53"/>
      <c r="Q24" s="53"/>
      <c r="R24" s="53"/>
      <c r="S24" s="53"/>
      <c r="T24" s="53"/>
    </row>
    <row r="25" spans="1:21" x14ac:dyDescent="0.35">
      <c r="E25" s="53"/>
      <c r="F25" s="53"/>
      <c r="G25" s="53"/>
      <c r="H25" s="53"/>
      <c r="I25" s="53"/>
      <c r="J25" s="53"/>
      <c r="K25" s="53"/>
      <c r="L25" s="53"/>
      <c r="M25" s="53"/>
      <c r="N25" s="53"/>
      <c r="O25" s="53"/>
      <c r="P25" s="53"/>
      <c r="Q25" s="53"/>
      <c r="R25" s="53"/>
      <c r="S25" s="53"/>
      <c r="T25" s="53"/>
    </row>
    <row r="26" spans="1:21" x14ac:dyDescent="0.35">
      <c r="G26" s="53"/>
      <c r="H26" s="53"/>
      <c r="I26" s="53"/>
      <c r="J26" s="53"/>
      <c r="K26" s="53"/>
      <c r="L26" s="53"/>
      <c r="M26" s="53"/>
      <c r="N26" s="53"/>
      <c r="O26" s="53"/>
      <c r="P26" s="53"/>
      <c r="Q26" s="53"/>
      <c r="R26" s="53"/>
      <c r="S26" s="53"/>
      <c r="T26" s="53"/>
    </row>
    <row r="27" spans="1:21" x14ac:dyDescent="0.35">
      <c r="A27" s="85" t="s">
        <v>78</v>
      </c>
      <c r="B27" s="85"/>
      <c r="C27" s="85"/>
      <c r="D27" s="52" t="s">
        <v>45</v>
      </c>
      <c r="G27" s="53"/>
      <c r="H27" s="53"/>
      <c r="I27" s="53"/>
      <c r="J27" s="53"/>
      <c r="K27" s="53"/>
      <c r="L27" s="53"/>
      <c r="M27" s="53"/>
      <c r="N27" s="53"/>
      <c r="O27" s="53"/>
      <c r="P27" s="53"/>
      <c r="Q27" s="53"/>
      <c r="R27" s="53"/>
      <c r="S27" s="53"/>
      <c r="T27" s="53"/>
    </row>
    <row r="28" spans="1:21" x14ac:dyDescent="0.35">
      <c r="A28" s="85" t="s">
        <v>77</v>
      </c>
      <c r="B28" s="85"/>
      <c r="C28" s="85"/>
      <c r="D28" s="52" t="s">
        <v>46</v>
      </c>
      <c r="G28" s="53"/>
      <c r="H28" s="53"/>
      <c r="I28" s="53"/>
      <c r="J28" s="53"/>
      <c r="K28" s="53"/>
      <c r="L28" s="53"/>
      <c r="M28" s="53"/>
      <c r="N28" s="53"/>
      <c r="O28" s="53"/>
      <c r="P28" s="53"/>
      <c r="Q28" s="53"/>
      <c r="R28" s="53"/>
      <c r="S28" s="53"/>
      <c r="T28" s="53"/>
    </row>
    <row r="29" spans="1:21" x14ac:dyDescent="0.35">
      <c r="A29" s="85" t="s">
        <v>79</v>
      </c>
      <c r="B29" s="85"/>
      <c r="C29" s="85"/>
      <c r="D29" s="52" t="s">
        <v>47</v>
      </c>
      <c r="G29" s="53"/>
      <c r="H29" s="53"/>
      <c r="I29" s="53"/>
      <c r="J29" s="53"/>
      <c r="K29" s="53"/>
      <c r="L29" s="53"/>
      <c r="M29" s="53"/>
      <c r="N29" s="53"/>
      <c r="O29" s="53"/>
      <c r="P29" s="53"/>
      <c r="Q29" s="53"/>
      <c r="R29" s="53"/>
      <c r="S29" s="53"/>
      <c r="T29" s="53"/>
    </row>
    <row r="30" spans="1:21" x14ac:dyDescent="0.35">
      <c r="E30" s="53"/>
      <c r="F30" s="53"/>
      <c r="G30" s="53"/>
      <c r="H30" s="53"/>
      <c r="I30" s="53"/>
      <c r="J30" s="53"/>
      <c r="K30" s="53"/>
      <c r="L30" s="53"/>
      <c r="M30" s="53"/>
      <c r="N30" s="53"/>
      <c r="O30" s="53"/>
      <c r="P30" s="53"/>
      <c r="Q30" s="53"/>
      <c r="R30" s="53"/>
      <c r="S30" s="53"/>
      <c r="T30" s="53"/>
    </row>
  </sheetData>
  <mergeCells count="3">
    <mergeCell ref="A27:C27"/>
    <mergeCell ref="A28:C28"/>
    <mergeCell ref="A29:C29"/>
  </mergeCells>
  <hyperlinks>
    <hyperlink ref="D27" r:id="rId1" xr:uid="{5E74E0BD-65AE-4A57-A440-D9BD0322BCAB}"/>
    <hyperlink ref="D28" r:id="rId2" xr:uid="{CE940AAA-5426-4A09-A947-A0B0E6749A58}"/>
    <hyperlink ref="D29" r:id="rId3" xr:uid="{B4756685-70B4-49FA-952A-B4BC7010BD60}"/>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6EDE2-E9DB-4C67-B34E-6B09246667E1}">
  <dimension ref="B2:I15"/>
  <sheetViews>
    <sheetView workbookViewId="0">
      <selection activeCell="G9" sqref="G9:H9"/>
    </sheetView>
  </sheetViews>
  <sheetFormatPr defaultRowHeight="14.5" x14ac:dyDescent="0.35"/>
  <cols>
    <col min="4" max="4" width="9.81640625" bestFit="1" customWidth="1"/>
    <col min="5" max="5" width="15.453125" bestFit="1" customWidth="1"/>
    <col min="6" max="6" width="17.453125" bestFit="1" customWidth="1"/>
    <col min="7" max="7" width="12" bestFit="1" customWidth="1"/>
    <col min="8" max="8" width="9.81640625" bestFit="1" customWidth="1"/>
    <col min="9" max="9" width="10.81640625" bestFit="1" customWidth="1"/>
  </cols>
  <sheetData>
    <row r="2" spans="2:9" x14ac:dyDescent="0.35">
      <c r="D2" s="83" t="s">
        <v>52</v>
      </c>
      <c r="E2" s="83"/>
      <c r="F2" s="83"/>
      <c r="G2" s="83"/>
      <c r="H2" s="83"/>
    </row>
    <row r="3" spans="2:9" x14ac:dyDescent="0.35">
      <c r="D3" s="83"/>
      <c r="E3" s="83"/>
      <c r="F3" s="83"/>
      <c r="G3" s="83"/>
      <c r="H3" s="83"/>
    </row>
    <row r="4" spans="2:9" x14ac:dyDescent="0.35">
      <c r="C4" s="3">
        <v>0.05</v>
      </c>
      <c r="D4" s="1" t="s">
        <v>53</v>
      </c>
      <c r="E4" s="1" t="s">
        <v>54</v>
      </c>
      <c r="F4" s="1" t="s">
        <v>55</v>
      </c>
      <c r="G4" s="1" t="s">
        <v>56</v>
      </c>
    </row>
    <row r="5" spans="2:9" x14ac:dyDescent="0.35">
      <c r="D5" s="1" t="s">
        <v>57</v>
      </c>
      <c r="E5" s="1" t="s">
        <v>58</v>
      </c>
      <c r="F5" s="2">
        <v>7386.95</v>
      </c>
      <c r="G5" s="2">
        <v>7133.7</v>
      </c>
      <c r="I5" s="5"/>
    </row>
    <row r="6" spans="2:9" x14ac:dyDescent="0.35">
      <c r="B6" s="2" t="s">
        <v>59</v>
      </c>
    </row>
    <row r="7" spans="2:9" x14ac:dyDescent="0.35">
      <c r="D7" s="84" t="s">
        <v>60</v>
      </c>
      <c r="E7" s="84"/>
      <c r="F7" s="1" t="s">
        <v>61</v>
      </c>
      <c r="G7" s="1" t="s">
        <v>62</v>
      </c>
      <c r="H7" s="1" t="s">
        <v>63</v>
      </c>
      <c r="I7" s="1" t="s">
        <v>64</v>
      </c>
    </row>
    <row r="8" spans="2:9" x14ac:dyDescent="0.35">
      <c r="D8" s="1" t="s">
        <v>65</v>
      </c>
      <c r="E8" s="1" t="s">
        <v>66</v>
      </c>
      <c r="F8" s="2">
        <v>10839.67</v>
      </c>
      <c r="G8" s="2">
        <v>2216.92</v>
      </c>
      <c r="H8" s="2">
        <v>1632.59</v>
      </c>
      <c r="I8" s="2">
        <f>SUM(F8:H8)</f>
        <v>14689.18</v>
      </c>
    </row>
    <row r="9" spans="2:9" x14ac:dyDescent="0.35">
      <c r="D9" s="1"/>
      <c r="E9" s="1" t="s">
        <v>67</v>
      </c>
      <c r="F9" s="2">
        <v>10468.049999999999</v>
      </c>
      <c r="G9" s="2">
        <v>2140.92</v>
      </c>
      <c r="H9" s="2">
        <v>1576.62</v>
      </c>
      <c r="I9" s="2">
        <f>SUM(F9:H9)</f>
        <v>14185.59</v>
      </c>
    </row>
    <row r="11" spans="2:9" x14ac:dyDescent="0.35">
      <c r="H11" s="4">
        <f>G9+H9</f>
        <v>3717.54</v>
      </c>
    </row>
    <row r="15" spans="2:9" x14ac:dyDescent="0.35">
      <c r="F15" s="4"/>
    </row>
  </sheetData>
  <mergeCells count="2">
    <mergeCell ref="D2:H3"/>
    <mergeCell ref="D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238BD-3C6C-4BD9-83B8-B6D95E15D6E5}">
  <dimension ref="A2:I11"/>
  <sheetViews>
    <sheetView workbookViewId="0">
      <selection activeCell="A11" sqref="A11:I11"/>
    </sheetView>
  </sheetViews>
  <sheetFormatPr defaultRowHeight="14.5" x14ac:dyDescent="0.35"/>
  <cols>
    <col min="2" max="2" width="6.1796875" customWidth="1"/>
    <col min="3" max="3" width="16.7265625" customWidth="1"/>
    <col min="4" max="4" width="12.453125" customWidth="1"/>
    <col min="7" max="7" width="11" customWidth="1"/>
    <col min="9" max="9" width="13.54296875" customWidth="1"/>
  </cols>
  <sheetData>
    <row r="2" spans="1:9" x14ac:dyDescent="0.35">
      <c r="A2" t="s">
        <v>24</v>
      </c>
      <c r="B2" t="s">
        <v>25</v>
      </c>
      <c r="C2" t="s">
        <v>26</v>
      </c>
      <c r="D2" t="s">
        <v>24</v>
      </c>
      <c r="E2" s="15" t="s">
        <v>25</v>
      </c>
      <c r="F2" t="s">
        <v>26</v>
      </c>
      <c r="G2" t="s">
        <v>28</v>
      </c>
      <c r="H2" t="s">
        <v>25</v>
      </c>
      <c r="I2" t="s">
        <v>26</v>
      </c>
    </row>
    <row r="3" spans="1:9" x14ac:dyDescent="0.35">
      <c r="A3" t="s">
        <v>68</v>
      </c>
      <c r="B3" t="s">
        <v>69</v>
      </c>
      <c r="C3" t="s">
        <v>70</v>
      </c>
      <c r="D3" t="s">
        <v>71</v>
      </c>
      <c r="E3" s="6" t="s">
        <v>72</v>
      </c>
      <c r="F3" t="s">
        <v>73</v>
      </c>
      <c r="G3" t="s">
        <v>74</v>
      </c>
      <c r="H3" t="s">
        <v>75</v>
      </c>
      <c r="I3" t="s">
        <v>76</v>
      </c>
    </row>
    <row r="4" spans="1:9" x14ac:dyDescent="0.35">
      <c r="A4">
        <v>120</v>
      </c>
      <c r="C4">
        <v>100</v>
      </c>
      <c r="D4">
        <v>18</v>
      </c>
      <c r="E4">
        <v>40</v>
      </c>
      <c r="F4">
        <v>20</v>
      </c>
      <c r="G4">
        <v>120</v>
      </c>
      <c r="H4">
        <v>25</v>
      </c>
      <c r="I4">
        <v>14</v>
      </c>
    </row>
    <row r="5" spans="1:9" x14ac:dyDescent="0.35">
      <c r="A5" s="15"/>
      <c r="B5" s="15"/>
      <c r="C5" s="6"/>
      <c r="D5">
        <v>80</v>
      </c>
      <c r="E5">
        <v>100</v>
      </c>
      <c r="F5">
        <f>7*6</f>
        <v>42</v>
      </c>
      <c r="H5">
        <v>10</v>
      </c>
      <c r="I5">
        <v>25</v>
      </c>
    </row>
    <row r="6" spans="1:9" x14ac:dyDescent="0.35">
      <c r="A6" s="15"/>
      <c r="B6" s="15"/>
      <c r="C6" s="6"/>
      <c r="D6">
        <v>2</v>
      </c>
      <c r="F6">
        <v>50</v>
      </c>
      <c r="H6">
        <v>15</v>
      </c>
      <c r="I6">
        <v>7</v>
      </c>
    </row>
    <row r="7" spans="1:9" x14ac:dyDescent="0.35">
      <c r="H7">
        <v>21</v>
      </c>
      <c r="I7">
        <v>14</v>
      </c>
    </row>
    <row r="8" spans="1:9" x14ac:dyDescent="0.35">
      <c r="H8">
        <v>13</v>
      </c>
      <c r="I8">
        <v>10</v>
      </c>
    </row>
    <row r="9" spans="1:9" x14ac:dyDescent="0.35">
      <c r="H9">
        <v>12</v>
      </c>
      <c r="I9">
        <v>50</v>
      </c>
    </row>
    <row r="10" spans="1:9" x14ac:dyDescent="0.35">
      <c r="H10">
        <v>50</v>
      </c>
    </row>
    <row r="11" spans="1:9" x14ac:dyDescent="0.35">
      <c r="A11">
        <f>SUM(A4:A10)</f>
        <v>120</v>
      </c>
      <c r="C11">
        <f t="shared" ref="C11:I11" si="0">SUM(C4:C10)</f>
        <v>100</v>
      </c>
      <c r="D11">
        <f t="shared" si="0"/>
        <v>100</v>
      </c>
      <c r="E11">
        <f t="shared" si="0"/>
        <v>140</v>
      </c>
      <c r="F11">
        <f t="shared" si="0"/>
        <v>112</v>
      </c>
      <c r="G11">
        <f t="shared" si="0"/>
        <v>120</v>
      </c>
      <c r="H11">
        <f t="shared" si="0"/>
        <v>146</v>
      </c>
      <c r="I11">
        <f t="shared" si="0"/>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Breakdown</vt:lpstr>
      <vt:lpstr>Accomodations</vt:lpstr>
      <vt:lpstr>Sheet1</vt:lpstr>
      <vt:lpstr>Sheet3</vt:lpstr>
    </vt:vector>
  </TitlesOfParts>
  <Manager/>
  <Company>General Mills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Kason Eggers</dc:creator>
  <cp:keywords/>
  <dc:description/>
  <cp:lastModifiedBy>Jordan McGrath</cp:lastModifiedBy>
  <cp:revision/>
  <dcterms:created xsi:type="dcterms:W3CDTF">2022-11-08T19:38:53Z</dcterms:created>
  <dcterms:modified xsi:type="dcterms:W3CDTF">2022-11-28T20:09:41Z</dcterms:modified>
  <cp:category/>
  <cp:contentStatus/>
</cp:coreProperties>
</file>