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ohn/Documents/Running/Scottish4000s/"/>
    </mc:Choice>
  </mc:AlternateContent>
  <xr:revisionPtr revIDLastSave="0" documentId="13_ncr:1_{27D25F14-7CB0-1143-837F-13BAD06984D0}" xr6:coauthVersionLast="36" xr6:coauthVersionMax="36" xr10:uidLastSave="{00000000-0000-0000-0000-000000000000}"/>
  <bookViews>
    <workbookView xWindow="720" yWindow="960" windowWidth="50100" windowHeight="16880" tabRatio="500" xr2:uid="{00000000-000D-0000-FFFF-FFFF00000000}"/>
  </bookViews>
  <sheets>
    <sheet name="Checkpoints" sheetId="1" r:id="rId1"/>
    <sheet name="Wpt" sheetId="3" r:id="rId2"/>
    <sheet name="Maths" sheetId="2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E3" i="1" l="1"/>
  <c r="E4" i="1"/>
  <c r="H4" i="1" s="1"/>
  <c r="J4" i="1" s="1"/>
  <c r="E5" i="1"/>
  <c r="H5" i="1" s="1"/>
  <c r="J5" i="1" s="1"/>
  <c r="E6" i="1"/>
  <c r="E7" i="1"/>
  <c r="E8" i="1"/>
  <c r="E9" i="1"/>
  <c r="H9" i="1" s="1"/>
  <c r="J9" i="1" s="1"/>
  <c r="E10" i="1"/>
  <c r="H10" i="1" s="1"/>
  <c r="J10" i="1" s="1"/>
  <c r="E11" i="1"/>
  <c r="E12" i="1"/>
  <c r="H12" i="1" s="1"/>
  <c r="J12" i="1" s="1"/>
  <c r="E13" i="1"/>
  <c r="H13" i="1" s="1"/>
  <c r="J13" i="1" s="1"/>
  <c r="E14" i="1"/>
  <c r="H14" i="1" s="1"/>
  <c r="J14" i="1" s="1"/>
  <c r="E15" i="1"/>
  <c r="E16" i="1"/>
  <c r="E2" i="1"/>
  <c r="H2" i="1" s="1"/>
  <c r="H3" i="1"/>
  <c r="J3" i="1" s="1"/>
  <c r="H8" i="1"/>
  <c r="J8" i="1" s="1"/>
  <c r="H11" i="1"/>
  <c r="J11" i="1" s="1"/>
  <c r="H15" i="1"/>
  <c r="J15" i="1" s="1"/>
  <c r="H6" i="1" l="1"/>
  <c r="J6" i="1" s="1"/>
  <c r="H7" i="1"/>
  <c r="J7" i="1" s="1"/>
  <c r="F3" i="1"/>
  <c r="G3" i="1" s="1"/>
  <c r="I3" i="1"/>
  <c r="F4" i="1"/>
  <c r="G4" i="1" s="1"/>
  <c r="I4" i="1"/>
  <c r="F5" i="1"/>
  <c r="G5" i="1" s="1"/>
  <c r="I5" i="1"/>
  <c r="F6" i="1"/>
  <c r="G6" i="1" s="1"/>
  <c r="I6" i="1"/>
  <c r="F7" i="1"/>
  <c r="G7" i="1" s="1"/>
  <c r="I7" i="1"/>
  <c r="F8" i="1"/>
  <c r="G8" i="1" s="1"/>
  <c r="I8" i="1"/>
  <c r="F9" i="1"/>
  <c r="G9" i="1" s="1"/>
  <c r="I9" i="1"/>
  <c r="F10" i="1"/>
  <c r="G10" i="1" s="1"/>
  <c r="I10" i="1"/>
  <c r="F11" i="1"/>
  <c r="G11" i="1" s="1"/>
  <c r="I11" i="1"/>
  <c r="F12" i="1"/>
  <c r="G12" i="1" s="1"/>
  <c r="I12" i="1"/>
  <c r="F13" i="1"/>
  <c r="G13" i="1" s="1"/>
  <c r="I13" i="1"/>
  <c r="F14" i="1"/>
  <c r="G14" i="1" s="1"/>
  <c r="I14" i="1"/>
  <c r="F15" i="1"/>
  <c r="G15" i="1" s="1"/>
  <c r="I15" i="1"/>
  <c r="F16" i="1"/>
  <c r="G16" i="1" s="1"/>
  <c r="I16" i="1"/>
  <c r="F2" i="1"/>
  <c r="G2" i="1" s="1"/>
  <c r="I2" i="1"/>
  <c r="K5" i="2"/>
  <c r="J5" i="2"/>
  <c r="B12" i="2"/>
  <c r="D12" i="2" s="1"/>
  <c r="B14" i="2"/>
  <c r="D14" i="2" s="1"/>
  <c r="B11" i="2"/>
  <c r="D11" i="2" s="1"/>
  <c r="D15" i="2" s="1"/>
  <c r="B13" i="2"/>
  <c r="D13" i="2" s="1"/>
  <c r="N4" i="1" l="1"/>
  <c r="N15" i="1"/>
  <c r="N13" i="1"/>
  <c r="N11" i="1"/>
  <c r="N9" i="1"/>
  <c r="N7" i="1"/>
  <c r="N5" i="1"/>
  <c r="N3" i="1"/>
  <c r="N16" i="1"/>
  <c r="N14" i="1"/>
  <c r="N12" i="1"/>
  <c r="N10" i="1"/>
  <c r="N8" i="1"/>
  <c r="N6" i="1"/>
  <c r="C20" i="2"/>
  <c r="C19" i="2"/>
</calcChain>
</file>

<file path=xl/sharedStrings.xml><?xml version="1.0" encoding="utf-8"?>
<sst xmlns="http://schemas.openxmlformats.org/spreadsheetml/2006/main" count="174" uniqueCount="126">
  <si>
    <t>CP1</t>
  </si>
  <si>
    <t>CP2</t>
  </si>
  <si>
    <t>CP3</t>
  </si>
  <si>
    <t>Grid Ref</t>
  </si>
  <si>
    <t>ID</t>
  </si>
  <si>
    <t>Name</t>
  </si>
  <si>
    <t>Delta</t>
  </si>
  <si>
    <t>Lat</t>
  </si>
  <si>
    <t>Lon</t>
  </si>
  <si>
    <t>Convert using</t>
  </si>
  <si>
    <t>http://www.gridreferencefinder.com/batchConvert/batchConvert.php</t>
  </si>
  <si>
    <t>Idx</t>
  </si>
  <si>
    <t xml:space="preserve"> // Earth radius in metres for haversine calculation  </t>
  </si>
  <si>
    <t xml:space="preserve"> #define DMMEANRADIUS (6371000.0)  </t>
  </si>
  <si>
    <t xml:space="preserve"> bool insquare(double rlat1, double rlong1, double rlat2, double rlong2, double coslat1 )</t>
  </si>
  <si>
    <t>{</t>
  </si>
  <si>
    <t xml:space="preserve">  return( fabs(rlat1-rlat2)*DMMEANRADIUS &lt; 20.0 &amp;&amp; fabs(rlong1-rlong2)*DMMEANRADIUS*coslat1 &lt; 20.0 );</t>
  </si>
  <si>
    <t>}</t>
  </si>
  <si>
    <t>DMMEANRADIUS</t>
  </si>
  <si>
    <t>rlat1</t>
  </si>
  <si>
    <t>rlong1</t>
  </si>
  <si>
    <t>rlat2</t>
  </si>
  <si>
    <t>rlong2</t>
  </si>
  <si>
    <t>coslat1</t>
  </si>
  <si>
    <t>lat1</t>
  </si>
  <si>
    <t>long1</t>
  </si>
  <si>
    <t>lat2</t>
  </si>
  <si>
    <t>long2</t>
  </si>
  <si>
    <t>Ewell</t>
  </si>
  <si>
    <t>TQ 21972 62692</t>
  </si>
  <si>
    <t>Pond</t>
  </si>
  <si>
    <t>TQ 21909 62810</t>
  </si>
  <si>
    <t>Cutoff (h)</t>
  </si>
  <si>
    <t>S</t>
  </si>
  <si>
    <t>P1</t>
  </si>
  <si>
    <t>P2</t>
  </si>
  <si>
    <t>P3</t>
  </si>
  <si>
    <t>B1</t>
  </si>
  <si>
    <t>P4</t>
  </si>
  <si>
    <t>P5</t>
  </si>
  <si>
    <t>P6</t>
  </si>
  <si>
    <t>P7</t>
  </si>
  <si>
    <t>P8</t>
  </si>
  <si>
    <t>P9</t>
  </si>
  <si>
    <t>F</t>
  </si>
  <si>
    <t>Fort William</t>
  </si>
  <si>
    <t>Ben Nevis</t>
  </si>
  <si>
    <t>Carn Mor Dearg</t>
  </si>
  <si>
    <t>Aonach Mor</t>
  </si>
  <si>
    <t>Stob Coire Bealach</t>
  </si>
  <si>
    <t>Corrour Station</t>
  </si>
  <si>
    <t>Dalwhinnie</t>
  </si>
  <si>
    <t>Glen Feshy Bothy</t>
  </si>
  <si>
    <t>Cairn Toul</t>
  </si>
  <si>
    <t>Sgor an Lochain Uaine</t>
  </si>
  <si>
    <t>Carn na Criche</t>
  </si>
  <si>
    <t>Braeriach</t>
  </si>
  <si>
    <t>Ben Macdui</t>
  </si>
  <si>
    <t>Cairn Gorm</t>
  </si>
  <si>
    <t>Cairn Gorm Lodge</t>
  </si>
  <si>
    <t>wpt</t>
  </si>
  <si>
    <t>lat</t>
  </si>
  <si>
    <t>lon</t>
  </si>
  <si>
    <t>ele</t>
  </si>
  <si>
    <t>time</t>
  </si>
  <si>
    <t>magvar</t>
  </si>
  <si>
    <t>geoidheight</t>
  </si>
  <si>
    <t>name</t>
  </si>
  <si>
    <t>cmt</t>
  </si>
  <si>
    <t>desc</t>
  </si>
  <si>
    <t>src</t>
  </si>
  <si>
    <t>sym</t>
  </si>
  <si>
    <t>type</t>
  </si>
  <si>
    <t>2021-07-17T19:34:13Z</t>
  </si>
  <si>
    <t>Achlean Car Park Exit</t>
  </si>
  <si>
    <t>Waypoint</t>
  </si>
  <si>
    <t>user</t>
  </si>
  <si>
    <t>2021-01-21T00:03:37Z</t>
  </si>
  <si>
    <t>Aonach Beag 1234</t>
  </si>
  <si>
    <t>2021-01-21T00:01:35Z</t>
  </si>
  <si>
    <t>Aonach Mor 1221</t>
  </si>
  <si>
    <t>2021-01-23T11:35:50Z</t>
  </si>
  <si>
    <t>Ben Macdui 1309</t>
  </si>
  <si>
    <t>2017-12-17T22:05:51Z</t>
  </si>
  <si>
    <t>Ben Nevis 1345</t>
  </si>
  <si>
    <t>1345m</t>
  </si>
  <si>
    <t>2021-01-23T11:34:19Z</t>
  </si>
  <si>
    <t>Braeriach 1296</t>
  </si>
  <si>
    <t>2021-01-23T11:37:35Z</t>
  </si>
  <si>
    <t>Cairn Gorm 1244</t>
  </si>
  <si>
    <t>2021-01-23T11:29:59Z</t>
  </si>
  <si>
    <t>Cairn Toul 1291</t>
  </si>
  <si>
    <t>2021-01-21T00:00:18Z</t>
  </si>
  <si>
    <t>Carn Mor Dearg 1220</t>
  </si>
  <si>
    <t>1220m</t>
  </si>
  <si>
    <t>2021-01-23T11:33:19Z</t>
  </si>
  <si>
    <t>Carn Na Criche 1265</t>
  </si>
  <si>
    <t>2021-06-12T16:49:11Z</t>
  </si>
  <si>
    <t>Corrour Bothy</t>
  </si>
  <si>
    <t>2021-01-30T00:13:47Z</t>
  </si>
  <si>
    <t>2021-06-12T16:39:07Z</t>
  </si>
  <si>
    <t>Culra Bothy</t>
  </si>
  <si>
    <t>2021-01-30T00:20:43Z</t>
  </si>
  <si>
    <t>Dalwhinnie CP2</t>
  </si>
  <si>
    <t>2021-02-03T18:06:56Z</t>
  </si>
  <si>
    <t>loch ossian YHA</t>
  </si>
  <si>
    <t>2021-06-11T18:42:33Z</t>
  </si>
  <si>
    <t>Meanach Bothy</t>
  </si>
  <si>
    <t>2021-06-12T16:44:26Z</t>
  </si>
  <si>
    <t>Ruigh Aiteachain Bothy CP3</t>
  </si>
  <si>
    <t>2021-01-23T11:31:30Z</t>
  </si>
  <si>
    <t>Sgor an Lochain Uaine 1258</t>
  </si>
  <si>
    <t>2021-01-30T00:19:43Z</t>
  </si>
  <si>
    <t>snack shack</t>
  </si>
  <si>
    <t>2021-06-11T18:39:55Z</t>
  </si>
  <si>
    <t>Staoineag Bothy</t>
  </si>
  <si>
    <t>2021-01-23T09:02:20Z</t>
  </si>
  <si>
    <t>Stob Coire Bealeich 1048</t>
  </si>
  <si>
    <t>1090m</t>
  </si>
  <si>
    <t>NN 12800 71790</t>
  </si>
  <si>
    <t>NH 98763 09415</t>
  </si>
  <si>
    <t>Dist (km)</t>
  </si>
  <si>
    <t>Dist (mi)</t>
  </si>
  <si>
    <t>Delta (m)</t>
  </si>
  <si>
    <t>Cutoff (d hh:mm)</t>
  </si>
  <si>
    <t>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</si>
</sst>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 hh:mm:ss"/>
  </numFmts>
  <fonts count="8" x14ac:knownFonts="1">
    <font>
      <sz val="12"/>
      <color theme="1"/>
      <name val="Calibri"/>
      <family val="2"/>
      <scheme val="minor"/>
    </font>
    <font>
      <sz val="15"/>
      <color rgb="FF6D6D6D"/>
      <name val="Arial"/>
      <family val="2"/>
    </font>
    <font>
      <sz val="15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3" xfId="0" applyBorder="1"/>
    <xf numFmtId="0" fontId="3" fillId="0" borderId="0" xfId="0" applyFont="1"/>
    <xf numFmtId="21" fontId="0" fillId="0" borderId="0" xfId="0" applyNumberFormat="1"/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 vertical="center"/>
    </xf>
    <xf numFmtId="165" fontId="0" fillId="0" borderId="0" xfId="0" applyNumberFormat="1"/>
    <xf numFmtId="0" fontId="6" fillId="0" borderId="1" xfId="0" applyFont="1" applyBorder="1"/>
    <xf numFmtId="0" fontId="6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J7" sqref="J7"/>
    </sheetView>
  </sheetViews>
  <sheetFormatPr baseColWidth="10" defaultRowHeight="16" x14ac:dyDescent="0.2"/>
  <cols>
    <col min="3" max="3" width="27.1640625" customWidth="1"/>
    <col min="4" max="4" width="14.5" customWidth="1"/>
    <col min="5" max="7" width="10.83203125" customWidth="1"/>
    <col min="8" max="8" width="13.33203125" bestFit="1" customWidth="1"/>
    <col min="9" max="9" width="8.83203125" bestFit="1" customWidth="1"/>
    <col min="10" max="10" width="11.33203125" bestFit="1" customWidth="1"/>
    <col min="11" max="11" width="23.83203125" customWidth="1"/>
    <col min="14" max="14" width="88.5" customWidth="1"/>
    <col min="15" max="15" width="22.5" customWidth="1"/>
  </cols>
  <sheetData>
    <row r="1" spans="1:15" s="7" customFormat="1" x14ac:dyDescent="0.2">
      <c r="A1" s="7" t="s">
        <v>11</v>
      </c>
      <c r="B1" s="7" t="s">
        <v>4</v>
      </c>
      <c r="C1" s="7" t="s">
        <v>5</v>
      </c>
      <c r="D1" s="7" t="s">
        <v>121</v>
      </c>
      <c r="E1" s="7" t="s">
        <v>122</v>
      </c>
      <c r="F1" s="7" t="s">
        <v>6</v>
      </c>
      <c r="G1" s="7" t="s">
        <v>123</v>
      </c>
      <c r="H1" s="7" t="s">
        <v>124</v>
      </c>
      <c r="I1" s="7" t="s">
        <v>32</v>
      </c>
      <c r="J1" s="7" t="s">
        <v>125</v>
      </c>
      <c r="K1" s="7" t="s">
        <v>3</v>
      </c>
      <c r="L1" s="13" t="s">
        <v>7</v>
      </c>
      <c r="M1" s="14" t="s">
        <v>8</v>
      </c>
    </row>
    <row r="2" spans="1:15" ht="19" x14ac:dyDescent="0.2">
      <c r="B2" s="8" t="s">
        <v>33</v>
      </c>
      <c r="C2" t="s">
        <v>45</v>
      </c>
      <c r="D2" s="10">
        <v>0</v>
      </c>
      <c r="E2" s="10">
        <f>D2/1.609</f>
        <v>0</v>
      </c>
      <c r="F2">
        <f>E2</f>
        <v>0</v>
      </c>
      <c r="G2">
        <f>F2*1609</f>
        <v>0</v>
      </c>
      <c r="H2" s="12">
        <f>E2/$E$16*$H$16</f>
        <v>0</v>
      </c>
      <c r="I2" s="6">
        <f>H2*24</f>
        <v>0</v>
      </c>
      <c r="J2" s="12">
        <v>0.25</v>
      </c>
      <c r="K2" t="s">
        <v>119</v>
      </c>
      <c r="L2">
        <v>56.799867999999996</v>
      </c>
      <c r="M2">
        <v>-5.0672677000000004</v>
      </c>
      <c r="O2" s="2"/>
    </row>
    <row r="3" spans="1:15" ht="19" x14ac:dyDescent="0.2">
      <c r="A3">
        <v>0</v>
      </c>
      <c r="B3" s="8" t="s">
        <v>34</v>
      </c>
      <c r="C3" s="8" t="s">
        <v>46</v>
      </c>
      <c r="D3" s="11">
        <v>7</v>
      </c>
      <c r="E3" s="10">
        <f t="shared" ref="E3:E16" si="0">D3/1.609</f>
        <v>4.35052827843381</v>
      </c>
      <c r="F3">
        <f>E3-E2</f>
        <v>4.35052827843381</v>
      </c>
      <c r="G3">
        <f t="shared" ref="G3:G16" si="1">F3*1609</f>
        <v>7000</v>
      </c>
      <c r="H3" s="12">
        <f t="shared" ref="H3:H15" si="2">E3/$E$16*$H$16</f>
        <v>7.2916666666666671E-2</v>
      </c>
      <c r="I3" s="6">
        <f t="shared" ref="I3:I16" si="3">H3*24</f>
        <v>1.75</v>
      </c>
      <c r="J3" s="12">
        <f>$J$2+H3</f>
        <v>0.32291666666666669</v>
      </c>
      <c r="L3">
        <v>56.796951033174899</v>
      </c>
      <c r="M3">
        <v>-5.0034299958497197</v>
      </c>
      <c r="N3" t="str">
        <f>CONCATENATE("cps[",A3,"] = new CPData(""",B3,""",""",C3,""",",L3,",",M3,",",G3,",",I3,");")</f>
        <v>cps[0] = new CPData("P1","Ben Nevis",56.7969510331749,-5.00342999584972,7000,1.75);</v>
      </c>
      <c r="O3" s="2"/>
    </row>
    <row r="4" spans="1:15" ht="19" x14ac:dyDescent="0.2">
      <c r="A4">
        <v>1</v>
      </c>
      <c r="B4" s="8" t="s">
        <v>35</v>
      </c>
      <c r="C4" s="8" t="s">
        <v>47</v>
      </c>
      <c r="D4" s="11">
        <v>9.0500000000000007</v>
      </c>
      <c r="E4" s="10">
        <f t="shared" si="0"/>
        <v>5.6246115599751407</v>
      </c>
      <c r="F4">
        <f t="shared" ref="F4:F16" si="4">E4-E3</f>
        <v>1.2740832815413308</v>
      </c>
      <c r="G4">
        <f t="shared" si="1"/>
        <v>2050.0000000000014</v>
      </c>
      <c r="H4" s="12">
        <f t="shared" si="2"/>
        <v>9.4270833333333345E-2</v>
      </c>
      <c r="I4" s="6">
        <f t="shared" si="3"/>
        <v>2.2625000000000002</v>
      </c>
      <c r="J4" s="12">
        <f t="shared" ref="J4:J15" si="5">$J$2+H4</f>
        <v>0.34427083333333336</v>
      </c>
      <c r="L4">
        <v>56.805140990763903</v>
      </c>
      <c r="M4">
        <v>-4.9867060035467103</v>
      </c>
      <c r="N4" t="str">
        <f>CONCATENATE("cps[",A4,"] = new CPData(""",B4,""",""",C4,""",",L4,",",M4,",",G4,",",I4,");")</f>
        <v>cps[1] = new CPData("P2","Carn Mor Dearg",56.8051409907639,-4.98670600354671,2050,2.2625);</v>
      </c>
      <c r="O4" s="2"/>
    </row>
    <row r="5" spans="1:15" ht="19" x14ac:dyDescent="0.2">
      <c r="A5">
        <v>2</v>
      </c>
      <c r="B5" s="8" t="s">
        <v>36</v>
      </c>
      <c r="C5" s="8" t="s">
        <v>48</v>
      </c>
      <c r="D5" s="11">
        <v>11.6</v>
      </c>
      <c r="E5" s="10">
        <f t="shared" si="0"/>
        <v>7.209446861404599</v>
      </c>
      <c r="F5">
        <f t="shared" si="4"/>
        <v>1.5848353014294583</v>
      </c>
      <c r="G5">
        <f t="shared" si="1"/>
        <v>2549.9999999999982</v>
      </c>
      <c r="H5" s="12">
        <f t="shared" si="2"/>
        <v>0.12083333333333332</v>
      </c>
      <c r="I5" s="6">
        <f t="shared" si="3"/>
        <v>2.8999999999999995</v>
      </c>
      <c r="J5" s="12">
        <f t="shared" si="5"/>
        <v>0.37083333333333335</v>
      </c>
      <c r="L5">
        <v>56.812982009723697</v>
      </c>
      <c r="M5">
        <v>-4.9615939892828402</v>
      </c>
      <c r="N5" t="str">
        <f>CONCATENATE("cps[",A5,"] = new CPData(""",B5,""",""",C5,""",",L5,",",M5,",",G5,",",I5,");")</f>
        <v>cps[2] = new CPData("P3","Aonach Mor",56.8129820097237,-4.96159398928284,2550,2.9);</v>
      </c>
      <c r="O5" s="2"/>
    </row>
    <row r="6" spans="1:15" ht="19" x14ac:dyDescent="0.2">
      <c r="A6">
        <v>3</v>
      </c>
      <c r="B6" s="8" t="s">
        <v>37</v>
      </c>
      <c r="C6" s="8" t="s">
        <v>49</v>
      </c>
      <c r="D6" s="11">
        <v>14.4</v>
      </c>
      <c r="E6" s="10">
        <f t="shared" si="0"/>
        <v>8.9496581727781237</v>
      </c>
      <c r="F6">
        <f t="shared" si="4"/>
        <v>1.7402113113735247</v>
      </c>
      <c r="G6">
        <f t="shared" si="1"/>
        <v>2800.0000000000014</v>
      </c>
      <c r="H6" s="12">
        <f t="shared" si="2"/>
        <v>0.15</v>
      </c>
      <c r="I6" s="6">
        <f t="shared" si="3"/>
        <v>3.5999999999999996</v>
      </c>
      <c r="J6" s="12">
        <f t="shared" si="5"/>
        <v>0.4</v>
      </c>
      <c r="L6">
        <v>56.7949269711971</v>
      </c>
      <c r="M6">
        <v>-4.9455449916422296</v>
      </c>
      <c r="N6" t="str">
        <f>CONCATENATE("cps[",A6,"] = new CPData(""",B6,""",""",C6,""",",L6,",",M6,",",G6,",",I6,");")</f>
        <v>cps[3] = new CPData("B1","Stob Coire Bealach",56.7949269711971,-4.94554499164223,2800,3.6);</v>
      </c>
      <c r="O6" s="2"/>
    </row>
    <row r="7" spans="1:15" ht="19" x14ac:dyDescent="0.2">
      <c r="A7">
        <v>4</v>
      </c>
      <c r="B7" s="8" t="s">
        <v>0</v>
      </c>
      <c r="C7" s="9" t="s">
        <v>50</v>
      </c>
      <c r="D7" s="11">
        <v>34.799999999999997</v>
      </c>
      <c r="E7" s="10">
        <f t="shared" si="0"/>
        <v>21.628340584213795</v>
      </c>
      <c r="F7">
        <f t="shared" si="4"/>
        <v>12.678682411435672</v>
      </c>
      <c r="G7">
        <f t="shared" si="1"/>
        <v>20399.999999999996</v>
      </c>
      <c r="H7" s="12">
        <f t="shared" si="2"/>
        <v>0.36249999999999993</v>
      </c>
      <c r="I7" s="6">
        <f t="shared" si="3"/>
        <v>8.6999999999999993</v>
      </c>
      <c r="J7" s="12">
        <f t="shared" si="5"/>
        <v>0.61249999999999993</v>
      </c>
      <c r="L7">
        <v>56.760337036103003</v>
      </c>
      <c r="M7">
        <v>-4.6905850153416404</v>
      </c>
      <c r="N7" t="str">
        <f>CONCATENATE("cps[",A7,"] = new CPData(""",B7,""",""",C7,""",",L7,",",M7,",",G7,",",I7,");")</f>
        <v>cps[4] = new CPData("CP1","Corrour Station",56.760337036103,-4.69058501534164,20400,8.7);</v>
      </c>
      <c r="O7" s="2"/>
    </row>
    <row r="8" spans="1:15" ht="19" x14ac:dyDescent="0.2">
      <c r="A8">
        <v>5</v>
      </c>
      <c r="B8" s="8" t="s">
        <v>1</v>
      </c>
      <c r="C8" s="9" t="s">
        <v>51</v>
      </c>
      <c r="D8" s="11">
        <v>71.400000000000006</v>
      </c>
      <c r="E8" s="10">
        <f t="shared" si="0"/>
        <v>44.375388440024864</v>
      </c>
      <c r="F8">
        <f t="shared" si="4"/>
        <v>22.747047855811068</v>
      </c>
      <c r="G8">
        <f t="shared" si="1"/>
        <v>36600.000000000007</v>
      </c>
      <c r="H8" s="12">
        <f t="shared" si="2"/>
        <v>0.74375000000000002</v>
      </c>
      <c r="I8" s="6">
        <f t="shared" si="3"/>
        <v>17.850000000000001</v>
      </c>
      <c r="J8" s="12">
        <f t="shared" si="5"/>
        <v>0.99375000000000002</v>
      </c>
      <c r="L8">
        <v>56.929054018110001</v>
      </c>
      <c r="M8">
        <v>-4.2417289875447697</v>
      </c>
      <c r="N8" t="str">
        <f>CONCATENATE("cps[",A8,"] = new CPData(""",B8,""",""",C8,""",",L8,",",M8,",",G8,",",I8,");")</f>
        <v>cps[5] = new CPData("CP2","Dalwhinnie",56.92905401811,-4.24172898754477,36600,17.85);</v>
      </c>
      <c r="O8" s="2"/>
    </row>
    <row r="9" spans="1:15" ht="19" x14ac:dyDescent="0.2">
      <c r="A9">
        <v>6</v>
      </c>
      <c r="B9" s="8" t="s">
        <v>2</v>
      </c>
      <c r="C9" s="9" t="s">
        <v>52</v>
      </c>
      <c r="D9" s="11">
        <v>102</v>
      </c>
      <c r="E9" s="10">
        <f t="shared" si="0"/>
        <v>63.393412057178374</v>
      </c>
      <c r="F9">
        <f t="shared" si="4"/>
        <v>19.01802361715351</v>
      </c>
      <c r="G9">
        <f t="shared" si="1"/>
        <v>30599.999999999996</v>
      </c>
      <c r="H9" s="12">
        <f t="shared" si="2"/>
        <v>1.0625</v>
      </c>
      <c r="I9" s="6">
        <f t="shared" si="3"/>
        <v>25.5</v>
      </c>
      <c r="J9" s="12">
        <f t="shared" si="5"/>
        <v>1.3125</v>
      </c>
      <c r="L9">
        <v>57.011890020221401</v>
      </c>
      <c r="M9">
        <v>-3.90029702335596</v>
      </c>
      <c r="N9" t="str">
        <f>CONCATENATE("cps[",A9,"] = new CPData(""",B9,""",""",C9,""",",L9,",",M9,",",G9,",",I9,");")</f>
        <v>cps[6] = new CPData("CP3","Glen Feshy Bothy",57.0118900202214,-3.90029702335596,30600,25.5);</v>
      </c>
      <c r="O9" s="2"/>
    </row>
    <row r="10" spans="1:15" ht="19" x14ac:dyDescent="0.2">
      <c r="A10">
        <v>7</v>
      </c>
      <c r="B10" s="8" t="s">
        <v>38</v>
      </c>
      <c r="C10" s="8" t="s">
        <v>53</v>
      </c>
      <c r="D10" s="11">
        <v>117</v>
      </c>
      <c r="E10" s="10">
        <f t="shared" si="0"/>
        <v>72.715972653822249</v>
      </c>
      <c r="F10">
        <f t="shared" si="4"/>
        <v>9.3225605966438749</v>
      </c>
      <c r="G10">
        <f t="shared" si="1"/>
        <v>14999.999999999995</v>
      </c>
      <c r="H10" s="12">
        <f t="shared" si="2"/>
        <v>1.2187499999999998</v>
      </c>
      <c r="I10" s="6">
        <f t="shared" si="3"/>
        <v>29.249999999999993</v>
      </c>
      <c r="J10" s="12">
        <f t="shared" si="5"/>
        <v>1.4687499999999998</v>
      </c>
      <c r="L10">
        <v>57.054331032559197</v>
      </c>
      <c r="M10">
        <v>-3.7108169775456101</v>
      </c>
      <c r="N10" t="str">
        <f>CONCATENATE("cps[",A10,"] = new CPData(""",B10,""",""",C10,""",",L10,",",M10,",",G10,",",I10,");")</f>
        <v>cps[7] = new CPData("P4","Cairn Toul",57.0543310325592,-3.71081697754561,15000,29.25);</v>
      </c>
      <c r="O10" s="2"/>
    </row>
    <row r="11" spans="1:15" ht="19" x14ac:dyDescent="0.2">
      <c r="A11">
        <v>8</v>
      </c>
      <c r="B11" s="8" t="s">
        <v>39</v>
      </c>
      <c r="C11" s="8" t="s">
        <v>54</v>
      </c>
      <c r="D11" s="11">
        <v>118</v>
      </c>
      <c r="E11" s="10">
        <f t="shared" si="0"/>
        <v>73.337476693598504</v>
      </c>
      <c r="F11">
        <f t="shared" si="4"/>
        <v>0.62150403977625501</v>
      </c>
      <c r="G11">
        <f t="shared" si="1"/>
        <v>999.99999999999432</v>
      </c>
      <c r="H11" s="12">
        <f t="shared" si="2"/>
        <v>1.2291666666666665</v>
      </c>
      <c r="I11" s="6">
        <f t="shared" si="3"/>
        <v>29.499999999999996</v>
      </c>
      <c r="J11" s="12">
        <f t="shared" si="5"/>
        <v>1.4791666666666665</v>
      </c>
      <c r="L11">
        <v>57.058384018018799</v>
      </c>
      <c r="M11">
        <v>-3.7256909999996402</v>
      </c>
      <c r="N11" t="str">
        <f>CONCATENATE("cps[",A11,"] = new CPData(""",B11,""",""",C11,""",",L11,",",M11,",",G11,",",I11,");")</f>
        <v>cps[8] = new CPData("P5","Sgor an Lochain Uaine",57.0583840180188,-3.72569099999964,999.999999999994,29.5);</v>
      </c>
      <c r="O11" s="2"/>
    </row>
    <row r="12" spans="1:15" ht="19" x14ac:dyDescent="0.2">
      <c r="A12">
        <v>9</v>
      </c>
      <c r="B12" s="8" t="s">
        <v>40</v>
      </c>
      <c r="C12" s="8" t="s">
        <v>55</v>
      </c>
      <c r="D12" s="11">
        <v>120</v>
      </c>
      <c r="E12" s="10">
        <f t="shared" si="0"/>
        <v>74.580484773151028</v>
      </c>
      <c r="F12">
        <f t="shared" si="4"/>
        <v>1.2430080795525242</v>
      </c>
      <c r="G12">
        <f t="shared" si="1"/>
        <v>2000.0000000000116</v>
      </c>
      <c r="H12" s="12">
        <f t="shared" si="2"/>
        <v>1.2499999999999998</v>
      </c>
      <c r="I12" s="6">
        <f t="shared" si="3"/>
        <v>29.999999999999993</v>
      </c>
      <c r="J12" s="12">
        <f t="shared" si="5"/>
        <v>1.4999999999999998</v>
      </c>
      <c r="L12">
        <v>57.0626830123364</v>
      </c>
      <c r="M12">
        <v>-3.7512709759175702</v>
      </c>
      <c r="N12" t="str">
        <f>CONCATENATE("cps[",A12,"] = new CPData(""",B12,""",""",C12,""",",L12,",",M12,",",G12,",",I12,");")</f>
        <v>cps[9] = new CPData("P6","Carn na Criche",57.0626830123364,-3.75127097591757,2000.00000000001,30);</v>
      </c>
      <c r="O12" s="2"/>
    </row>
    <row r="13" spans="1:15" ht="19" x14ac:dyDescent="0.2">
      <c r="A13">
        <v>10</v>
      </c>
      <c r="B13" s="8" t="s">
        <v>41</v>
      </c>
      <c r="C13" s="8" t="s">
        <v>56</v>
      </c>
      <c r="D13" s="11">
        <v>122</v>
      </c>
      <c r="E13" s="10">
        <f t="shared" si="0"/>
        <v>75.823492852703538</v>
      </c>
      <c r="F13">
        <f t="shared" si="4"/>
        <v>1.24300807955251</v>
      </c>
      <c r="G13">
        <f t="shared" si="1"/>
        <v>1999.9999999999886</v>
      </c>
      <c r="H13" s="12">
        <f t="shared" si="2"/>
        <v>1.270833333333333</v>
      </c>
      <c r="I13" s="6">
        <f t="shared" si="3"/>
        <v>30.499999999999993</v>
      </c>
      <c r="J13" s="12">
        <f t="shared" si="5"/>
        <v>1.520833333333333</v>
      </c>
      <c r="L13">
        <v>57.078202022239502</v>
      </c>
      <c r="M13">
        <v>-3.72879699803888</v>
      </c>
      <c r="N13" t="str">
        <f>CONCATENATE("cps[",A13,"] = new CPData(""",B13,""",""",C13,""",",L13,",",M13,",",G13,",",I13,");")</f>
        <v>cps[10] = new CPData("P7","Braeriach",57.0782020222395,-3.72879699803888,1999.99999999999,30.5);</v>
      </c>
      <c r="O13" s="2"/>
    </row>
    <row r="14" spans="1:15" x14ac:dyDescent="0.2">
      <c r="A14">
        <v>11</v>
      </c>
      <c r="B14" s="8" t="s">
        <v>42</v>
      </c>
      <c r="C14" s="8" t="s">
        <v>57</v>
      </c>
      <c r="D14" s="11">
        <v>127</v>
      </c>
      <c r="E14" s="10">
        <f t="shared" si="0"/>
        <v>78.931013051584841</v>
      </c>
      <c r="F14">
        <f t="shared" si="4"/>
        <v>3.1075201988813035</v>
      </c>
      <c r="G14">
        <f t="shared" si="1"/>
        <v>5000.0000000000173</v>
      </c>
      <c r="H14" s="12">
        <f t="shared" si="2"/>
        <v>1.3229166666666665</v>
      </c>
      <c r="I14" s="6">
        <f t="shared" si="3"/>
        <v>31.749999999999996</v>
      </c>
      <c r="J14" s="12">
        <f t="shared" si="5"/>
        <v>1.5729166666666665</v>
      </c>
      <c r="L14">
        <v>57.070255978032897</v>
      </c>
      <c r="M14">
        <v>-3.6690429970622001</v>
      </c>
      <c r="N14" t="str">
        <f>CONCATENATE("cps[",A14,"] = new CPData(""",B14,""",""",C14,""",",L14,",",M14,",",G14,",",I14,");")</f>
        <v>cps[11] = new CPData("P8","Ben Macdui",57.0702559780329,-3.6690429970622,5000.00000000002,31.75);</v>
      </c>
      <c r="O14" s="3"/>
    </row>
    <row r="15" spans="1:15" ht="19" x14ac:dyDescent="0.2">
      <c r="A15">
        <v>12</v>
      </c>
      <c r="B15" s="8" t="s">
        <v>43</v>
      </c>
      <c r="C15" s="8" t="s">
        <v>58</v>
      </c>
      <c r="D15" s="11">
        <v>133</v>
      </c>
      <c r="E15" s="10">
        <f t="shared" si="0"/>
        <v>82.660037290242386</v>
      </c>
      <c r="F15">
        <f t="shared" si="4"/>
        <v>3.7290242386575443</v>
      </c>
      <c r="G15">
        <f t="shared" si="1"/>
        <v>5999.9999999999891</v>
      </c>
      <c r="H15" s="12">
        <f t="shared" si="2"/>
        <v>1.3854166666666665</v>
      </c>
      <c r="I15" s="6">
        <f t="shared" si="3"/>
        <v>33.25</v>
      </c>
      <c r="J15" s="12">
        <f t="shared" si="5"/>
        <v>1.6354166666666665</v>
      </c>
      <c r="L15">
        <v>57.1166840102523</v>
      </c>
      <c r="M15">
        <v>-3.6449229810386901</v>
      </c>
      <c r="N15" t="str">
        <f>CONCATENATE("cps[",A15,"] = new CPData(""",B15,""",""",C15,""",",L15,",",M15,",",G15,",",I15,");")</f>
        <v>cps[12] = new CPData("P9","Cairn Gorm",57.1166840102523,-3.64492298103869,5999.99999999999,33.25);</v>
      </c>
      <c r="O15" s="2"/>
    </row>
    <row r="16" spans="1:15" ht="19" x14ac:dyDescent="0.2">
      <c r="A16">
        <v>13</v>
      </c>
      <c r="B16" s="8" t="s">
        <v>44</v>
      </c>
      <c r="C16" s="9" t="s">
        <v>59</v>
      </c>
      <c r="D16" s="11">
        <v>140</v>
      </c>
      <c r="E16" s="10">
        <f t="shared" si="0"/>
        <v>87.010565568676199</v>
      </c>
      <c r="F16">
        <f t="shared" si="4"/>
        <v>4.3505282784338135</v>
      </c>
      <c r="G16">
        <f t="shared" si="1"/>
        <v>7000.0000000000064</v>
      </c>
      <c r="H16" s="12">
        <v>1.4583333333333333</v>
      </c>
      <c r="I16" s="6">
        <f t="shared" si="3"/>
        <v>35</v>
      </c>
      <c r="J16" s="12">
        <f>$J$2+H16</f>
        <v>1.7083333333333333</v>
      </c>
      <c r="K16" t="s">
        <v>120</v>
      </c>
      <c r="L16">
        <v>57.164380000000001</v>
      </c>
      <c r="M16">
        <v>-3.6755830999999999</v>
      </c>
      <c r="N16" t="str">
        <f>CONCATENATE("cps[",A16,"] = new CPData(""",B16,""",""",C16,""",",L16,",",M16,",",G16,",",I16,");")</f>
        <v>cps[13] = new CPData("F","Cairn Gorm Lodge",57.16438,-3.6755831,7000.00000000001,35);</v>
      </c>
      <c r="O16" s="2"/>
    </row>
    <row r="17" spans="8:11" x14ac:dyDescent="0.2">
      <c r="H17" s="5"/>
      <c r="I17" s="6"/>
      <c r="J17" s="6"/>
    </row>
    <row r="18" spans="8:11" x14ac:dyDescent="0.2">
      <c r="H18" s="5"/>
      <c r="I18" s="6"/>
      <c r="J18" s="6"/>
    </row>
    <row r="19" spans="8:11" x14ac:dyDescent="0.2">
      <c r="H19" s="5"/>
      <c r="I19" s="6"/>
      <c r="J19" s="6"/>
    </row>
    <row r="22" spans="8:11" x14ac:dyDescent="0.2">
      <c r="K22" t="s">
        <v>9</v>
      </c>
    </row>
    <row r="23" spans="8:11" x14ac:dyDescent="0.2">
      <c r="K2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7B76-EE65-1645-B45B-445305E089F3}">
  <dimension ref="A1:M23"/>
  <sheetViews>
    <sheetView workbookViewId="0">
      <selection activeCell="B9" sqref="B9:C9"/>
    </sheetView>
  </sheetViews>
  <sheetFormatPr baseColWidth="10" defaultRowHeight="16" x14ac:dyDescent="0.2"/>
  <cols>
    <col min="8" max="8" width="24.1640625" bestFit="1" customWidth="1"/>
  </cols>
  <sheetData>
    <row r="1" spans="1:13" x14ac:dyDescent="0.2">
      <c r="A1" t="s">
        <v>60</v>
      </c>
    </row>
    <row r="2" spans="1:13" x14ac:dyDescent="0.2">
      <c r="A2" t="s">
        <v>4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</row>
    <row r="3" spans="1:13" x14ac:dyDescent="0.2">
      <c r="A3">
        <v>1</v>
      </c>
      <c r="B3">
        <v>57.063192967325399</v>
      </c>
      <c r="C3">
        <v>-3.8967180345207399</v>
      </c>
      <c r="E3" t="s">
        <v>73</v>
      </c>
      <c r="H3" t="s">
        <v>74</v>
      </c>
      <c r="L3" t="s">
        <v>75</v>
      </c>
      <c r="M3" t="s">
        <v>76</v>
      </c>
    </row>
    <row r="4" spans="1:13" x14ac:dyDescent="0.2">
      <c r="A4">
        <v>2</v>
      </c>
      <c r="B4">
        <v>56.799927027895997</v>
      </c>
      <c r="C4">
        <v>-4.9543770030140797</v>
      </c>
      <c r="E4" t="s">
        <v>77</v>
      </c>
      <c r="H4" t="s">
        <v>78</v>
      </c>
      <c r="L4" t="s">
        <v>75</v>
      </c>
      <c r="M4" t="s">
        <v>76</v>
      </c>
    </row>
    <row r="5" spans="1:13" x14ac:dyDescent="0.2">
      <c r="A5">
        <v>3</v>
      </c>
      <c r="B5">
        <v>56.812982009723697</v>
      </c>
      <c r="C5">
        <v>-4.9615939892828402</v>
      </c>
      <c r="E5" t="s">
        <v>79</v>
      </c>
      <c r="H5" t="s">
        <v>80</v>
      </c>
      <c r="L5" t="s">
        <v>75</v>
      </c>
      <c r="M5" t="s">
        <v>76</v>
      </c>
    </row>
    <row r="6" spans="1:13" x14ac:dyDescent="0.2">
      <c r="A6">
        <v>4</v>
      </c>
      <c r="B6">
        <v>57.070255978032897</v>
      </c>
      <c r="C6">
        <v>-3.6690429970622001</v>
      </c>
      <c r="E6" t="s">
        <v>81</v>
      </c>
      <c r="H6" t="s">
        <v>82</v>
      </c>
      <c r="L6" t="s">
        <v>75</v>
      </c>
      <c r="M6" t="s">
        <v>76</v>
      </c>
    </row>
    <row r="7" spans="1:13" x14ac:dyDescent="0.2">
      <c r="A7">
        <v>5</v>
      </c>
      <c r="B7">
        <v>56.796951033174899</v>
      </c>
      <c r="C7">
        <v>-5.0034299958497197</v>
      </c>
      <c r="E7" t="s">
        <v>83</v>
      </c>
      <c r="H7" t="s">
        <v>84</v>
      </c>
      <c r="I7" t="s">
        <v>85</v>
      </c>
      <c r="J7" t="s">
        <v>85</v>
      </c>
      <c r="L7" t="s">
        <v>75</v>
      </c>
      <c r="M7" t="s">
        <v>76</v>
      </c>
    </row>
    <row r="8" spans="1:13" x14ac:dyDescent="0.2">
      <c r="A8">
        <v>6</v>
      </c>
      <c r="B8">
        <v>57.078202022239502</v>
      </c>
      <c r="C8">
        <v>-3.72879699803888</v>
      </c>
      <c r="E8" t="s">
        <v>86</v>
      </c>
      <c r="H8" t="s">
        <v>87</v>
      </c>
      <c r="L8" t="s">
        <v>75</v>
      </c>
      <c r="M8" t="s">
        <v>76</v>
      </c>
    </row>
    <row r="9" spans="1:13" x14ac:dyDescent="0.2">
      <c r="A9">
        <v>7</v>
      </c>
      <c r="B9">
        <v>57.1166840102523</v>
      </c>
      <c r="C9">
        <v>-3.6449229810386901</v>
      </c>
      <c r="E9" t="s">
        <v>88</v>
      </c>
      <c r="H9" t="s">
        <v>89</v>
      </c>
      <c r="L9" t="s">
        <v>75</v>
      </c>
      <c r="M9" t="s">
        <v>76</v>
      </c>
    </row>
    <row r="10" spans="1:13" x14ac:dyDescent="0.2">
      <c r="A10">
        <v>8</v>
      </c>
      <c r="B10">
        <v>57.054331032559197</v>
      </c>
      <c r="C10">
        <v>-3.7108169775456101</v>
      </c>
      <c r="E10" t="s">
        <v>90</v>
      </c>
      <c r="H10" t="s">
        <v>91</v>
      </c>
      <c r="L10" t="s">
        <v>75</v>
      </c>
      <c r="M10" t="s">
        <v>76</v>
      </c>
    </row>
    <row r="11" spans="1:13" x14ac:dyDescent="0.2">
      <c r="A11">
        <v>9</v>
      </c>
      <c r="B11">
        <v>56.805140990763903</v>
      </c>
      <c r="C11">
        <v>-4.9867060035467103</v>
      </c>
      <c r="E11" t="s">
        <v>92</v>
      </c>
      <c r="H11" t="s">
        <v>93</v>
      </c>
      <c r="I11" t="s">
        <v>94</v>
      </c>
      <c r="J11" t="s">
        <v>94</v>
      </c>
      <c r="L11" t="s">
        <v>75</v>
      </c>
      <c r="M11" t="s">
        <v>76</v>
      </c>
    </row>
    <row r="12" spans="1:13" x14ac:dyDescent="0.2">
      <c r="A12">
        <v>10</v>
      </c>
      <c r="B12">
        <v>57.0626830123364</v>
      </c>
      <c r="C12">
        <v>-3.7512709759175702</v>
      </c>
      <c r="E12" t="s">
        <v>95</v>
      </c>
      <c r="H12" t="s">
        <v>96</v>
      </c>
      <c r="L12" t="s">
        <v>75</v>
      </c>
      <c r="M12" t="s">
        <v>76</v>
      </c>
    </row>
    <row r="13" spans="1:13" x14ac:dyDescent="0.2">
      <c r="A13">
        <v>11</v>
      </c>
      <c r="B13">
        <v>57.0420030131936</v>
      </c>
      <c r="C13">
        <v>-3.68098301813006</v>
      </c>
      <c r="E13" t="s">
        <v>97</v>
      </c>
      <c r="H13" t="s">
        <v>98</v>
      </c>
      <c r="L13" t="s">
        <v>75</v>
      </c>
      <c r="M13" t="s">
        <v>76</v>
      </c>
    </row>
    <row r="14" spans="1:13" x14ac:dyDescent="0.2">
      <c r="A14">
        <v>12</v>
      </c>
      <c r="B14">
        <v>56.760337036103003</v>
      </c>
      <c r="C14">
        <v>-4.6905850153416404</v>
      </c>
      <c r="E14" t="s">
        <v>99</v>
      </c>
      <c r="H14" t="s">
        <v>50</v>
      </c>
      <c r="L14" t="s">
        <v>75</v>
      </c>
      <c r="M14" t="s">
        <v>76</v>
      </c>
    </row>
    <row r="15" spans="1:13" x14ac:dyDescent="0.2">
      <c r="A15">
        <v>13</v>
      </c>
      <c r="B15">
        <v>56.853527035564099</v>
      </c>
      <c r="C15">
        <v>-4.4236980099230996</v>
      </c>
      <c r="E15" t="s">
        <v>100</v>
      </c>
      <c r="H15" t="s">
        <v>101</v>
      </c>
      <c r="L15" t="s">
        <v>75</v>
      </c>
      <c r="M15" t="s">
        <v>76</v>
      </c>
    </row>
    <row r="16" spans="1:13" x14ac:dyDescent="0.2">
      <c r="A16">
        <v>14</v>
      </c>
      <c r="B16">
        <v>56.929054018110001</v>
      </c>
      <c r="C16">
        <v>-4.2417289875447697</v>
      </c>
      <c r="E16" t="s">
        <v>102</v>
      </c>
      <c r="H16" t="s">
        <v>103</v>
      </c>
      <c r="L16" t="s">
        <v>75</v>
      </c>
      <c r="M16" t="s">
        <v>76</v>
      </c>
    </row>
    <row r="17" spans="1:13" x14ac:dyDescent="0.2">
      <c r="A17">
        <v>15</v>
      </c>
      <c r="B17">
        <v>56.766689009964402</v>
      </c>
      <c r="C17">
        <v>-4.6660479996353299</v>
      </c>
      <c r="E17" t="s">
        <v>104</v>
      </c>
      <c r="H17" t="s">
        <v>105</v>
      </c>
      <c r="L17" t="s">
        <v>75</v>
      </c>
      <c r="M17" t="s">
        <v>76</v>
      </c>
    </row>
    <row r="18" spans="1:13" x14ac:dyDescent="0.2">
      <c r="A18">
        <v>16</v>
      </c>
      <c r="B18">
        <v>56.775518003851097</v>
      </c>
      <c r="C18">
        <v>-4.8391389939933998</v>
      </c>
      <c r="E18" t="s">
        <v>106</v>
      </c>
      <c r="H18" t="s">
        <v>107</v>
      </c>
      <c r="L18" t="s">
        <v>75</v>
      </c>
      <c r="M18" t="s">
        <v>76</v>
      </c>
    </row>
    <row r="19" spans="1:13" x14ac:dyDescent="0.2">
      <c r="A19">
        <v>17</v>
      </c>
      <c r="B19">
        <v>57.011890020221401</v>
      </c>
      <c r="C19">
        <v>-3.90029702335596</v>
      </c>
      <c r="E19" t="s">
        <v>108</v>
      </c>
      <c r="H19" t="s">
        <v>109</v>
      </c>
      <c r="L19" t="s">
        <v>75</v>
      </c>
      <c r="M19" t="s">
        <v>76</v>
      </c>
    </row>
    <row r="20" spans="1:13" x14ac:dyDescent="0.2">
      <c r="A20">
        <v>18</v>
      </c>
      <c r="B20">
        <v>57.058384018018799</v>
      </c>
      <c r="C20">
        <v>-3.7256909999996402</v>
      </c>
      <c r="E20" t="s">
        <v>110</v>
      </c>
      <c r="H20" t="s">
        <v>111</v>
      </c>
      <c r="L20" t="s">
        <v>75</v>
      </c>
      <c r="M20" t="s">
        <v>76</v>
      </c>
    </row>
    <row r="21" spans="1:13" x14ac:dyDescent="0.2">
      <c r="A21">
        <v>19</v>
      </c>
      <c r="B21">
        <v>56.929750973358701</v>
      </c>
      <c r="C21">
        <v>-4.2414859961718303</v>
      </c>
      <c r="E21" t="s">
        <v>112</v>
      </c>
      <c r="H21" t="s">
        <v>113</v>
      </c>
      <c r="L21" t="s">
        <v>75</v>
      </c>
      <c r="M21" t="s">
        <v>76</v>
      </c>
    </row>
    <row r="22" spans="1:13" x14ac:dyDescent="0.2">
      <c r="A22">
        <v>20</v>
      </c>
      <c r="B22">
        <v>56.770973000675397</v>
      </c>
      <c r="C22">
        <v>-4.79039202444255</v>
      </c>
      <c r="E22" t="s">
        <v>114</v>
      </c>
      <c r="H22" t="s">
        <v>115</v>
      </c>
      <c r="L22" t="s">
        <v>75</v>
      </c>
      <c r="M22" t="s">
        <v>76</v>
      </c>
    </row>
    <row r="23" spans="1:13" x14ac:dyDescent="0.2">
      <c r="A23">
        <v>21</v>
      </c>
      <c r="B23">
        <v>56.7949269711971</v>
      </c>
      <c r="C23">
        <v>-4.9455449916422296</v>
      </c>
      <c r="E23" t="s">
        <v>116</v>
      </c>
      <c r="H23" t="s">
        <v>117</v>
      </c>
      <c r="I23" t="s">
        <v>118</v>
      </c>
      <c r="J23" t="s">
        <v>118</v>
      </c>
      <c r="L23" t="s">
        <v>75</v>
      </c>
      <c r="M2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0"/>
  <sheetViews>
    <sheetView workbookViewId="0">
      <selection activeCell="K6" sqref="K6"/>
    </sheetView>
  </sheetViews>
  <sheetFormatPr baseColWidth="10" defaultRowHeight="16" x14ac:dyDescent="0.2"/>
  <cols>
    <col min="1" max="1" width="45.5" customWidth="1"/>
    <col min="2" max="2" width="23.83203125" bestFit="1" customWidth="1"/>
    <col min="3" max="3" width="25.1640625" bestFit="1" customWidth="1"/>
    <col min="4" max="4" width="21.83203125" bestFit="1" customWidth="1"/>
    <col min="5" max="5" width="23.83203125" bestFit="1" customWidth="1"/>
    <col min="6" max="6" width="21.83203125" bestFit="1" customWidth="1"/>
  </cols>
  <sheetData>
    <row r="2" spans="1:13" ht="20" x14ac:dyDescent="0.25">
      <c r="A2" s="4" t="s">
        <v>12</v>
      </c>
      <c r="F2" t="s">
        <v>28</v>
      </c>
      <c r="G2" s="1" t="s">
        <v>29</v>
      </c>
      <c r="I2" t="s">
        <v>29</v>
      </c>
      <c r="J2">
        <v>521972</v>
      </c>
      <c r="K2">
        <v>162692</v>
      </c>
      <c r="L2">
        <v>51.350225000000002</v>
      </c>
      <c r="M2">
        <v>-0.24991427999999999</v>
      </c>
    </row>
    <row r="3" spans="1:13" ht="20" x14ac:dyDescent="0.25">
      <c r="A3" s="4" t="s">
        <v>13</v>
      </c>
      <c r="F3" t="s">
        <v>30</v>
      </c>
      <c r="G3" s="2" t="s">
        <v>31</v>
      </c>
      <c r="I3" t="s">
        <v>31</v>
      </c>
      <c r="J3">
        <v>521909</v>
      </c>
      <c r="K3">
        <v>162810</v>
      </c>
      <c r="L3">
        <v>51.351300000000002</v>
      </c>
      <c r="M3">
        <v>-0.2507781</v>
      </c>
    </row>
    <row r="4" spans="1:13" ht="17" x14ac:dyDescent="0.25">
      <c r="A4" s="4" t="s">
        <v>14</v>
      </c>
    </row>
    <row r="5" spans="1:13" ht="17" x14ac:dyDescent="0.25">
      <c r="A5" s="4" t="s">
        <v>15</v>
      </c>
      <c r="J5">
        <f>J3-J2</f>
        <v>-63</v>
      </c>
      <c r="K5">
        <f>K3-K2</f>
        <v>118</v>
      </c>
    </row>
    <row r="6" spans="1:13" ht="17" x14ac:dyDescent="0.25">
      <c r="A6" s="4" t="s">
        <v>16</v>
      </c>
    </row>
    <row r="7" spans="1:13" ht="17" x14ac:dyDescent="0.25">
      <c r="A7" s="4" t="s">
        <v>17</v>
      </c>
    </row>
    <row r="9" spans="1:13" x14ac:dyDescent="0.2">
      <c r="A9" t="s">
        <v>18</v>
      </c>
      <c r="B9">
        <v>-6371000</v>
      </c>
    </row>
    <row r="11" spans="1:13" x14ac:dyDescent="0.2">
      <c r="A11" t="s">
        <v>24</v>
      </c>
      <c r="B11">
        <f>L2</f>
        <v>51.350225000000002</v>
      </c>
      <c r="C11" t="s">
        <v>19</v>
      </c>
      <c r="D11">
        <f>B11/180*PI()</f>
        <v>0.89623049788990528</v>
      </c>
    </row>
    <row r="12" spans="1:13" x14ac:dyDescent="0.2">
      <c r="A12" t="s">
        <v>25</v>
      </c>
      <c r="B12">
        <f>M2</f>
        <v>-0.24991427999999999</v>
      </c>
      <c r="C12" t="s">
        <v>20</v>
      </c>
      <c r="D12">
        <f t="shared" ref="D12:D14" si="0">B12/180*PI()</f>
        <v>-4.3618270337510145E-3</v>
      </c>
    </row>
    <row r="13" spans="1:13" x14ac:dyDescent="0.2">
      <c r="A13" t="s">
        <v>26</v>
      </c>
      <c r="B13">
        <f>L3</f>
        <v>51.351300000000002</v>
      </c>
      <c r="C13" t="s">
        <v>21</v>
      </c>
      <c r="D13">
        <f t="shared" si="0"/>
        <v>0.89624926017936413</v>
      </c>
    </row>
    <row r="14" spans="1:13" x14ac:dyDescent="0.2">
      <c r="A14" t="s">
        <v>27</v>
      </c>
      <c r="B14">
        <f>M3</f>
        <v>-0.2507781</v>
      </c>
      <c r="C14" t="s">
        <v>22</v>
      </c>
      <c r="D14">
        <f t="shared" si="0"/>
        <v>-4.3769035368955919E-3</v>
      </c>
    </row>
    <row r="15" spans="1:13" x14ac:dyDescent="0.2">
      <c r="C15" t="s">
        <v>23</v>
      </c>
      <c r="D15">
        <f>COS(D11)</f>
        <v>0.62455829744850544</v>
      </c>
    </row>
    <row r="17" spans="3:4" x14ac:dyDescent="0.2">
      <c r="C17" t="s">
        <v>6</v>
      </c>
      <c r="D17">
        <v>100</v>
      </c>
    </row>
    <row r="19" spans="3:4" x14ac:dyDescent="0.2">
      <c r="C19">
        <f>ABS(D13-D11)*B9</f>
        <v>-119.5345461423415</v>
      </c>
    </row>
    <row r="20" spans="3:4" x14ac:dyDescent="0.2">
      <c r="C20">
        <f>ABS(D12-D14)*B9*D15</f>
        <v>-59.99032436797922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Checkpoints</vt:lpstr>
      <vt:lpstr>Wpt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Pickup</cp:lastModifiedBy>
  <dcterms:created xsi:type="dcterms:W3CDTF">2017-02-20T20:36:25Z</dcterms:created>
  <dcterms:modified xsi:type="dcterms:W3CDTF">2021-08-10T09:26:25Z</dcterms:modified>
</cp:coreProperties>
</file>