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9975"/>
  </bookViews>
  <sheets>
    <sheet name="INVENTARIO" sheetId="6" r:id="rId1"/>
    <sheet name="SOLUCIÓN" sheetId="1" r:id="rId2"/>
  </sheets>
  <definedNames>
    <definedName name="DATO1" localSheetId="0">INVENTARIO!#REF!</definedName>
    <definedName name="DATO1">SOLUCIÓN!#REF!</definedName>
    <definedName name="DATO2" localSheetId="0">INVENTARIO!#REF!</definedName>
    <definedName name="DATO2">SOLUCIÓN!#REF!</definedName>
    <definedName name="DATO3" localSheetId="0">INVENTARIO!#REF!</definedName>
    <definedName name="DATO3">SOLUCIÓN!#REF!</definedName>
    <definedName name="DATO4" localSheetId="0">INVENTARIO!#REF!</definedName>
    <definedName name="DATO4">SOLUCIÓN!#REF!</definedName>
    <definedName name="DATO5" localSheetId="0">INVENTARIO!#REF!</definedName>
    <definedName name="DATO5">SOLUCIÓN!#REF!</definedName>
  </definedNames>
  <calcPr calcId="145621"/>
</workbook>
</file>

<file path=xl/calcChain.xml><?xml version="1.0" encoding="utf-8"?>
<calcChain xmlns="http://schemas.openxmlformats.org/spreadsheetml/2006/main">
  <c r="C21" i="6" l="1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D3" i="1"/>
  <c r="D31" i="1" l="1"/>
  <c r="D29" i="1"/>
  <c r="D2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I20" i="1" l="1"/>
  <c r="I1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10" i="1"/>
  <c r="K7" i="1"/>
  <c r="J18" i="1"/>
  <c r="I8" i="1" l="1"/>
  <c r="I16" i="1"/>
  <c r="J14" i="1"/>
  <c r="J7" i="1"/>
  <c r="J8" i="1"/>
  <c r="I10" i="1"/>
  <c r="J12" i="1"/>
  <c r="I14" i="1"/>
  <c r="J16" i="1"/>
  <c r="I18" i="1"/>
  <c r="J20" i="1"/>
  <c r="J9" i="1"/>
  <c r="J11" i="1"/>
  <c r="J13" i="1"/>
  <c r="J15" i="1"/>
  <c r="J17" i="1"/>
  <c r="J19" i="1"/>
  <c r="J21" i="1"/>
  <c r="I21" i="1"/>
  <c r="I19" i="1"/>
  <c r="I17" i="1"/>
  <c r="I15" i="1"/>
  <c r="I13" i="1"/>
  <c r="I11" i="1"/>
  <c r="I9" i="1"/>
  <c r="I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" i="1"/>
  <c r="H7" i="1" l="1"/>
  <c r="D27" i="1"/>
  <c r="D23" i="1"/>
  <c r="H21" i="1"/>
  <c r="L21" i="1"/>
  <c r="H19" i="1"/>
  <c r="L19" i="1"/>
  <c r="H17" i="1"/>
  <c r="L17" i="1"/>
  <c r="H15" i="1"/>
  <c r="L15" i="1"/>
  <c r="H13" i="1"/>
  <c r="L13" i="1"/>
  <c r="H11" i="1"/>
  <c r="L11" i="1"/>
  <c r="H9" i="1"/>
  <c r="L9" i="1"/>
  <c r="H20" i="1"/>
  <c r="L20" i="1"/>
  <c r="H18" i="1"/>
  <c r="L18" i="1"/>
  <c r="H16" i="1"/>
  <c r="L16" i="1"/>
  <c r="H14" i="1"/>
  <c r="L14" i="1"/>
  <c r="H12" i="1"/>
  <c r="L12" i="1"/>
  <c r="H10" i="1"/>
  <c r="L10" i="1"/>
  <c r="H8" i="1"/>
  <c r="L8" i="1"/>
  <c r="L7" i="1"/>
</calcChain>
</file>

<file path=xl/sharedStrings.xml><?xml version="1.0" encoding="utf-8"?>
<sst xmlns="http://schemas.openxmlformats.org/spreadsheetml/2006/main" count="117" uniqueCount="51">
  <si>
    <t>DATO1</t>
  </si>
  <si>
    <t>DATO2</t>
  </si>
  <si>
    <t>DATO3</t>
  </si>
  <si>
    <t>DATO4</t>
  </si>
  <si>
    <t>DATO5</t>
  </si>
  <si>
    <t>TRAMO1</t>
  </si>
  <si>
    <t>TRAMO2</t>
  </si>
  <si>
    <t>TRAMO3</t>
  </si>
  <si>
    <t>INVENTARIO1</t>
  </si>
  <si>
    <t>INVENTARIO2</t>
  </si>
  <si>
    <t>INVENTARIO3</t>
  </si>
  <si>
    <t>POBLACIÓN</t>
  </si>
  <si>
    <t>PROVINCIA</t>
  </si>
  <si>
    <t>INVENTARIO4</t>
  </si>
  <si>
    <t>INVENTARIO5</t>
  </si>
  <si>
    <t>TOTAL</t>
  </si>
  <si>
    <t>CÓDIGO</t>
  </si>
  <si>
    <t>INVENTARIO6</t>
  </si>
  <si>
    <t>INVENTARIO7</t>
  </si>
  <si>
    <t>ACTUALIZADO A</t>
  </si>
  <si>
    <t>CRECIMIENTO ESTIMADO</t>
  </si>
  <si>
    <t>CÁDIZ</t>
  </si>
  <si>
    <t>HUELVA</t>
  </si>
  <si>
    <t>SEVILLA</t>
  </si>
  <si>
    <t>CÓRDOBA</t>
  </si>
  <si>
    <t>RONDA</t>
  </si>
  <si>
    <t>MÁLAGA</t>
  </si>
  <si>
    <t>BAEZA</t>
  </si>
  <si>
    <t>JAEN</t>
  </si>
  <si>
    <t>GRANADA</t>
  </si>
  <si>
    <t>ALMERÍA</t>
  </si>
  <si>
    <t>ALMENDRALEJO</t>
  </si>
  <si>
    <t>BADAJOZ</t>
  </si>
  <si>
    <t>TRUJILLO</t>
  </si>
  <si>
    <t>CÁCERES</t>
  </si>
  <si>
    <t>GETAFE</t>
  </si>
  <si>
    <t>MADRID</t>
  </si>
  <si>
    <t>VILLENA</t>
  </si>
  <si>
    <t>ALICANTE</t>
  </si>
  <si>
    <t>BENIDORM</t>
  </si>
  <si>
    <t>CASTELLÓN</t>
  </si>
  <si>
    <t>GIJÓN</t>
  </si>
  <si>
    <t>OVIEDO</t>
  </si>
  <si>
    <t>BARCELONA</t>
  </si>
  <si>
    <t>MOTRIL</t>
  </si>
  <si>
    <t>CHICLANA DE LA FRONTERA</t>
  </si>
  <si>
    <t>PUNTA UMBRÍA</t>
  </si>
  <si>
    <t>DOS HERMANAS</t>
  </si>
  <si>
    <t>PRIEGO DE CÓRDOBA</t>
  </si>
  <si>
    <t>ROQUETAS DE MAR</t>
  </si>
  <si>
    <t>EL PRAT DE LLOBREGAT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</si>
</sst>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%"/>
    <numFmt numFmtId="166" formatCode="#,###.0\ &quot;tot&quot;"/>
    <numFmt numFmtId="167" formatCode="#,##0.0"/>
    <numFmt numFmtId="168" formatCode="d\-yyyy\-m"/>
    <numFmt numFmtId="169" formatCode="#,###"/>
  </numFmts>
  <fonts count="5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1"/>
      <color theme="0"/>
      <name val="Calibri"/>
      <family val="2"/>
      <scheme val="minor"/>
    </font>
    <font>
      <sz val="14"/>
      <color theme="1"/>
      <name val="Andalus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Protection="1"/>
    <xf numFmtId="0" fontId="0" fillId="3" borderId="1" xfId="0" applyFill="1" applyBorder="1" applyProtection="1"/>
    <xf numFmtId="14" fontId="0" fillId="0" borderId="0" xfId="0" applyNumberFormat="1" applyFill="1" applyBorder="1" applyProtection="1"/>
    <xf numFmtId="0" fontId="0" fillId="0" borderId="0" xfId="0" applyFill="1" applyBorder="1" applyProtection="1"/>
    <xf numFmtId="0" fontId="0" fillId="0" borderId="1" xfId="0" applyFont="1" applyFill="1" applyBorder="1" applyProtection="1"/>
    <xf numFmtId="0" fontId="0" fillId="0" borderId="0" xfId="0" applyFill="1" applyProtection="1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2" fillId="2" borderId="2" xfId="0" applyFont="1" applyFill="1" applyBorder="1" applyProtection="1"/>
    <xf numFmtId="0" fontId="0" fillId="3" borderId="1" xfId="0" applyFill="1" applyBorder="1" applyAlignment="1" applyProtection="1">
      <alignment horizontal="center"/>
    </xf>
    <xf numFmtId="0" fontId="2" fillId="2" borderId="1" xfId="0" applyFont="1" applyFill="1" applyBorder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horizontal="center"/>
    </xf>
    <xf numFmtId="2" fontId="0" fillId="0" borderId="0" xfId="0" applyNumberFormat="1" applyFill="1" applyBorder="1" applyProtection="1"/>
    <xf numFmtId="164" fontId="0" fillId="3" borderId="1" xfId="0" applyNumberFormat="1" applyFont="1" applyFill="1" applyBorder="1" applyProtection="1"/>
    <xf numFmtId="164" fontId="0" fillId="3" borderId="1" xfId="0" applyNumberFormat="1" applyFill="1" applyBorder="1" applyProtection="1"/>
    <xf numFmtId="165" fontId="0" fillId="0" borderId="1" xfId="0" applyNumberFormat="1" applyFont="1" applyFill="1" applyBorder="1" applyAlignment="1" applyProtection="1">
      <alignment horizontal="right" indent="2"/>
    </xf>
    <xf numFmtId="166" fontId="0" fillId="0" borderId="1" xfId="0" applyNumberFormat="1" applyFont="1" applyFill="1" applyBorder="1" applyAlignment="1" applyProtection="1">
      <alignment horizontal="right" indent="2"/>
    </xf>
    <xf numFmtId="167" fontId="3" fillId="0" borderId="1" xfId="0" applyNumberFormat="1" applyFont="1" applyFill="1" applyBorder="1" applyProtection="1"/>
    <xf numFmtId="0" fontId="0" fillId="0" borderId="4" xfId="0" applyFont="1" applyFill="1" applyBorder="1" applyProtection="1"/>
    <xf numFmtId="0" fontId="0" fillId="0" borderId="5" xfId="0" applyFont="1" applyFill="1" applyBorder="1" applyProtection="1"/>
    <xf numFmtId="0" fontId="0" fillId="0" borderId="3" xfId="0" applyFont="1" applyFill="1" applyBorder="1" applyAlignment="1" applyProtection="1">
      <alignment wrapText="1"/>
    </xf>
    <xf numFmtId="164" fontId="0" fillId="0" borderId="1" xfId="0" applyNumberFormat="1" applyFill="1" applyBorder="1" applyProtection="1"/>
    <xf numFmtId="168" fontId="0" fillId="0" borderId="1" xfId="0" applyNumberFormat="1" applyFill="1" applyBorder="1" applyProtection="1"/>
    <xf numFmtId="169" fontId="4" fillId="0" borderId="1" xfId="0" applyNumberFormat="1" applyFont="1" applyFill="1" applyBorder="1" applyProtection="1"/>
    <xf numFmtId="0" fontId="0" fillId="0" borderId="1" xfId="0" applyNumberFormat="1" applyFill="1" applyBorder="1" applyProtection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363579</xdr:colOff>
      <xdr:row>22</xdr:row>
      <xdr:rowOff>38131</xdr:rowOff>
    </xdr:from>
    <xdr:ext cx="6639361" cy="655885"/>
    <xdr:sp macro="" textlink="">
      <xdr:nvSpPr>
        <xdr:cNvPr id="2" name="1 Rectángulo"/>
        <xdr:cNvSpPr/>
      </xdr:nvSpPr>
      <xdr:spPr>
        <a:xfrm>
          <a:off x="5526129" y="6372256"/>
          <a:ext cx="6639361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600" b="1" cap="none" spc="200" baseline="0">
              <a:ln w="29210">
                <a:solidFill>
                  <a:schemeClr val="accent3">
                    <a:tint val="10000"/>
                  </a:schemeClr>
                </a:solidFill>
              </a:ln>
              <a:solidFill>
                <a:schemeClr val="accent3">
                  <a:satMod val="200000"/>
                  <a:alpha val="50000"/>
                </a:schemeClr>
              </a:solidFill>
              <a:effectLst>
                <a:innerShdw blurRad="50800" dist="50800" dir="8100000">
                  <a:srgbClr val="7D7D7D">
                    <a:alpha val="73000"/>
                  </a:srgbClr>
                </a:innerShdw>
              </a:effectLst>
            </a:rPr>
            <a:t>ExcelParaOposiciones.Com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363579</xdr:colOff>
      <xdr:row>22</xdr:row>
      <xdr:rowOff>38131</xdr:rowOff>
    </xdr:from>
    <xdr:ext cx="6639361" cy="655885"/>
    <xdr:sp macro="" textlink="">
      <xdr:nvSpPr>
        <xdr:cNvPr id="2" name="1 Rectángulo"/>
        <xdr:cNvSpPr/>
      </xdr:nvSpPr>
      <xdr:spPr>
        <a:xfrm>
          <a:off x="4649829" y="4536048"/>
          <a:ext cx="6639361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600" b="1" cap="none" spc="200" baseline="0">
              <a:ln w="29210">
                <a:solidFill>
                  <a:schemeClr val="accent3">
                    <a:tint val="10000"/>
                  </a:schemeClr>
                </a:solidFill>
              </a:ln>
              <a:solidFill>
                <a:schemeClr val="accent3">
                  <a:satMod val="200000"/>
                  <a:alpha val="50000"/>
                </a:schemeClr>
              </a:solidFill>
              <a:effectLst>
                <a:innerShdw blurRad="50800" dist="50800" dir="8100000">
                  <a:srgbClr val="7D7D7D">
                    <a:alpha val="73000"/>
                  </a:srgbClr>
                </a:innerShdw>
              </a:effectLst>
            </a:rPr>
            <a:t>ExcelParaOposiciones.Com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abSelected="1" zoomScale="90" zoomScaleNormal="90" workbookViewId="0">
      <selection activeCell="J35" sqref="J35"/>
    </sheetView>
  </sheetViews>
  <sheetFormatPr baseColWidth="10" defaultRowHeight="15"/>
  <cols>
    <col min="1" max="1" width="15.5703125" style="6" customWidth="1"/>
    <col min="2" max="2" width="25.42578125" style="6" bestFit="1" customWidth="1"/>
    <col min="3" max="3" width="23.140625" style="6" bestFit="1" customWidth="1"/>
    <col min="4" max="4" width="13.28515625" style="6" customWidth="1"/>
    <col min="5" max="5" width="10.5703125" style="6" bestFit="1" customWidth="1"/>
    <col min="6" max="6" width="11.7109375" style="6" customWidth="1"/>
    <col min="7" max="7" width="11.42578125" style="6" customWidth="1"/>
    <col min="8" max="8" width="13.140625" style="6" customWidth="1"/>
    <col min="9" max="14" width="13.140625" style="6" bestFit="1" customWidth="1"/>
    <col min="15" max="16384" width="11.42578125" style="6"/>
  </cols>
  <sheetData>
    <row r="2" spans="1:14" ht="14.25" customHeight="1">
      <c r="F2" s="7"/>
    </row>
    <row r="3" spans="1:14">
      <c r="C3" s="6" t="s">
        <v>19</v>
      </c>
      <c r="D3" s="26"/>
      <c r="I3" s="8"/>
      <c r="J3" s="3"/>
      <c r="N3" s="4"/>
    </row>
    <row r="4" spans="1:14">
      <c r="C4" s="6" t="s">
        <v>20</v>
      </c>
      <c r="D4" s="1">
        <v>12.45</v>
      </c>
      <c r="I4" s="8"/>
      <c r="J4" s="3"/>
      <c r="N4" s="4"/>
    </row>
    <row r="6" spans="1:14">
      <c r="A6" s="9" t="s">
        <v>12</v>
      </c>
      <c r="B6" s="9" t="s">
        <v>11</v>
      </c>
      <c r="C6" s="9" t="s">
        <v>15</v>
      </c>
      <c r="D6" s="9" t="s">
        <v>16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13</v>
      </c>
      <c r="L6" s="9" t="s">
        <v>14</v>
      </c>
      <c r="M6" s="9" t="s">
        <v>17</v>
      </c>
      <c r="N6" s="9" t="s">
        <v>18</v>
      </c>
    </row>
    <row r="7" spans="1:14">
      <c r="A7" s="2" t="s">
        <v>21</v>
      </c>
      <c r="B7" s="2" t="s">
        <v>45</v>
      </c>
      <c r="C7" s="16">
        <f>SUM(E7:G7)</f>
        <v>2517.6601790378363</v>
      </c>
      <c r="D7" s="10">
        <v>8765321</v>
      </c>
      <c r="E7" s="15">
        <v>970.96509797651936</v>
      </c>
      <c r="F7" s="15">
        <v>689.51624137700389</v>
      </c>
      <c r="G7" s="15">
        <v>857.17883968431317</v>
      </c>
      <c r="H7" s="27"/>
      <c r="I7" s="27"/>
      <c r="J7" s="27"/>
      <c r="K7" s="27"/>
      <c r="L7" s="27"/>
      <c r="M7" s="27"/>
      <c r="N7" s="27"/>
    </row>
    <row r="8" spans="1:14">
      <c r="A8" s="2" t="s">
        <v>22</v>
      </c>
      <c r="B8" s="2" t="s">
        <v>46</v>
      </c>
      <c r="C8" s="16">
        <f t="shared" ref="C8:C21" si="0">SUM(E8:G8)</f>
        <v>1259.6408894061797</v>
      </c>
      <c r="D8" s="10">
        <v>2376433</v>
      </c>
      <c r="E8" s="15">
        <v>882.27832839079565</v>
      </c>
      <c r="F8" s="15">
        <v>23.574994882038514</v>
      </c>
      <c r="G8" s="15">
        <v>353.78756613334559</v>
      </c>
      <c r="H8" s="27"/>
      <c r="I8" s="27"/>
      <c r="J8" s="27"/>
      <c r="K8" s="27"/>
      <c r="L8" s="27"/>
      <c r="M8" s="27"/>
      <c r="N8" s="27"/>
    </row>
    <row r="9" spans="1:14">
      <c r="A9" s="2" t="s">
        <v>23</v>
      </c>
      <c r="B9" s="2" t="s">
        <v>47</v>
      </c>
      <c r="C9" s="16">
        <f t="shared" si="0"/>
        <v>1571.1539046018243</v>
      </c>
      <c r="D9" s="10">
        <v>3356774</v>
      </c>
      <c r="E9" s="15">
        <v>137.31387213462975</v>
      </c>
      <c r="F9" s="15">
        <v>514.69224318716942</v>
      </c>
      <c r="G9" s="15">
        <v>919.14778928002522</v>
      </c>
      <c r="H9" s="27"/>
      <c r="I9" s="27"/>
      <c r="J9" s="27"/>
      <c r="K9" s="27"/>
      <c r="L9" s="27"/>
      <c r="M9" s="27"/>
      <c r="N9" s="27"/>
    </row>
    <row r="10" spans="1:14">
      <c r="A10" s="2" t="s">
        <v>24</v>
      </c>
      <c r="B10" s="2" t="s">
        <v>48</v>
      </c>
      <c r="C10" s="16">
        <f t="shared" si="0"/>
        <v>2161.0476145848897</v>
      </c>
      <c r="D10" s="10">
        <v>1133447</v>
      </c>
      <c r="E10" s="15">
        <v>744.26702043968874</v>
      </c>
      <c r="F10" s="15">
        <v>460.58897925088525</v>
      </c>
      <c r="G10" s="15">
        <v>956.19161489431553</v>
      </c>
      <c r="H10" s="27"/>
      <c r="I10" s="27"/>
      <c r="J10" s="27"/>
      <c r="K10" s="27"/>
      <c r="L10" s="27"/>
      <c r="M10" s="27"/>
      <c r="N10" s="27"/>
    </row>
    <row r="11" spans="1:14">
      <c r="A11" s="2" t="s">
        <v>26</v>
      </c>
      <c r="B11" s="2" t="s">
        <v>25</v>
      </c>
      <c r="C11" s="16">
        <f t="shared" si="0"/>
        <v>2131.2380906410731</v>
      </c>
      <c r="D11" s="10">
        <v>4567892</v>
      </c>
      <c r="E11" s="15">
        <v>970.35971868107106</v>
      </c>
      <c r="F11" s="15">
        <v>249.89291624457999</v>
      </c>
      <c r="G11" s="15">
        <v>910.98545571542195</v>
      </c>
      <c r="H11" s="27"/>
      <c r="I11" s="27"/>
      <c r="J11" s="27"/>
      <c r="K11" s="27"/>
      <c r="L11" s="27"/>
      <c r="M11" s="27"/>
      <c r="N11" s="27"/>
    </row>
    <row r="12" spans="1:14">
      <c r="A12" s="2" t="s">
        <v>28</v>
      </c>
      <c r="B12" s="2" t="s">
        <v>27</v>
      </c>
      <c r="C12" s="16">
        <f t="shared" si="0"/>
        <v>1421.7515012919043</v>
      </c>
      <c r="D12" s="10">
        <v>9876549</v>
      </c>
      <c r="E12" s="15">
        <v>520.15431125298289</v>
      </c>
      <c r="F12" s="15">
        <v>117.89137040319908</v>
      </c>
      <c r="G12" s="15">
        <v>783.70581963572249</v>
      </c>
      <c r="H12" s="27"/>
      <c r="I12" s="27"/>
      <c r="J12" s="27"/>
      <c r="K12" s="27"/>
      <c r="L12" s="27"/>
      <c r="M12" s="27"/>
      <c r="N12" s="27"/>
    </row>
    <row r="13" spans="1:14">
      <c r="A13" s="2" t="s">
        <v>29</v>
      </c>
      <c r="B13" s="2" t="s">
        <v>44</v>
      </c>
      <c r="C13" s="16">
        <f t="shared" si="0"/>
        <v>837.52949726538463</v>
      </c>
      <c r="D13" s="10">
        <v>3346780</v>
      </c>
      <c r="E13" s="15">
        <v>582.96659772238058</v>
      </c>
      <c r="F13" s="15">
        <v>48.235571416918035</v>
      </c>
      <c r="G13" s="15">
        <v>206.327328126086</v>
      </c>
      <c r="H13" s="27"/>
      <c r="I13" s="27"/>
      <c r="J13" s="27"/>
      <c r="K13" s="27"/>
      <c r="L13" s="27"/>
      <c r="M13" s="27"/>
      <c r="N13" s="27"/>
    </row>
    <row r="14" spans="1:14">
      <c r="A14" s="2" t="s">
        <v>30</v>
      </c>
      <c r="B14" s="2" t="s">
        <v>49</v>
      </c>
      <c r="C14" s="16">
        <f t="shared" si="0"/>
        <v>1746.0593279440177</v>
      </c>
      <c r="D14" s="10">
        <v>2256781</v>
      </c>
      <c r="E14" s="15">
        <v>392.88005762927014</v>
      </c>
      <c r="F14" s="15">
        <v>452.15786148074699</v>
      </c>
      <c r="G14" s="15">
        <v>901.02140883400068</v>
      </c>
      <c r="H14" s="27"/>
      <c r="I14" s="27"/>
      <c r="J14" s="27"/>
      <c r="K14" s="27"/>
      <c r="L14" s="27"/>
      <c r="M14" s="27"/>
      <c r="N14" s="27"/>
    </row>
    <row r="15" spans="1:14">
      <c r="A15" s="2" t="s">
        <v>32</v>
      </c>
      <c r="B15" s="2" t="s">
        <v>31</v>
      </c>
      <c r="C15" s="16">
        <f t="shared" si="0"/>
        <v>1274.3711958956815</v>
      </c>
      <c r="D15" s="10">
        <v>7644352</v>
      </c>
      <c r="E15" s="15">
        <v>12.678299673164361</v>
      </c>
      <c r="F15" s="15">
        <v>809.23757883826067</v>
      </c>
      <c r="G15" s="15">
        <v>452.45531738425649</v>
      </c>
      <c r="H15" s="27"/>
      <c r="I15" s="27"/>
      <c r="J15" s="27"/>
      <c r="K15" s="27"/>
      <c r="L15" s="27"/>
      <c r="M15" s="27"/>
      <c r="N15" s="27"/>
    </row>
    <row r="16" spans="1:14">
      <c r="A16" s="2" t="s">
        <v>34</v>
      </c>
      <c r="B16" s="2" t="s">
        <v>33</v>
      </c>
      <c r="C16" s="16">
        <f t="shared" si="0"/>
        <v>1154.3052944875424</v>
      </c>
      <c r="D16" s="10">
        <v>2309873</v>
      </c>
      <c r="E16" s="15">
        <v>873.92717883987984</v>
      </c>
      <c r="F16" s="15">
        <v>185.68318562605813</v>
      </c>
      <c r="G16" s="15">
        <v>94.694930021604449</v>
      </c>
      <c r="H16" s="27"/>
      <c r="I16" s="27"/>
      <c r="J16" s="27"/>
      <c r="K16" s="27"/>
      <c r="L16" s="27"/>
      <c r="M16" s="27"/>
      <c r="N16" s="27"/>
    </row>
    <row r="17" spans="1:14">
      <c r="A17" s="2" t="s">
        <v>36</v>
      </c>
      <c r="B17" s="2" t="s">
        <v>35</v>
      </c>
      <c r="C17" s="16">
        <f t="shared" si="0"/>
        <v>831.73935067831769</v>
      </c>
      <c r="D17" s="10">
        <v>9087881</v>
      </c>
      <c r="E17" s="15">
        <v>485.9644276869073</v>
      </c>
      <c r="F17" s="15">
        <v>36.062729866842112</v>
      </c>
      <c r="G17" s="15">
        <v>309.71219312456833</v>
      </c>
      <c r="H17" s="27"/>
      <c r="I17" s="27"/>
      <c r="J17" s="27"/>
      <c r="K17" s="27"/>
      <c r="L17" s="27"/>
      <c r="M17" s="27"/>
      <c r="N17" s="27"/>
    </row>
    <row r="18" spans="1:14">
      <c r="A18" s="2" t="s">
        <v>38</v>
      </c>
      <c r="B18" s="2" t="s">
        <v>37</v>
      </c>
      <c r="C18" s="16">
        <f t="shared" si="0"/>
        <v>2165.1256820141007</v>
      </c>
      <c r="D18" s="10">
        <v>4467337</v>
      </c>
      <c r="E18" s="15">
        <v>953.11172513908718</v>
      </c>
      <c r="F18" s="15">
        <v>775.62054502760952</v>
      </c>
      <c r="G18" s="15">
        <v>436.39341184740385</v>
      </c>
      <c r="H18" s="27"/>
      <c r="I18" s="27"/>
      <c r="J18" s="27"/>
      <c r="K18" s="27"/>
      <c r="L18" s="27"/>
      <c r="M18" s="27"/>
      <c r="N18" s="27"/>
    </row>
    <row r="19" spans="1:14">
      <c r="A19" s="2" t="s">
        <v>40</v>
      </c>
      <c r="B19" s="2" t="s">
        <v>39</v>
      </c>
      <c r="C19" s="16">
        <f t="shared" si="0"/>
        <v>1433.4444392752259</v>
      </c>
      <c r="D19" s="10">
        <v>2627413</v>
      </c>
      <c r="E19" s="15">
        <v>356.11427713698254</v>
      </c>
      <c r="F19" s="15">
        <v>903.14791272324862</v>
      </c>
      <c r="G19" s="15">
        <v>174.18224941499494</v>
      </c>
      <c r="H19" s="27"/>
      <c r="I19" s="27"/>
      <c r="J19" s="27"/>
      <c r="K19" s="27"/>
      <c r="L19" s="27"/>
      <c r="M19" s="27"/>
      <c r="N19" s="27"/>
    </row>
    <row r="20" spans="1:14">
      <c r="A20" s="2" t="s">
        <v>42</v>
      </c>
      <c r="B20" s="2" t="s">
        <v>41</v>
      </c>
      <c r="C20" s="16">
        <f t="shared" si="0"/>
        <v>2007.9513478454801</v>
      </c>
      <c r="D20" s="10">
        <v>1547931</v>
      </c>
      <c r="E20" s="15">
        <v>796.40326235892712</v>
      </c>
      <c r="F20" s="15">
        <v>596.93507060643788</v>
      </c>
      <c r="G20" s="15">
        <v>614.61301488011509</v>
      </c>
      <c r="H20" s="27"/>
      <c r="I20" s="27"/>
      <c r="J20" s="27"/>
      <c r="K20" s="27"/>
      <c r="L20" s="27"/>
      <c r="M20" s="27"/>
      <c r="N20" s="27"/>
    </row>
    <row r="21" spans="1:14">
      <c r="A21" s="2" t="s">
        <v>43</v>
      </c>
      <c r="B21" s="2" t="s">
        <v>50</v>
      </c>
      <c r="C21" s="16">
        <f t="shared" si="0"/>
        <v>1743.4035459239894</v>
      </c>
      <c r="D21" s="10">
        <v>3381950</v>
      </c>
      <c r="E21" s="15">
        <v>334.90200624099873</v>
      </c>
      <c r="F21" s="15">
        <v>652.77629048933863</v>
      </c>
      <c r="G21" s="15">
        <v>755.72524919365208</v>
      </c>
      <c r="H21" s="27"/>
      <c r="I21" s="27"/>
      <c r="J21" s="27"/>
      <c r="K21" s="27"/>
      <c r="L21" s="27"/>
      <c r="M21" s="27"/>
      <c r="N21" s="27"/>
    </row>
    <row r="23" spans="1:14">
      <c r="C23" s="11" t="s">
        <v>0</v>
      </c>
      <c r="D23" s="27"/>
    </row>
    <row r="24" spans="1:14">
      <c r="C24" s="8"/>
      <c r="D24" s="4"/>
    </row>
    <row r="25" spans="1:14">
      <c r="C25" s="11" t="s">
        <v>1</v>
      </c>
      <c r="D25" s="27"/>
    </row>
    <row r="26" spans="1:14">
      <c r="C26" s="8"/>
      <c r="D26" s="4"/>
    </row>
    <row r="27" spans="1:14">
      <c r="C27" s="11" t="s">
        <v>2</v>
      </c>
      <c r="D27" s="27"/>
    </row>
    <row r="28" spans="1:14">
      <c r="C28" s="8"/>
      <c r="D28" s="4"/>
    </row>
    <row r="29" spans="1:14" s="4" customFormat="1">
      <c r="C29" s="11" t="s">
        <v>3</v>
      </c>
      <c r="D29" s="27"/>
      <c r="G29" s="14"/>
    </row>
    <row r="30" spans="1:14">
      <c r="C30" s="8"/>
      <c r="D30" s="4"/>
      <c r="G30" s="14"/>
    </row>
    <row r="31" spans="1:14" s="4" customFormat="1">
      <c r="C31" s="11" t="s">
        <v>4</v>
      </c>
      <c r="D31" s="27"/>
      <c r="G31" s="14"/>
    </row>
    <row r="32" spans="1:14">
      <c r="G32" s="14"/>
    </row>
    <row r="33" spans="7:7" s="4" customFormat="1">
      <c r="G33" s="14"/>
    </row>
    <row r="34" spans="7:7">
      <c r="G34" s="14"/>
    </row>
  </sheetData>
  <pageMargins left="0.7" right="0.7" top="0.75" bottom="0.75" header="0.3" footer="0.3"/>
  <pageSetup paperSize="9" orientation="portrait" r:id="rId1"/>
  <ignoredErrors>
    <ignoredError sqref="C7:C2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opLeftCell="A10" zoomScale="90" zoomScaleNormal="90" workbookViewId="0">
      <selection activeCell="B35" sqref="B35"/>
    </sheetView>
  </sheetViews>
  <sheetFormatPr baseColWidth="10" defaultRowHeight="15"/>
  <cols>
    <col min="1" max="1" width="15.5703125" style="6" customWidth="1"/>
    <col min="2" max="2" width="25.42578125" style="6" bestFit="1" customWidth="1"/>
    <col min="3" max="3" width="23.140625" style="6" bestFit="1" customWidth="1"/>
    <col min="4" max="4" width="13.28515625" style="6" customWidth="1"/>
    <col min="5" max="5" width="10.5703125" style="6" bestFit="1" customWidth="1"/>
    <col min="6" max="6" width="11.7109375" style="6" customWidth="1"/>
    <col min="7" max="7" width="11.42578125" style="6" customWidth="1"/>
    <col min="8" max="8" width="13.140625" style="6" customWidth="1"/>
    <col min="9" max="13" width="13.140625" style="6" bestFit="1" customWidth="1"/>
    <col min="14" max="14" width="25.42578125" style="6" bestFit="1" customWidth="1"/>
    <col min="15" max="16384" width="11.42578125" style="6"/>
  </cols>
  <sheetData>
    <row r="2" spans="1:14" ht="14.25" customHeight="1">
      <c r="F2" s="7"/>
    </row>
    <row r="3" spans="1:14">
      <c r="C3" s="6" t="s">
        <v>19</v>
      </c>
      <c r="D3" s="24">
        <f>DATEVALUE("1-3-2018")-45</f>
        <v>43115</v>
      </c>
      <c r="I3" s="8"/>
      <c r="J3" s="3"/>
      <c r="N3" s="4"/>
    </row>
    <row r="4" spans="1:14">
      <c r="C4" s="6" t="s">
        <v>20</v>
      </c>
      <c r="D4" s="1">
        <v>12.45</v>
      </c>
      <c r="I4" s="8"/>
      <c r="J4" s="3"/>
      <c r="N4" s="4"/>
    </row>
    <row r="6" spans="1:14" ht="15.75" thickBot="1">
      <c r="A6" s="9" t="s">
        <v>12</v>
      </c>
      <c r="B6" s="9" t="s">
        <v>11</v>
      </c>
      <c r="C6" s="9" t="s">
        <v>15</v>
      </c>
      <c r="D6" s="9" t="s">
        <v>16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13</v>
      </c>
      <c r="L6" s="9" t="s">
        <v>14</v>
      </c>
      <c r="M6" s="9" t="s">
        <v>17</v>
      </c>
      <c r="N6" s="9" t="s">
        <v>18</v>
      </c>
    </row>
    <row r="7" spans="1:14" ht="19.5" thickBot="1">
      <c r="A7" s="2" t="s">
        <v>21</v>
      </c>
      <c r="B7" s="2" t="s">
        <v>45</v>
      </c>
      <c r="C7" s="16">
        <f>SUM(E7:G7)</f>
        <v>2517.6601790378363</v>
      </c>
      <c r="D7" s="10">
        <v>8765321</v>
      </c>
      <c r="E7" s="15">
        <v>970.96509797651936</v>
      </c>
      <c r="F7" s="15">
        <v>689.51624137700389</v>
      </c>
      <c r="G7" s="15">
        <v>857.17883968431317</v>
      </c>
      <c r="H7" s="17">
        <f>(E7+F7*0.031)/C7</f>
        <v>0.39415172457406267</v>
      </c>
      <c r="I7" s="18">
        <f>(E7*0.1)+(F7-$D$4)</f>
        <v>774.1627511746558</v>
      </c>
      <c r="J7" s="19">
        <f>IF((F7-G7)/(E7-G7)&gt;-1,(F7-G7)/(E7-G7),25)</f>
        <v>25</v>
      </c>
      <c r="K7" s="5" t="str">
        <f>LEFT(B7,4) &amp; RIGHT(A7,3)</f>
        <v>CHICDIZ</v>
      </c>
      <c r="L7" s="20">
        <f>IF(AND(ISEVEN(F7),F7&lt;E7),C7+F7,ROUND(C7,1))</f>
        <v>2517.6999999999998</v>
      </c>
      <c r="M7" s="22" t="str">
        <f>"TOTAL: " &amp; MID(D7,3,3)</f>
        <v>TOTAL: 653</v>
      </c>
      <c r="N7" s="21" t="str">
        <f>SUBSTITUTE(B7," ","")</f>
        <v>CHICLANADELAFRONTERA</v>
      </c>
    </row>
    <row r="8" spans="1:14" ht="19.5" thickBot="1">
      <c r="A8" s="2" t="s">
        <v>22</v>
      </c>
      <c r="B8" s="2" t="s">
        <v>46</v>
      </c>
      <c r="C8" s="16">
        <f t="shared" ref="C8:C21" si="0">SUM(E8:G8)</f>
        <v>1259.6408894061797</v>
      </c>
      <c r="D8" s="10">
        <v>2376433</v>
      </c>
      <c r="E8" s="15">
        <v>882.27832839079565</v>
      </c>
      <c r="F8" s="15">
        <v>23.574994882038514</v>
      </c>
      <c r="G8" s="15">
        <v>353.78756613334559</v>
      </c>
      <c r="H8" s="17">
        <f t="shared" ref="H8:H21" si="1">(E8+F8*0.031)/C8</f>
        <v>0.70100070635878398</v>
      </c>
      <c r="I8" s="18">
        <f t="shared" ref="I8:I21" si="2">(E8*0.1)+(F8-$D$4)</f>
        <v>99.352827721118075</v>
      </c>
      <c r="J8" s="19">
        <f t="shared" ref="J8:J21" si="3">IF((F8-G8)/(E8-G8)&gt;-1,(F8-G8)/(E8-G8),25)</f>
        <v>-0.62482184142784802</v>
      </c>
      <c r="K8" s="5" t="str">
        <f t="shared" ref="K8:K21" si="4">LEFT(B8,4) &amp; RIGHT(A8,3)</f>
        <v>PUNTLVA</v>
      </c>
      <c r="L8" s="20">
        <f t="shared" ref="L8:L21" si="5">IF(AND(ISEVEN(F8),F8&lt;E8),C8+F8,ROUND(C8,1))</f>
        <v>1259.5999999999999</v>
      </c>
      <c r="M8" s="22" t="str">
        <f t="shared" ref="M8:M21" si="6">"TOTAL: " &amp; MID(D8,3,3)</f>
        <v>TOTAL: 764</v>
      </c>
      <c r="N8" s="21" t="str">
        <f t="shared" ref="N8:N21" si="7">SUBSTITUTE(B8," ","")</f>
        <v>PUNTAUMBRÍA</v>
      </c>
    </row>
    <row r="9" spans="1:14" ht="26.25" thickBot="1">
      <c r="A9" s="2" t="s">
        <v>23</v>
      </c>
      <c r="B9" s="2" t="s">
        <v>47</v>
      </c>
      <c r="C9" s="16">
        <f t="shared" si="0"/>
        <v>1571.1539046018243</v>
      </c>
      <c r="D9" s="10">
        <v>3356774</v>
      </c>
      <c r="E9" s="15">
        <v>137.31387213462975</v>
      </c>
      <c r="F9" s="15">
        <v>514.69224318716942</v>
      </c>
      <c r="G9" s="15">
        <v>919.14778928002522</v>
      </c>
      <c r="H9" s="17">
        <f t="shared" si="1"/>
        <v>9.7552080177832651E-2</v>
      </c>
      <c r="I9" s="18">
        <f t="shared" si="2"/>
        <v>515.97363040063237</v>
      </c>
      <c r="J9" s="19">
        <f t="shared" si="3"/>
        <v>0.51731644946997135</v>
      </c>
      <c r="K9" s="5" t="str">
        <f t="shared" si="4"/>
        <v>DOS LLA</v>
      </c>
      <c r="L9" s="20">
        <f t="shared" si="5"/>
        <v>1571.2</v>
      </c>
      <c r="M9" s="22" t="str">
        <f t="shared" si="6"/>
        <v>TOTAL: 567</v>
      </c>
      <c r="N9" s="21" t="str">
        <f t="shared" si="7"/>
        <v>DOSHERMANAS</v>
      </c>
    </row>
    <row r="10" spans="1:14" ht="19.5" thickBot="1">
      <c r="A10" s="2" t="s">
        <v>24</v>
      </c>
      <c r="B10" s="2" t="s">
        <v>48</v>
      </c>
      <c r="C10" s="16">
        <f t="shared" si="0"/>
        <v>2161.0476145848897</v>
      </c>
      <c r="D10" s="10">
        <v>1133447</v>
      </c>
      <c r="E10" s="15">
        <v>744.26702043968874</v>
      </c>
      <c r="F10" s="15">
        <v>460.58897925088525</v>
      </c>
      <c r="G10" s="15">
        <v>956.19161489431553</v>
      </c>
      <c r="H10" s="17">
        <f t="shared" si="1"/>
        <v>0.35100812850075647</v>
      </c>
      <c r="I10" s="18">
        <f t="shared" si="2"/>
        <v>522.56568129485413</v>
      </c>
      <c r="J10" s="19">
        <f t="shared" si="3"/>
        <v>2.338580082782884</v>
      </c>
      <c r="K10" s="5" t="str">
        <f t="shared" si="4"/>
        <v>PRIEOBA</v>
      </c>
      <c r="L10" s="20">
        <f t="shared" si="5"/>
        <v>2621.6365938357749</v>
      </c>
      <c r="M10" s="22" t="str">
        <f t="shared" si="6"/>
        <v>TOTAL: 334</v>
      </c>
      <c r="N10" s="21" t="str">
        <f t="shared" si="7"/>
        <v>PRIEGODECÓRDOBA</v>
      </c>
    </row>
    <row r="11" spans="1:14" ht="19.5" thickBot="1">
      <c r="A11" s="2" t="s">
        <v>26</v>
      </c>
      <c r="B11" s="2" t="s">
        <v>25</v>
      </c>
      <c r="C11" s="16">
        <f t="shared" si="0"/>
        <v>2131.2380906410731</v>
      </c>
      <c r="D11" s="10">
        <v>4567892</v>
      </c>
      <c r="E11" s="15">
        <v>970.35971868107106</v>
      </c>
      <c r="F11" s="15">
        <v>249.89291624457999</v>
      </c>
      <c r="G11" s="15">
        <v>910.98545571542195</v>
      </c>
      <c r="H11" s="17">
        <f t="shared" si="1"/>
        <v>0.45893811835468845</v>
      </c>
      <c r="I11" s="18">
        <f t="shared" si="2"/>
        <v>334.47888811268712</v>
      </c>
      <c r="J11" s="19">
        <f t="shared" si="3"/>
        <v>25</v>
      </c>
      <c r="K11" s="5" t="str">
        <f t="shared" si="4"/>
        <v>RONDAGA</v>
      </c>
      <c r="L11" s="20">
        <f t="shared" si="5"/>
        <v>2131.1999999999998</v>
      </c>
      <c r="M11" s="22" t="str">
        <f t="shared" si="6"/>
        <v>TOTAL: 678</v>
      </c>
      <c r="N11" s="21" t="str">
        <f t="shared" si="7"/>
        <v>RONDA</v>
      </c>
    </row>
    <row r="12" spans="1:14" ht="26.25" thickBot="1">
      <c r="A12" s="2" t="s">
        <v>28</v>
      </c>
      <c r="B12" s="2" t="s">
        <v>27</v>
      </c>
      <c r="C12" s="16">
        <f t="shared" si="0"/>
        <v>1421.7515012919043</v>
      </c>
      <c r="D12" s="10">
        <v>9876549</v>
      </c>
      <c r="E12" s="15">
        <v>520.15431125298289</v>
      </c>
      <c r="F12" s="15">
        <v>117.89137040319908</v>
      </c>
      <c r="G12" s="15">
        <v>783.70581963572249</v>
      </c>
      <c r="H12" s="17">
        <f t="shared" si="1"/>
        <v>0.36842510330357459</v>
      </c>
      <c r="I12" s="18">
        <f t="shared" si="2"/>
        <v>157.45680152849735</v>
      </c>
      <c r="J12" s="19">
        <f t="shared" si="3"/>
        <v>2.5263162154458332</v>
      </c>
      <c r="K12" s="5" t="str">
        <f t="shared" si="4"/>
        <v>BAEZAEN</v>
      </c>
      <c r="L12" s="20">
        <f t="shared" si="5"/>
        <v>1421.8</v>
      </c>
      <c r="M12" s="22" t="str">
        <f t="shared" si="6"/>
        <v>TOTAL: 765</v>
      </c>
      <c r="N12" s="21" t="str">
        <f t="shared" si="7"/>
        <v>BAEZA</v>
      </c>
    </row>
    <row r="13" spans="1:14" ht="26.25" thickBot="1">
      <c r="A13" s="2" t="s">
        <v>29</v>
      </c>
      <c r="B13" s="2" t="s">
        <v>44</v>
      </c>
      <c r="C13" s="16">
        <f t="shared" si="0"/>
        <v>837.52949726538463</v>
      </c>
      <c r="D13" s="10">
        <v>3346780</v>
      </c>
      <c r="E13" s="15">
        <v>582.96659772238058</v>
      </c>
      <c r="F13" s="15">
        <v>48.235571416918035</v>
      </c>
      <c r="G13" s="15">
        <v>206.327328126086</v>
      </c>
      <c r="H13" s="17">
        <f t="shared" si="1"/>
        <v>0.69784037737731042</v>
      </c>
      <c r="I13" s="18">
        <f t="shared" si="2"/>
        <v>94.08223118915609</v>
      </c>
      <c r="J13" s="19">
        <f t="shared" si="3"/>
        <v>-0.41974315869564144</v>
      </c>
      <c r="K13" s="5" t="str">
        <f t="shared" si="4"/>
        <v>MOTRADA</v>
      </c>
      <c r="L13" s="20">
        <f t="shared" si="5"/>
        <v>885.76506868230263</v>
      </c>
      <c r="M13" s="22" t="str">
        <f t="shared" si="6"/>
        <v>TOTAL: 467</v>
      </c>
      <c r="N13" s="21" t="str">
        <f t="shared" si="7"/>
        <v>MOTRIL</v>
      </c>
    </row>
    <row r="14" spans="1:14" ht="19.5" thickBot="1">
      <c r="A14" s="2" t="s">
        <v>30</v>
      </c>
      <c r="B14" s="2" t="s">
        <v>49</v>
      </c>
      <c r="C14" s="16">
        <f t="shared" si="0"/>
        <v>1746.0593279440177</v>
      </c>
      <c r="D14" s="10">
        <v>2256781</v>
      </c>
      <c r="E14" s="15">
        <v>392.88005762927014</v>
      </c>
      <c r="F14" s="15">
        <v>452.15786148074699</v>
      </c>
      <c r="G14" s="15">
        <v>901.02140883400068</v>
      </c>
      <c r="H14" s="17">
        <f t="shared" si="1"/>
        <v>0.23303729994919123</v>
      </c>
      <c r="I14" s="18">
        <f t="shared" si="2"/>
        <v>478.99586724367401</v>
      </c>
      <c r="J14" s="19">
        <f t="shared" si="3"/>
        <v>0.88334386935655274</v>
      </c>
      <c r="K14" s="5" t="str">
        <f t="shared" si="4"/>
        <v>ROQURÍA</v>
      </c>
      <c r="L14" s="20">
        <f t="shared" si="5"/>
        <v>1746.1</v>
      </c>
      <c r="M14" s="22" t="str">
        <f t="shared" si="6"/>
        <v>TOTAL: 567</v>
      </c>
      <c r="N14" s="21" t="str">
        <f t="shared" si="7"/>
        <v>ROQUETASDEMAR</v>
      </c>
    </row>
    <row r="15" spans="1:14" ht="26.25" thickBot="1">
      <c r="A15" s="2" t="s">
        <v>32</v>
      </c>
      <c r="B15" s="2" t="s">
        <v>31</v>
      </c>
      <c r="C15" s="16">
        <f t="shared" si="0"/>
        <v>1274.3711958956815</v>
      </c>
      <c r="D15" s="10">
        <v>7644352</v>
      </c>
      <c r="E15" s="15">
        <v>12.678299673164361</v>
      </c>
      <c r="F15" s="15">
        <v>809.23757883826067</v>
      </c>
      <c r="G15" s="15">
        <v>452.45531738425649</v>
      </c>
      <c r="H15" s="17">
        <f t="shared" si="1"/>
        <v>2.9633959664795984E-2</v>
      </c>
      <c r="I15" s="18">
        <f t="shared" si="2"/>
        <v>798.05540880557703</v>
      </c>
      <c r="J15" s="19">
        <f t="shared" si="3"/>
        <v>-0.81127991478715544</v>
      </c>
      <c r="K15" s="5" t="str">
        <f t="shared" si="4"/>
        <v>ALMEJOZ</v>
      </c>
      <c r="L15" s="20">
        <f t="shared" si="5"/>
        <v>1274.4000000000001</v>
      </c>
      <c r="M15" s="22" t="str">
        <f t="shared" si="6"/>
        <v>TOTAL: 443</v>
      </c>
      <c r="N15" s="21" t="str">
        <f t="shared" si="7"/>
        <v>ALMENDRALEJO</v>
      </c>
    </row>
    <row r="16" spans="1:14" ht="19.5" thickBot="1">
      <c r="A16" s="2" t="s">
        <v>34</v>
      </c>
      <c r="B16" s="2" t="s">
        <v>33</v>
      </c>
      <c r="C16" s="16">
        <f t="shared" si="0"/>
        <v>1154.3052944875424</v>
      </c>
      <c r="D16" s="10">
        <v>2309873</v>
      </c>
      <c r="E16" s="15">
        <v>873.92717883987984</v>
      </c>
      <c r="F16" s="15">
        <v>185.68318562605813</v>
      </c>
      <c r="G16" s="15">
        <v>94.694930021604449</v>
      </c>
      <c r="H16" s="17">
        <f t="shared" si="1"/>
        <v>0.76208899135720065</v>
      </c>
      <c r="I16" s="18">
        <f t="shared" si="2"/>
        <v>260.6259035100461</v>
      </c>
      <c r="J16" s="19">
        <f t="shared" si="3"/>
        <v>0.11676654263531776</v>
      </c>
      <c r="K16" s="5" t="str">
        <f t="shared" si="4"/>
        <v>TRUJRES</v>
      </c>
      <c r="L16" s="20">
        <f t="shared" si="5"/>
        <v>1154.3</v>
      </c>
      <c r="M16" s="22" t="str">
        <f t="shared" si="6"/>
        <v>TOTAL: 098</v>
      </c>
      <c r="N16" s="21" t="str">
        <f t="shared" si="7"/>
        <v>TRUJILLO</v>
      </c>
    </row>
    <row r="17" spans="1:14" ht="26.25" thickBot="1">
      <c r="A17" s="2" t="s">
        <v>36</v>
      </c>
      <c r="B17" s="2" t="s">
        <v>35</v>
      </c>
      <c r="C17" s="16">
        <f t="shared" si="0"/>
        <v>831.73935067831769</v>
      </c>
      <c r="D17" s="10">
        <v>9087881</v>
      </c>
      <c r="E17" s="15">
        <v>485.9644276869073</v>
      </c>
      <c r="F17" s="15">
        <v>36.062729866842112</v>
      </c>
      <c r="G17" s="15">
        <v>309.71219312456833</v>
      </c>
      <c r="H17" s="17">
        <f t="shared" si="1"/>
        <v>0.58561900662213906</v>
      </c>
      <c r="I17" s="18">
        <f t="shared" si="2"/>
        <v>72.209172635532852</v>
      </c>
      <c r="J17" s="19">
        <f t="shared" si="3"/>
        <v>25</v>
      </c>
      <c r="K17" s="5" t="str">
        <f t="shared" si="4"/>
        <v>GETARID</v>
      </c>
      <c r="L17" s="20">
        <f t="shared" si="5"/>
        <v>867.80208054515981</v>
      </c>
      <c r="M17" s="22" t="str">
        <f t="shared" si="6"/>
        <v>TOTAL: 878</v>
      </c>
      <c r="N17" s="21" t="str">
        <f t="shared" si="7"/>
        <v>GETAFE</v>
      </c>
    </row>
    <row r="18" spans="1:14" ht="26.25" thickBot="1">
      <c r="A18" s="2" t="s">
        <v>38</v>
      </c>
      <c r="B18" s="2" t="s">
        <v>37</v>
      </c>
      <c r="C18" s="16">
        <f t="shared" si="0"/>
        <v>2165.1256820141007</v>
      </c>
      <c r="D18" s="10">
        <v>4467337</v>
      </c>
      <c r="E18" s="15">
        <v>953.11172513908718</v>
      </c>
      <c r="F18" s="15">
        <v>775.62054502760952</v>
      </c>
      <c r="G18" s="15">
        <v>436.39341184740385</v>
      </c>
      <c r="H18" s="17">
        <f t="shared" si="1"/>
        <v>0.45131604606248404</v>
      </c>
      <c r="I18" s="18">
        <f t="shared" si="2"/>
        <v>858.48171754151826</v>
      </c>
      <c r="J18" s="19">
        <f t="shared" si="3"/>
        <v>0.65650302002885408</v>
      </c>
      <c r="K18" s="5" t="str">
        <f t="shared" si="4"/>
        <v>VILLNTE</v>
      </c>
      <c r="L18" s="20">
        <f t="shared" si="5"/>
        <v>2165.1</v>
      </c>
      <c r="M18" s="22" t="str">
        <f t="shared" si="6"/>
        <v>TOTAL: 673</v>
      </c>
      <c r="N18" s="21" t="str">
        <f t="shared" si="7"/>
        <v>VILLENA</v>
      </c>
    </row>
    <row r="19" spans="1:14" ht="19.5" thickBot="1">
      <c r="A19" s="2" t="s">
        <v>40</v>
      </c>
      <c r="B19" s="2" t="s">
        <v>39</v>
      </c>
      <c r="C19" s="16">
        <f t="shared" si="0"/>
        <v>1433.4444392752259</v>
      </c>
      <c r="D19" s="10">
        <v>2627413</v>
      </c>
      <c r="E19" s="15">
        <v>356.11427713698254</v>
      </c>
      <c r="F19" s="15">
        <v>903.14791272324862</v>
      </c>
      <c r="G19" s="15">
        <v>174.18224941499494</v>
      </c>
      <c r="H19" s="17">
        <f t="shared" si="1"/>
        <v>0.26796424884498266</v>
      </c>
      <c r="I19" s="18">
        <f t="shared" si="2"/>
        <v>926.30934043694685</v>
      </c>
      <c r="J19" s="19">
        <f t="shared" si="3"/>
        <v>4.0068022790478341</v>
      </c>
      <c r="K19" s="5" t="str">
        <f t="shared" si="4"/>
        <v>BENILÓN</v>
      </c>
      <c r="L19" s="20">
        <f t="shared" si="5"/>
        <v>1433.4</v>
      </c>
      <c r="M19" s="22" t="str">
        <f t="shared" si="6"/>
        <v>TOTAL: 274</v>
      </c>
      <c r="N19" s="21" t="str">
        <f t="shared" si="7"/>
        <v>BENIDORM</v>
      </c>
    </row>
    <row r="20" spans="1:14" ht="19.5" thickBot="1">
      <c r="A20" s="2" t="s">
        <v>42</v>
      </c>
      <c r="B20" s="2" t="s">
        <v>41</v>
      </c>
      <c r="C20" s="16">
        <f t="shared" si="0"/>
        <v>2007.9513478454801</v>
      </c>
      <c r="D20" s="10">
        <v>1547931</v>
      </c>
      <c r="E20" s="15">
        <v>796.40326235892712</v>
      </c>
      <c r="F20" s="15">
        <v>596.93507060643788</v>
      </c>
      <c r="G20" s="15">
        <v>614.61301488011509</v>
      </c>
      <c r="H20" s="17">
        <f t="shared" si="1"/>
        <v>0.40584063474551729</v>
      </c>
      <c r="I20" s="18">
        <f t="shared" si="2"/>
        <v>664.12539684233059</v>
      </c>
      <c r="J20" s="19">
        <f t="shared" si="3"/>
        <v>-9.7243633906915761E-2</v>
      </c>
      <c r="K20" s="5" t="str">
        <f t="shared" si="4"/>
        <v>GIJÓEDO</v>
      </c>
      <c r="L20" s="20">
        <f t="shared" si="5"/>
        <v>2604.886418451918</v>
      </c>
      <c r="M20" s="22" t="str">
        <f t="shared" si="6"/>
        <v>TOTAL: 479</v>
      </c>
      <c r="N20" s="21" t="str">
        <f t="shared" si="7"/>
        <v>GIJÓN</v>
      </c>
    </row>
    <row r="21" spans="1:14" ht="26.25" thickBot="1">
      <c r="A21" s="2" t="s">
        <v>43</v>
      </c>
      <c r="B21" s="2" t="s">
        <v>50</v>
      </c>
      <c r="C21" s="16">
        <f t="shared" si="0"/>
        <v>1743.4035459239894</v>
      </c>
      <c r="D21" s="10">
        <v>3381950</v>
      </c>
      <c r="E21" s="15">
        <v>334.90200624099873</v>
      </c>
      <c r="F21" s="15">
        <v>652.77629048933863</v>
      </c>
      <c r="G21" s="15">
        <v>755.72524919365208</v>
      </c>
      <c r="H21" s="17">
        <f t="shared" si="1"/>
        <v>0.20370388260163139</v>
      </c>
      <c r="I21" s="18">
        <f t="shared" si="2"/>
        <v>673.81649111343847</v>
      </c>
      <c r="J21" s="19">
        <f t="shared" si="3"/>
        <v>0.24463705469779906</v>
      </c>
      <c r="K21" s="5" t="str">
        <f t="shared" si="4"/>
        <v>EL PONA</v>
      </c>
      <c r="L21" s="20">
        <f t="shared" si="5"/>
        <v>1743.4</v>
      </c>
      <c r="M21" s="22" t="str">
        <f t="shared" si="6"/>
        <v>TOTAL: 819</v>
      </c>
      <c r="N21" s="21" t="str">
        <f t="shared" si="7"/>
        <v>ELPRATDELLOBREGAT</v>
      </c>
    </row>
    <row r="23" spans="1:14">
      <c r="C23" s="11" t="s">
        <v>0</v>
      </c>
      <c r="D23" s="25">
        <f>MAX(C7:C21,E7:G21)</f>
        <v>2517.6601790378363</v>
      </c>
    </row>
    <row r="24" spans="1:14">
      <c r="C24" s="8"/>
      <c r="D24" s="4"/>
    </row>
    <row r="25" spans="1:14">
      <c r="C25" s="11" t="s">
        <v>1</v>
      </c>
      <c r="D25" s="16">
        <f>TRIMMEAN(E7:G21,2%)</f>
        <v>539.03159690874327</v>
      </c>
    </row>
    <row r="26" spans="1:14">
      <c r="C26" s="8"/>
      <c r="D26" s="4"/>
    </row>
    <row r="27" spans="1:14">
      <c r="C27" s="11" t="s">
        <v>2</v>
      </c>
      <c r="D27" s="23">
        <f>MOD(MIN(F7:F21),MEDIAN(C7:C21))</f>
        <v>23.574994882038514</v>
      </c>
    </row>
    <row r="28" spans="1:14">
      <c r="C28" s="8"/>
      <c r="D28" s="4"/>
    </row>
    <row r="29" spans="1:14" s="4" customFormat="1">
      <c r="C29" s="11" t="s">
        <v>3</v>
      </c>
      <c r="D29" s="1">
        <f>COUNTIFS(F7:F21,"&gt;400",G7:G21,"&lt;=300")</f>
        <v>1</v>
      </c>
      <c r="G29" s="14"/>
    </row>
    <row r="30" spans="1:14">
      <c r="C30" s="8"/>
      <c r="D30" s="4"/>
      <c r="G30" s="14"/>
    </row>
    <row r="31" spans="1:14" s="4" customFormat="1">
      <c r="C31" s="11" t="s">
        <v>4</v>
      </c>
      <c r="D31" s="1">
        <f>SUMIF(B7:B21,"*t*",G7:G21)</f>
        <v>3478.4475151175702</v>
      </c>
      <c r="G31" s="14"/>
    </row>
    <row r="32" spans="1:14">
      <c r="G32" s="14"/>
    </row>
    <row r="33" spans="2:12" s="4" customFormat="1">
      <c r="G33" s="14"/>
    </row>
    <row r="34" spans="2:12">
      <c r="G34" s="14"/>
    </row>
    <row r="35" spans="2:12" s="4" customFormat="1">
      <c r="B35" s="2" t="s">
        <v>31</v>
      </c>
      <c r="E35" s="15">
        <v>25.194062974809494</v>
      </c>
      <c r="F35" s="6"/>
      <c r="G35" s="15">
        <v>97.088273939196526</v>
      </c>
    </row>
    <row r="36" spans="2:12">
      <c r="B36" s="2" t="s">
        <v>27</v>
      </c>
      <c r="E36" s="15">
        <v>8.2331695606711381</v>
      </c>
      <c r="G36" s="15">
        <v>92.058588272249096</v>
      </c>
    </row>
    <row r="37" spans="2:12">
      <c r="B37" s="2" t="s">
        <v>39</v>
      </c>
      <c r="E37" s="15">
        <v>34.629351458319555</v>
      </c>
      <c r="G37" s="15">
        <v>89.807921352795191</v>
      </c>
      <c r="J37" s="12"/>
      <c r="L37" s="13"/>
    </row>
    <row r="38" spans="2:12">
      <c r="B38" s="2" t="s">
        <v>45</v>
      </c>
      <c r="E38" s="15">
        <v>58.289947002479813</v>
      </c>
      <c r="F38" s="4"/>
      <c r="G38" s="15">
        <v>74.902956313068529</v>
      </c>
      <c r="J38" s="12"/>
    </row>
    <row r="39" spans="2:12">
      <c r="B39" s="2" t="s">
        <v>47</v>
      </c>
      <c r="E39" s="15">
        <v>73.468687173475075</v>
      </c>
      <c r="G39" s="15">
        <v>61.593869222702345</v>
      </c>
      <c r="J39" s="12"/>
    </row>
    <row r="40" spans="2:12">
      <c r="B40" s="2" t="s">
        <v>50</v>
      </c>
      <c r="E40" s="15">
        <v>76.102375008926288</v>
      </c>
      <c r="G40" s="15">
        <v>49.000617680029926</v>
      </c>
      <c r="J40" s="12"/>
    </row>
    <row r="41" spans="2:12">
      <c r="B41" s="2" t="s">
        <v>35</v>
      </c>
      <c r="E41" s="15">
        <v>62.435679009993031</v>
      </c>
      <c r="G41" s="15">
        <v>48.184367779371939</v>
      </c>
      <c r="J41" s="12"/>
    </row>
    <row r="42" spans="2:12">
      <c r="B42" s="2" t="s">
        <v>41</v>
      </c>
      <c r="E42" s="15">
        <v>45.872495591252914</v>
      </c>
      <c r="G42" s="15">
        <v>45.387649429219444</v>
      </c>
      <c r="J42" s="12"/>
    </row>
    <row r="43" spans="2:12">
      <c r="B43" s="2" t="s">
        <v>44</v>
      </c>
      <c r="E43" s="15">
        <v>71.177951504139941</v>
      </c>
      <c r="G43" s="15">
        <v>40.850324633969414</v>
      </c>
      <c r="J43" s="12"/>
    </row>
    <row r="44" spans="2:12">
      <c r="B44" s="2" t="s">
        <v>48</v>
      </c>
      <c r="E44" s="15">
        <v>65.849570492060494</v>
      </c>
      <c r="G44" s="15">
        <v>32.005025791191407</v>
      </c>
    </row>
    <row r="45" spans="2:12">
      <c r="B45" s="2" t="s">
        <v>46</v>
      </c>
      <c r="E45" s="15">
        <v>11.690522742091868</v>
      </c>
      <c r="G45" s="15">
        <v>18.686603126067748</v>
      </c>
    </row>
    <row r="46" spans="2:12">
      <c r="B46" s="2" t="s">
        <v>25</v>
      </c>
      <c r="E46" s="15">
        <v>32.146581052091349</v>
      </c>
      <c r="G46" s="15">
        <v>17.470326745257104</v>
      </c>
    </row>
    <row r="47" spans="2:12">
      <c r="B47" s="2" t="s">
        <v>49</v>
      </c>
      <c r="E47" s="15">
        <v>15.730399924200167</v>
      </c>
      <c r="G47" s="15">
        <v>11.788675474628407</v>
      </c>
    </row>
    <row r="48" spans="2:12">
      <c r="B48" s="2" t="s">
        <v>33</v>
      </c>
      <c r="E48" s="15">
        <v>69.85066332045966</v>
      </c>
      <c r="G48" s="15">
        <v>7.9528691291017921</v>
      </c>
    </row>
    <row r="49" spans="2:7">
      <c r="B49" s="2" t="s">
        <v>37</v>
      </c>
      <c r="E49" s="15">
        <v>27.606835141925522</v>
      </c>
      <c r="G49" s="15">
        <v>4.3347950917101752</v>
      </c>
    </row>
  </sheetData>
  <sheetProtection password="CC3A" sheet="1" objects="1" scenarios="1"/>
  <sortState ref="E35:G49">
    <sortCondition descending="1" ref="G35:G49"/>
    <sortCondition ref="E35:E49"/>
  </sortState>
  <pageMargins left="0.7" right="0.7" top="0.75" bottom="0.75" header="0.3" footer="0.3"/>
  <pageSetup paperSize="9" orientation="portrait" r:id="rId1"/>
  <ignoredErrors>
    <ignoredError sqref="C7:C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SOLUCIÓN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Miguelan</dc:creator>
  <cp:lastModifiedBy>Carrasco</cp:lastModifiedBy>
  <dcterms:created xsi:type="dcterms:W3CDTF">2018-11-08T11:37:33Z</dcterms:created>
  <dcterms:modified xsi:type="dcterms:W3CDTF">2019-08-12T18:32:39Z</dcterms:modified>
</cp:coreProperties>
</file>