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ian Hadjiabadi\Desktop\"/>
    </mc:Choice>
  </mc:AlternateContent>
  <bookViews>
    <workbookView xWindow="0" yWindow="0" windowWidth="19200" windowHeight="6585" firstSheet="1" activeTab="3"/>
  </bookViews>
  <sheets>
    <sheet name="statistics p(x) ~ D(x)^2" sheetId="1" r:id="rId1"/>
    <sheet name="statistics p(x) ~ 1-e^(-D(x)^2)" sheetId="3" r:id="rId2"/>
    <sheet name="error analysis" sheetId="2" r:id="rId3"/>
    <sheet name="variance over alpha" sheetId="4" r:id="rId4"/>
    <sheet name="comparison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4" l="1"/>
  <c r="N9" i="4"/>
  <c r="N8" i="4"/>
  <c r="N7" i="4"/>
  <c r="N5" i="4"/>
  <c r="N4" i="4"/>
  <c r="N11" i="4"/>
  <c r="M11" i="4"/>
  <c r="N6" i="4"/>
  <c r="M10" i="4"/>
  <c r="M9" i="4"/>
  <c r="M8" i="4"/>
  <c r="C4" i="4"/>
  <c r="M7" i="4"/>
  <c r="M5" i="4"/>
  <c r="M6" i="4"/>
  <c r="M4" i="4"/>
  <c r="E114" i="3"/>
  <c r="F114" i="3"/>
  <c r="G114" i="3"/>
  <c r="H114" i="3"/>
  <c r="I114" i="3"/>
  <c r="J114" i="3"/>
  <c r="K114" i="3"/>
  <c r="L114" i="3"/>
  <c r="M114" i="3"/>
  <c r="D114" i="3"/>
  <c r="E92" i="3"/>
  <c r="F92" i="3"/>
  <c r="G92" i="3"/>
  <c r="H92" i="3"/>
  <c r="I92" i="3"/>
  <c r="J92" i="3"/>
  <c r="K92" i="3"/>
  <c r="L92" i="3"/>
  <c r="D92" i="3"/>
  <c r="D8" i="2"/>
  <c r="D6" i="2"/>
  <c r="D7" i="2"/>
  <c r="D5" i="2"/>
  <c r="D4" i="2"/>
  <c r="D3" i="2"/>
  <c r="P114" i="3"/>
  <c r="Q113" i="3"/>
  <c r="R113" i="3"/>
  <c r="S113" i="3"/>
  <c r="T113" i="3"/>
  <c r="U113" i="3"/>
  <c r="V113" i="3"/>
  <c r="W113" i="3"/>
  <c r="X113" i="3"/>
  <c r="Y113" i="3"/>
  <c r="P113" i="3"/>
  <c r="O92" i="3"/>
  <c r="N70" i="3"/>
  <c r="M48" i="3"/>
  <c r="L26" i="3"/>
  <c r="K5" i="3"/>
  <c r="O91" i="3"/>
  <c r="P91" i="3"/>
  <c r="Q91" i="3"/>
  <c r="R91" i="3"/>
  <c r="S91" i="3"/>
  <c r="T91" i="3"/>
  <c r="U91" i="3"/>
  <c r="V91" i="3"/>
  <c r="W91" i="3"/>
  <c r="P90" i="3"/>
  <c r="Q90" i="3"/>
  <c r="R90" i="3"/>
  <c r="S90" i="3"/>
  <c r="T90" i="3"/>
  <c r="U90" i="3"/>
  <c r="V90" i="3"/>
  <c r="W90" i="3"/>
  <c r="O90" i="3"/>
  <c r="O69" i="3"/>
  <c r="P69" i="3"/>
  <c r="Q69" i="3"/>
  <c r="R69" i="3"/>
  <c r="S69" i="3"/>
  <c r="T69" i="3"/>
  <c r="U69" i="3"/>
  <c r="N69" i="3"/>
  <c r="O68" i="3"/>
  <c r="P68" i="3"/>
  <c r="Q68" i="3"/>
  <c r="R68" i="3"/>
  <c r="S68" i="3"/>
  <c r="T68" i="3"/>
  <c r="U68" i="3"/>
  <c r="N68" i="3"/>
  <c r="E70" i="3"/>
  <c r="F70" i="3"/>
  <c r="G70" i="3"/>
  <c r="H70" i="3"/>
  <c r="I70" i="3"/>
  <c r="J70" i="3"/>
  <c r="K70" i="3"/>
  <c r="D70" i="3"/>
  <c r="N47" i="3"/>
  <c r="O47" i="3"/>
  <c r="P47" i="3"/>
  <c r="Q47" i="3"/>
  <c r="R47" i="3"/>
  <c r="S47" i="3"/>
  <c r="M47" i="3"/>
  <c r="N46" i="3"/>
  <c r="O46" i="3"/>
  <c r="P46" i="3"/>
  <c r="Q46" i="3"/>
  <c r="R46" i="3"/>
  <c r="S46" i="3"/>
  <c r="M46" i="3"/>
  <c r="E48" i="3"/>
  <c r="F48" i="3"/>
  <c r="G48" i="3"/>
  <c r="H48" i="3"/>
  <c r="I48" i="3"/>
  <c r="J48" i="3"/>
  <c r="D48" i="3"/>
  <c r="E26" i="3"/>
  <c r="F26" i="3"/>
  <c r="G26" i="3"/>
  <c r="H26" i="3"/>
  <c r="I26" i="3"/>
  <c r="D26" i="3"/>
  <c r="M25" i="3"/>
  <c r="N25" i="3"/>
  <c r="O25" i="3"/>
  <c r="P25" i="3"/>
  <c r="Q25" i="3"/>
  <c r="L25" i="3"/>
  <c r="M24" i="3"/>
  <c r="N24" i="3"/>
  <c r="O24" i="3"/>
  <c r="P24" i="3"/>
  <c r="Q24" i="3"/>
  <c r="L24" i="3"/>
  <c r="L4" i="3"/>
  <c r="M4" i="3"/>
  <c r="N4" i="3"/>
  <c r="O4" i="3"/>
  <c r="K4" i="3"/>
  <c r="E5" i="3"/>
  <c r="F5" i="3"/>
  <c r="G5" i="3"/>
  <c r="H5" i="3"/>
  <c r="D5" i="3"/>
  <c r="E120" i="1" l="1"/>
  <c r="F120" i="1"/>
  <c r="G120" i="1"/>
  <c r="H120" i="1"/>
  <c r="I120" i="1"/>
  <c r="J120" i="1"/>
  <c r="K120" i="1"/>
  <c r="L120" i="1"/>
  <c r="M120" i="1"/>
  <c r="D120" i="1"/>
  <c r="P120" i="1"/>
  <c r="Q119" i="1"/>
  <c r="R119" i="1"/>
  <c r="S119" i="1"/>
  <c r="T119" i="1"/>
  <c r="U119" i="1"/>
  <c r="V119" i="1"/>
  <c r="W119" i="1"/>
  <c r="X119" i="1"/>
  <c r="Y119" i="1"/>
  <c r="P119" i="1"/>
  <c r="Q118" i="1"/>
  <c r="R118" i="1"/>
  <c r="S118" i="1"/>
  <c r="T118" i="1"/>
  <c r="U118" i="1"/>
  <c r="V118" i="1"/>
  <c r="W118" i="1"/>
  <c r="X118" i="1"/>
  <c r="Y118" i="1"/>
  <c r="P118" i="1"/>
  <c r="E95" i="1"/>
  <c r="F95" i="1"/>
  <c r="G95" i="1"/>
  <c r="H95" i="1"/>
  <c r="I95" i="1"/>
  <c r="J95" i="1"/>
  <c r="K95" i="1"/>
  <c r="L95" i="1"/>
  <c r="D95" i="1"/>
  <c r="O95" i="1"/>
  <c r="P94" i="1"/>
  <c r="Q94" i="1"/>
  <c r="R94" i="1"/>
  <c r="S94" i="1"/>
  <c r="T94" i="1"/>
  <c r="U94" i="1"/>
  <c r="V94" i="1"/>
  <c r="W94" i="1"/>
  <c r="O94" i="1"/>
  <c r="P93" i="1"/>
  <c r="Q93" i="1"/>
  <c r="R93" i="1"/>
  <c r="S93" i="1"/>
  <c r="T93" i="1"/>
  <c r="U93" i="1"/>
  <c r="V93" i="1"/>
  <c r="W93" i="1"/>
  <c r="O93" i="1"/>
  <c r="N71" i="1"/>
  <c r="O70" i="1"/>
  <c r="P70" i="1"/>
  <c r="Q70" i="1"/>
  <c r="R70" i="1"/>
  <c r="S70" i="1"/>
  <c r="T70" i="1"/>
  <c r="U70" i="1"/>
  <c r="N70" i="1"/>
  <c r="O69" i="1"/>
  <c r="P69" i="1"/>
  <c r="Q69" i="1"/>
  <c r="R69" i="1"/>
  <c r="S69" i="1"/>
  <c r="T69" i="1"/>
  <c r="U69" i="1"/>
  <c r="N69" i="1"/>
  <c r="E71" i="1"/>
  <c r="F71" i="1"/>
  <c r="G71" i="1"/>
  <c r="H71" i="1"/>
  <c r="I71" i="1"/>
  <c r="J71" i="1"/>
  <c r="K71" i="1"/>
  <c r="D71" i="1"/>
  <c r="M49" i="1"/>
  <c r="N48" i="1"/>
  <c r="O48" i="1"/>
  <c r="P48" i="1"/>
  <c r="Q48" i="1"/>
  <c r="R48" i="1"/>
  <c r="S48" i="1"/>
  <c r="M48" i="1"/>
  <c r="E49" i="1"/>
  <c r="F49" i="1"/>
  <c r="G49" i="1"/>
  <c r="H49" i="1"/>
  <c r="I49" i="1"/>
  <c r="J49" i="1"/>
  <c r="D49" i="1"/>
  <c r="N47" i="1"/>
  <c r="O47" i="1"/>
  <c r="P47" i="1"/>
  <c r="Q47" i="1"/>
  <c r="R47" i="1"/>
  <c r="S47" i="1"/>
  <c r="M47" i="1"/>
  <c r="L27" i="1"/>
  <c r="M26" i="1"/>
  <c r="N26" i="1"/>
  <c r="O26" i="1"/>
  <c r="P26" i="1"/>
  <c r="Q26" i="1"/>
  <c r="L26" i="1"/>
  <c r="Q25" i="1"/>
  <c r="M25" i="1"/>
  <c r="N25" i="1"/>
  <c r="O25" i="1"/>
  <c r="P25" i="1"/>
  <c r="L25" i="1"/>
  <c r="E27" i="1"/>
  <c r="F27" i="1"/>
  <c r="G27" i="1"/>
  <c r="H27" i="1"/>
  <c r="I27" i="1"/>
  <c r="D27" i="1"/>
  <c r="K6" i="1"/>
  <c r="L5" i="1"/>
  <c r="M5" i="1"/>
  <c r="N5" i="1"/>
  <c r="O5" i="1"/>
  <c r="K5" i="1"/>
  <c r="E6" i="1"/>
  <c r="F6" i="1"/>
  <c r="G6" i="1"/>
  <c r="H6" i="1"/>
  <c r="D6" i="1"/>
</calcChain>
</file>

<file path=xl/sharedStrings.xml><?xml version="1.0" encoding="utf-8"?>
<sst xmlns="http://schemas.openxmlformats.org/spreadsheetml/2006/main" count="99" uniqueCount="36">
  <si>
    <t>m4</t>
  </si>
  <si>
    <t>dataset</t>
  </si>
  <si>
    <t>clusters</t>
  </si>
  <si>
    <t>statistic</t>
  </si>
  <si>
    <t>mean</t>
  </si>
  <si>
    <t>variance</t>
  </si>
  <si>
    <t>stdev</t>
  </si>
  <si>
    <t>sq.error</t>
  </si>
  <si>
    <t>sum sq.error</t>
  </si>
  <si>
    <t>ideal means</t>
  </si>
  <si>
    <t xml:space="preserve">mean </t>
  </si>
  <si>
    <t>ideal mean</t>
  </si>
  <si>
    <t>sum sq. error</t>
  </si>
  <si>
    <t>sq. error</t>
  </si>
  <si>
    <t>Clusters</t>
  </si>
  <si>
    <t>min</t>
  </si>
  <si>
    <t>statistics</t>
  </si>
  <si>
    <t>sq error</t>
  </si>
  <si>
    <t>std</t>
  </si>
  <si>
    <t>p(x) ~ D(x)</t>
  </si>
  <si>
    <t>p(x)~1-e^(-D(x)^2)</t>
  </si>
  <si>
    <t>alpha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</si>
  <si>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</si>
  <si>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</si>
  <si>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</si>
  <si>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</si>
  <si>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</si>
  <si>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</si>
  <si>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</si>
  <si>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</si>
  <si>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</si>
  <si>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</si>
  <si>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average</t>
  </si>
  <si>
    <t>normalized</t>
  </si>
  <si>
    <t>exponential</t>
  </si>
  <si>
    <t>quadratic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</si>
</sst>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5-Cluster Voxel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'statistics p(x) ~ D(x)^2'!$D$6:$H$6</c:f>
                <c:numCache>
                  <c:formatCode>General</c:formatCode>
                  <c:ptCount val="5"/>
                  <c:pt idx="0">
                    <c:v>6.0030108287873925E-2</c:v>
                  </c:pt>
                  <c:pt idx="1">
                    <c:v>6.6540534806225446E-2</c:v>
                  </c:pt>
                  <c:pt idx="2">
                    <c:v>6.8863048426345025E-2</c:v>
                  </c:pt>
                  <c:pt idx="3">
                    <c:v>6.9063959758167426E-2</c:v>
                  </c:pt>
                  <c:pt idx="4">
                    <c:v>6.812425359957619E-2</c:v>
                  </c:pt>
                </c:numCache>
              </c:numRef>
            </c:plus>
            <c:minus>
              <c:numRef>
                <c:f>'statistics p(x) ~ D(x)^2'!$D$6:$H$6</c:f>
                <c:numCache>
                  <c:formatCode>General</c:formatCode>
                  <c:ptCount val="5"/>
                  <c:pt idx="0">
                    <c:v>6.0030108287873925E-2</c:v>
                  </c:pt>
                  <c:pt idx="1">
                    <c:v>6.6540534806225446E-2</c:v>
                  </c:pt>
                  <c:pt idx="2">
                    <c:v>6.8863048426345025E-2</c:v>
                  </c:pt>
                  <c:pt idx="3">
                    <c:v>6.9063959758167426E-2</c:v>
                  </c:pt>
                  <c:pt idx="4">
                    <c:v>6.812425359957619E-2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'statistics p(x) ~ D(x)^2'!$D$4:$H$4</c:f>
              <c:numCache>
                <c:formatCode>General</c:formatCode>
                <c:ptCount val="5"/>
                <c:pt idx="0">
                  <c:v>0.20555799277832101</c:v>
                </c:pt>
                <c:pt idx="1">
                  <c:v>0.199418891101137</c:v>
                </c:pt>
                <c:pt idx="2">
                  <c:v>0.19843012857287401</c:v>
                </c:pt>
                <c:pt idx="3">
                  <c:v>0.19735463840987999</c:v>
                </c:pt>
                <c:pt idx="4">
                  <c:v>0.19923834913778499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C-412D-AD4E-90FBE79EE8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8734048"/>
        <c:axId val="408733064"/>
      </c:barChart>
      <c:catAx>
        <c:axId val="40873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33064"/>
        <c:crosses val="autoZero"/>
        <c:auto val="1"/>
        <c:lblAlgn val="ctr"/>
        <c:lblOffset val="100"/>
        <c:noMultiLvlLbl val="0"/>
      </c:catAx>
      <c:valAx>
        <c:axId val="40873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Voxels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73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8-Cluster</a:t>
            </a:r>
            <a:r>
              <a:rPr lang="en-US" baseline="0"/>
              <a:t> Voxel 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'statistics p(x) ~ 1-e^(-D(x)^2)'!$D$70:$K$70</c:f>
                <c:numCache>
                  <c:formatCode>General</c:formatCode>
                  <c:ptCount val="8"/>
                  <c:pt idx="0">
                    <c:v>1.9690980136641549E-2</c:v>
                  </c:pt>
                  <c:pt idx="1">
                    <c:v>1.8846059948213527E-2</c:v>
                  </c:pt>
                  <c:pt idx="2">
                    <c:v>2.0156394544442912E-2</c:v>
                  </c:pt>
                  <c:pt idx="3">
                    <c:v>1.904925504585854E-2</c:v>
                  </c:pt>
                  <c:pt idx="4">
                    <c:v>2.0250867579267216E-2</c:v>
                  </c:pt>
                  <c:pt idx="5">
                    <c:v>1.904925504585854E-2</c:v>
                  </c:pt>
                  <c:pt idx="6">
                    <c:v>2.1259634026202075E-2</c:v>
                  </c:pt>
                  <c:pt idx="7">
                    <c:v>2.0787394481588548E-2</c:v>
                  </c:pt>
                </c:numCache>
              </c:numRef>
            </c:plus>
            <c:minus>
              <c:numRef>
                <c:f>'statistics p(x) ~ 1-e^(-D(x)^2)'!$D$70:$K$70</c:f>
                <c:numCache>
                  <c:formatCode>General</c:formatCode>
                  <c:ptCount val="8"/>
                  <c:pt idx="0">
                    <c:v>1.9690980136641549E-2</c:v>
                  </c:pt>
                  <c:pt idx="1">
                    <c:v>1.8846059948213527E-2</c:v>
                  </c:pt>
                  <c:pt idx="2">
                    <c:v>2.0156394544442912E-2</c:v>
                  </c:pt>
                  <c:pt idx="3">
                    <c:v>1.904925504585854E-2</c:v>
                  </c:pt>
                  <c:pt idx="4">
                    <c:v>2.0250867579267216E-2</c:v>
                  </c:pt>
                  <c:pt idx="5">
                    <c:v>1.904925504585854E-2</c:v>
                  </c:pt>
                  <c:pt idx="6">
                    <c:v>2.1259634026202075E-2</c:v>
                  </c:pt>
                  <c:pt idx="7">
                    <c:v>2.0787394481588548E-2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'statistics p(x) ~ 1-e^(-D(x)^2)'!$D$68:$K$68</c:f>
              <c:numCache>
                <c:formatCode>General</c:formatCode>
                <c:ptCount val="8"/>
                <c:pt idx="0">
                  <c:v>0.13815138527992399</c:v>
                </c:pt>
                <c:pt idx="1">
                  <c:v>0.12172004184524</c:v>
                </c:pt>
                <c:pt idx="2">
                  <c:v>0.126114466979381</c:v>
                </c:pt>
                <c:pt idx="3">
                  <c:v>0.123616576114466</c:v>
                </c:pt>
                <c:pt idx="4">
                  <c:v>0.121621840515641</c:v>
                </c:pt>
                <c:pt idx="5">
                  <c:v>0.123410724530084</c:v>
                </c:pt>
                <c:pt idx="6">
                  <c:v>0.121673809604157</c:v>
                </c:pt>
                <c:pt idx="7">
                  <c:v>0.123691155131103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9-40E5-8B19-493DAFF80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486608"/>
        <c:axId val="380488248"/>
      </c:barChart>
      <c:catAx>
        <c:axId val="38048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88248"/>
        <c:crosses val="autoZero"/>
        <c:auto val="1"/>
        <c:lblAlgn val="ctr"/>
        <c:lblOffset val="100"/>
        <c:noMultiLvlLbl val="0"/>
      </c:catAx>
      <c:valAx>
        <c:axId val="38048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Voxels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8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9-Cluster</a:t>
            </a:r>
            <a:r>
              <a:rPr lang="en-US" baseline="0"/>
              <a:t> Voxel 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'statistics p(x) ~ 1-e^(-D(x)^2)'!$D$92:$L$92</c:f>
                <c:numCache>
                  <c:formatCode>General</c:formatCode>
                  <c:ptCount val="9"/>
                  <c:pt idx="0">
                    <c:v>1.0590877221169925E-2</c:v>
                  </c:pt>
                  <c:pt idx="1">
                    <c:v>1.707645657003885E-2</c:v>
                  </c:pt>
                  <c:pt idx="2">
                    <c:v>1.6061641158065045E-2</c:v>
                  </c:pt>
                  <c:pt idx="3">
                    <c:v>1.8041018093344512E-2</c:v>
                  </c:pt>
                  <c:pt idx="4">
                    <c:v>1.540758426233931E-2</c:v>
                  </c:pt>
                  <c:pt idx="5">
                    <c:v>1.4688422640077694E-2</c:v>
                  </c:pt>
                  <c:pt idx="6">
                    <c:v>1.781954859589914E-2</c:v>
                  </c:pt>
                  <c:pt idx="7">
                    <c:v>1.7130600909870938E-2</c:v>
                  </c:pt>
                  <c:pt idx="8">
                    <c:v>1.7030351654347773E-2</c:v>
                  </c:pt>
                </c:numCache>
              </c:numRef>
            </c:plus>
            <c:minus>
              <c:numRef>
                <c:f>'statistics p(x) ~ 1-e^(-D(x)^2)'!$D$92:$L$92</c:f>
                <c:numCache>
                  <c:formatCode>General</c:formatCode>
                  <c:ptCount val="9"/>
                  <c:pt idx="0">
                    <c:v>1.0590877221169925E-2</c:v>
                  </c:pt>
                  <c:pt idx="1">
                    <c:v>1.707645657003885E-2</c:v>
                  </c:pt>
                  <c:pt idx="2">
                    <c:v>1.6061641158065045E-2</c:v>
                  </c:pt>
                  <c:pt idx="3">
                    <c:v>1.8041018093344512E-2</c:v>
                  </c:pt>
                  <c:pt idx="4">
                    <c:v>1.540758426233931E-2</c:v>
                  </c:pt>
                  <c:pt idx="5">
                    <c:v>1.4688422640077694E-2</c:v>
                  </c:pt>
                  <c:pt idx="6">
                    <c:v>1.781954859589914E-2</c:v>
                  </c:pt>
                  <c:pt idx="7">
                    <c:v>1.7130600909870938E-2</c:v>
                  </c:pt>
                  <c:pt idx="8">
                    <c:v>1.7030351654347773E-2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'statistics p(x) ~ 1-e^(-D(x)^2)'!$D$90:$L$90</c:f>
              <c:numCache>
                <c:formatCode>General</c:formatCode>
                <c:ptCount val="9"/>
                <c:pt idx="0">
                  <c:v>0.120827455876894</c:v>
                </c:pt>
                <c:pt idx="1">
                  <c:v>0.108733844025242</c:v>
                </c:pt>
                <c:pt idx="2">
                  <c:v>0.11021935004893101</c:v>
                </c:pt>
                <c:pt idx="3">
                  <c:v>0.110407653629399</c:v>
                </c:pt>
                <c:pt idx="4">
                  <c:v>0.109880201127121</c:v>
                </c:pt>
                <c:pt idx="5">
                  <c:v>0.111687308068707</c:v>
                </c:pt>
                <c:pt idx="6">
                  <c:v>0.112138494246279</c:v>
                </c:pt>
                <c:pt idx="7">
                  <c:v>0.108809772888333</c:v>
                </c:pt>
                <c:pt idx="8">
                  <c:v>0.107295920089089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D-481F-8E49-2BAFFF659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103128"/>
        <c:axId val="382106408"/>
      </c:barChart>
      <c:catAx>
        <c:axId val="382103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06408"/>
        <c:crosses val="autoZero"/>
        <c:auto val="1"/>
        <c:lblAlgn val="ctr"/>
        <c:lblOffset val="100"/>
        <c:noMultiLvlLbl val="0"/>
      </c:catAx>
      <c:valAx>
        <c:axId val="38210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Voxels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10-Cluster</a:t>
            </a:r>
            <a:r>
              <a:rPr lang="en-US" baseline="0"/>
              <a:t> Voxel 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'statistics p(x) ~ 1-e^(-D(x)^2)'!$D$114:$M$114</c:f>
                <c:numCache>
                  <c:formatCode>General</c:formatCode>
                  <c:ptCount val="10"/>
                  <c:pt idx="0">
                    <c:v>1.0708355679911786E-2</c:v>
                  </c:pt>
                  <c:pt idx="1">
                    <c:v>1.5748085947781147E-2</c:v>
                  </c:pt>
                  <c:pt idx="2">
                    <c:v>1.5697634367825935E-2</c:v>
                  </c:pt>
                  <c:pt idx="3">
                    <c:v>1.5972639346153658E-2</c:v>
                  </c:pt>
                  <c:pt idx="4">
                    <c:v>1.6301288399625288E-2</c:v>
                  </c:pt>
                  <c:pt idx="5">
                    <c:v>1.567666496630208E-2</c:v>
                  </c:pt>
                  <c:pt idx="6">
                    <c:v>1.5469490022814553E-2</c:v>
                  </c:pt>
                  <c:pt idx="7">
                    <c:v>1.5081040356457144E-2</c:v>
                  </c:pt>
                  <c:pt idx="8">
                    <c:v>1.5367534367918621E-2</c:v>
                  </c:pt>
                  <c:pt idx="9">
                    <c:v>1.4861646499759776E-2</c:v>
                  </c:pt>
                </c:numCache>
              </c:numRef>
            </c:plus>
            <c:minus>
              <c:numRef>
                <c:f>'statistics p(x) ~ 1-e^(-D(x)^2)'!$D$114:$M$114</c:f>
                <c:numCache>
                  <c:formatCode>General</c:formatCode>
                  <c:ptCount val="10"/>
                  <c:pt idx="0">
                    <c:v>1.0708355679911786E-2</c:v>
                  </c:pt>
                  <c:pt idx="1">
                    <c:v>1.5748085947781147E-2</c:v>
                  </c:pt>
                  <c:pt idx="2">
                    <c:v>1.5697634367825935E-2</c:v>
                  </c:pt>
                  <c:pt idx="3">
                    <c:v>1.5972639346153658E-2</c:v>
                  </c:pt>
                  <c:pt idx="4">
                    <c:v>1.6301288399625288E-2</c:v>
                  </c:pt>
                  <c:pt idx="5">
                    <c:v>1.567666496630208E-2</c:v>
                  </c:pt>
                  <c:pt idx="6">
                    <c:v>1.5469490022814553E-2</c:v>
                  </c:pt>
                  <c:pt idx="7">
                    <c:v>1.5081040356457144E-2</c:v>
                  </c:pt>
                  <c:pt idx="8">
                    <c:v>1.5367534367918621E-2</c:v>
                  </c:pt>
                  <c:pt idx="9">
                    <c:v>1.4861646499759776E-2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'statistics p(x) ~ 1-e^(-D(x)^2)'!$D$112:$M$112</c:f>
              <c:numCache>
                <c:formatCode>General</c:formatCode>
                <c:ptCount val="10"/>
                <c:pt idx="0">
                  <c:v>0.107431917119427</c:v>
                </c:pt>
                <c:pt idx="1">
                  <c:v>9.8280295616373595E-2</c:v>
                </c:pt>
                <c:pt idx="2">
                  <c:v>0.100457260486619</c:v>
                </c:pt>
                <c:pt idx="3">
                  <c:v>0.10121351196301399</c:v>
                </c:pt>
                <c:pt idx="4">
                  <c:v>0.10290486957108599</c:v>
                </c:pt>
                <c:pt idx="5">
                  <c:v>9.7918536766442799E-2</c:v>
                </c:pt>
                <c:pt idx="6">
                  <c:v>9.8513144129855207E-2</c:v>
                </c:pt>
                <c:pt idx="7">
                  <c:v>9.8515506361151403E-2</c:v>
                </c:pt>
                <c:pt idx="8">
                  <c:v>9.8029561637363705E-2</c:v>
                </c:pt>
                <c:pt idx="9">
                  <c:v>9.6735396348665306E-2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6-4F6A-BB3D-1767DFCE3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147832"/>
        <c:axId val="390149800"/>
      </c:barChart>
      <c:catAx>
        <c:axId val="390147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9800"/>
        <c:crosses val="autoZero"/>
        <c:auto val="1"/>
        <c:lblAlgn val="ctr"/>
        <c:lblOffset val="100"/>
        <c:noMultiLvlLbl val="0"/>
      </c:catAx>
      <c:valAx>
        <c:axId val="39014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Voxels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7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Averaged</a:t>
            </a:r>
            <a:r>
              <a:rPr lang="en-US" baseline="0"/>
              <a:t> Sq. Error over Number of Clusters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p(x) ~D(x)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'error analysis'!$C$3:$C$8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'error analysis'!$D$3:$D$8</c:f>
              <c:numCache>
                <c:formatCode>0.00E+00</c:formatCode>
                <c:ptCount val="6"/>
                <c:pt idx="0">
                  <c:v>8.2544000000000001E-5</c:v>
                </c:pt>
                <c:pt idx="1">
                  <c:v>9.4583333333333333E-5</c:v>
                </c:pt>
                <c:pt idx="2">
                  <c:v>7.1971428571428572E-6</c:v>
                </c:pt>
                <c:pt idx="3">
                  <c:v>7.05915E-6</c:v>
                </c:pt>
                <c:pt idx="4">
                  <c:v>4.6846888888888888E-6</c:v>
                </c:pt>
                <c:pt idx="5">
                  <c:v>3.7935000000000002E-6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C-48EF-BA78-F323A23DA547}"/>
            </c:ext>
          </c:extLst>
        </c:ser>
        <c:ser>
          <c:idx val="1"/>
          <c:order val="1"/>
          <c:tx>
            <c:v>p(x)~1-e^(-D(x)^2)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'error analysis'!$C$3:$C$8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'error analysis'!$E$3:$E$8</c:f>
              <c:numCache>
                <c:formatCode>0.00E+00</c:formatCode>
                <c:ptCount val="6"/>
                <c:pt idx="0">
                  <c:v>1.4345000000000001E-5</c:v>
                </c:pt>
                <c:pt idx="1">
                  <c:v>1.5611E-5</c:v>
                </c:pt>
                <c:pt idx="2">
                  <c:v>3.2589000000000003E-5</c:v>
                </c:pt>
                <c:pt idx="3">
                  <c:v>2.6698000000000001E-5</c:v>
                </c:pt>
                <c:pt idx="4">
                  <c:v>1.3789E-5</c:v>
                </c:pt>
                <c:pt idx="5">
                  <c:v>9.1598E-6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C-48EF-BA78-F323A23DA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685136"/>
        <c:axId val="390687104"/>
      </c:barChart>
      <c:catAx>
        <c:axId val="39068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87104"/>
        <c:crosses val="autoZero"/>
        <c:auto val="1"/>
        <c:lblAlgn val="ctr"/>
        <c:lblOffset val="100"/>
        <c:noMultiLvlLbl val="0"/>
      </c:catAx>
      <c:valAx>
        <c:axId val="3906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Averaged Sq.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</a:t>
            </a:r>
            <a:r>
              <a:rPr lang="en-US" baseline="0"/>
              <a:t> Variance over alpha Parameter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'variance over alpha'!$B$4:$B$11</c:f>
              <c:numCache>
                <c:formatCode>General</c:formatCode>
                <c:ptCount val="8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</c:numCache>
            </c:numRef>
          </c:cat>
          <c:val>
            <c:numRef>
              <c:f>'variance over alpha'!$N$4:$N$11</c:f>
              <c:numCache>
                <c:formatCode>General</c:formatCode>
                <c:ptCount val="8"/>
                <c:pt idx="0">
                  <c:v>0.94248235347705178</c:v>
                </c:pt>
                <c:pt idx="1">
                  <c:v>0.96423623549559978</c:v>
                </c:pt>
                <c:pt idx="2">
                  <c:v>0.98633453407294913</c:v>
                </c:pt>
                <c:pt idx="3">
                  <c:v>0.94392094597175791</c:v>
                </c:pt>
                <c:pt idx="4">
                  <c:v>0.9944533982029603</c:v>
                </c:pt>
                <c:pt idx="5">
                  <c:v>1</c:v>
                </c:pt>
                <c:pt idx="6">
                  <c:v>0.93570124828283407</c:v>
                </c:pt>
                <c:pt idx="7">
                  <c:v>0.97520440834723265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C-434D-8D30-1CFB38F34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332464"/>
        <c:axId val="466328856"/>
      </c:barChart>
      <c:catAx>
        <c:axId val="46633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28856"/>
        <c:crosses val="autoZero"/>
        <c:auto val="1"/>
        <c:lblAlgn val="ctr"/>
        <c:lblOffset val="100"/>
        <c:noMultiLvlLbl val="0"/>
      </c:catAx>
      <c:valAx>
        <c:axId val="46632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Normalzied 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3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10-Cluster</a:t>
            </a:r>
            <a:r>
              <a:rPr lang="en-US" baseline="0"/>
              <a:t> Voxel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1-e^(-a*D(x)^2)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comparison!$O$6:$X$6</c:f>
                <c:numCache>
                  <c:formatCode>General</c:formatCode>
                  <c:ptCount val="10"/>
                  <c:pt idx="0">
                    <c:v>1.0708355679911786E-2</c:v>
                  </c:pt>
                  <c:pt idx="1">
                    <c:v>1.5748085947781147E-2</c:v>
                  </c:pt>
                  <c:pt idx="2">
                    <c:v>1.5697634367825935E-2</c:v>
                  </c:pt>
                  <c:pt idx="3">
                    <c:v>1.5972639346153658E-2</c:v>
                  </c:pt>
                  <c:pt idx="4">
                    <c:v>1.6301288399625288E-2</c:v>
                  </c:pt>
                  <c:pt idx="5">
                    <c:v>1.567666496630208E-2</c:v>
                  </c:pt>
                  <c:pt idx="6">
                    <c:v>1.5469490022814553E-2</c:v>
                  </c:pt>
                  <c:pt idx="7">
                    <c:v>1.5081040356457144E-2</c:v>
                  </c:pt>
                  <c:pt idx="8">
                    <c:v>1.5367534367918621E-2</c:v>
                  </c:pt>
                  <c:pt idx="9">
                    <c:v>1.4861646499759776E-2</c:v>
                  </c:pt>
                </c:numCache>
              </c:numRef>
            </c:plus>
            <c:minus>
              <c:numRef>
                <c:f>comparison!$O$6:$X$6</c:f>
                <c:numCache>
                  <c:formatCode>General</c:formatCode>
                  <c:ptCount val="10"/>
                  <c:pt idx="0">
                    <c:v>1.0708355679911786E-2</c:v>
                  </c:pt>
                  <c:pt idx="1">
                    <c:v>1.5748085947781147E-2</c:v>
                  </c:pt>
                  <c:pt idx="2">
                    <c:v>1.5697634367825935E-2</c:v>
                  </c:pt>
                  <c:pt idx="3">
                    <c:v>1.5972639346153658E-2</c:v>
                  </c:pt>
                  <c:pt idx="4">
                    <c:v>1.6301288399625288E-2</c:v>
                  </c:pt>
                  <c:pt idx="5">
                    <c:v>1.567666496630208E-2</c:v>
                  </c:pt>
                  <c:pt idx="6">
                    <c:v>1.5469490022814553E-2</c:v>
                  </c:pt>
                  <c:pt idx="7">
                    <c:v>1.5081040356457144E-2</c:v>
                  </c:pt>
                  <c:pt idx="8">
                    <c:v>1.5367534367918621E-2</c:v>
                  </c:pt>
                  <c:pt idx="9">
                    <c:v>1.4861646499759776E-2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comparison!$D$6:$M$6</c:f>
              <c:numCache>
                <c:formatCode>General</c:formatCode>
                <c:ptCount val="10"/>
                <c:pt idx="0">
                  <c:v>0.107431917119427</c:v>
                </c:pt>
                <c:pt idx="1">
                  <c:v>9.8280295616373595E-2</c:v>
                </c:pt>
                <c:pt idx="2">
                  <c:v>0.100457260486619</c:v>
                </c:pt>
                <c:pt idx="3">
                  <c:v>0.10121351196301399</c:v>
                </c:pt>
                <c:pt idx="4">
                  <c:v>0.10290486957108599</c:v>
                </c:pt>
                <c:pt idx="5">
                  <c:v>9.7918536766442799E-2</c:v>
                </c:pt>
                <c:pt idx="6">
                  <c:v>9.8513144129855207E-2</c:v>
                </c:pt>
                <c:pt idx="7">
                  <c:v>9.8515506361151403E-2</c:v>
                </c:pt>
                <c:pt idx="8">
                  <c:v>9.8029561637363705E-2</c:v>
                </c:pt>
                <c:pt idx="9">
                  <c:v>9.6735396348665306E-2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B-4CD9-A337-371278F2A2A2}"/>
            </c:ext>
          </c:extLst>
        </c:ser>
        <c:ser>
          <c:idx val="1"/>
          <c:order val="1"/>
          <c:tx>
            <c:v>D(x)^2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comparison!$O$7:$X$7</c:f>
                <c:numCache>
                  <c:formatCode>General</c:formatCode>
                  <c:ptCount val="10"/>
                  <c:pt idx="0">
                    <c:v>4.5796095612266774E-2</c:v>
                  </c:pt>
                  <c:pt idx="1">
                    <c:v>4.6255655285125194E-2</c:v>
                  </c:pt>
                  <c:pt idx="2">
                    <c:v>4.4111565300479876E-2</c:v>
                  </c:pt>
                  <c:pt idx="3">
                    <c:v>4.740509527486745E-2</c:v>
                  </c:pt>
                  <c:pt idx="4">
                    <c:v>4.6672686712526848E-2</c:v>
                  </c:pt>
                  <c:pt idx="5">
                    <c:v>4.7898415877005163E-2</c:v>
                  </c:pt>
                  <c:pt idx="6">
                    <c:v>5.1545908608135134E-2</c:v>
                  </c:pt>
                  <c:pt idx="7">
                    <c:v>4.6746774164383685E-2</c:v>
                  </c:pt>
                  <c:pt idx="8">
                    <c:v>4.8337471750706615E-2</c:v>
                  </c:pt>
                  <c:pt idx="9">
                    <c:v>5.1826579369596157E-2</c:v>
                  </c:pt>
                </c:numCache>
              </c:numRef>
            </c:plus>
            <c:minus>
              <c:numRef>
                <c:f>comparison!$O$7:$X$7</c:f>
                <c:numCache>
                  <c:formatCode>General</c:formatCode>
                  <c:ptCount val="10"/>
                  <c:pt idx="0">
                    <c:v>4.5796095612266774E-2</c:v>
                  </c:pt>
                  <c:pt idx="1">
                    <c:v>4.6255655285125194E-2</c:v>
                  </c:pt>
                  <c:pt idx="2">
                    <c:v>4.4111565300479876E-2</c:v>
                  </c:pt>
                  <c:pt idx="3">
                    <c:v>4.740509527486745E-2</c:v>
                  </c:pt>
                  <c:pt idx="4">
                    <c:v>4.6672686712526848E-2</c:v>
                  </c:pt>
                  <c:pt idx="5">
                    <c:v>4.7898415877005163E-2</c:v>
                  </c:pt>
                  <c:pt idx="6">
                    <c:v>5.1545908608135134E-2</c:v>
                  </c:pt>
                  <c:pt idx="7">
                    <c:v>4.6746774164383685E-2</c:v>
                  </c:pt>
                  <c:pt idx="8">
                    <c:v>4.8337471750706615E-2</c:v>
                  </c:pt>
                  <c:pt idx="9">
                    <c:v>5.1826579369596157E-2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comparison!$D$7:$M$7</c:f>
              <c:numCache>
                <c:formatCode>General</c:formatCode>
                <c:ptCount val="10"/>
                <c:pt idx="0">
                  <c:v>9.7890527452502304E-2</c:v>
                </c:pt>
                <c:pt idx="1">
                  <c:v>9.7156548442614593E-2</c:v>
                </c:pt>
                <c:pt idx="2">
                  <c:v>0.101311038369385</c:v>
                </c:pt>
                <c:pt idx="3">
                  <c:v>9.8734856410083296E-2</c:v>
                </c:pt>
                <c:pt idx="4">
                  <c:v>9.78959268383221E-2</c:v>
                </c:pt>
                <c:pt idx="5">
                  <c:v>0.100953666520433</c:v>
                </c:pt>
                <c:pt idx="6">
                  <c:v>9.96969594708602E-2</c:v>
                </c:pt>
                <c:pt idx="7">
                  <c:v>0.10334660682347301</c:v>
                </c:pt>
                <c:pt idx="8">
                  <c:v>0.100832180339486</c:v>
                </c:pt>
                <c:pt idx="9">
                  <c:v>0.102181689332838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B-4CD9-A337-371278F2A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760168"/>
        <c:axId val="278760496"/>
      </c:barChart>
      <c:catAx>
        <c:axId val="278760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60496"/>
        <c:crosses val="autoZero"/>
        <c:auto val="1"/>
        <c:lblAlgn val="ctr"/>
        <c:lblOffset val="100"/>
        <c:noMultiLvlLbl val="0"/>
      </c:catAx>
      <c:valAx>
        <c:axId val="2787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Voxels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6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6-Cluster Voxel</a:t>
            </a:r>
            <a:r>
              <a:rPr lang="en-US" baseline="0"/>
              <a:t> 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'statistics p(x) ~ D(x)^2'!$D$27:$I$27</c:f>
                <c:numCache>
                  <c:formatCode>General</c:formatCode>
                  <c:ptCount val="6"/>
                  <c:pt idx="0">
                    <c:v>7.7628538994281224E-2</c:v>
                  </c:pt>
                  <c:pt idx="1">
                    <c:v>7.326944095308692E-2</c:v>
                  </c:pt>
                  <c:pt idx="2">
                    <c:v>7.2913074381089363E-2</c:v>
                  </c:pt>
                  <c:pt idx="3">
                    <c:v>7.2089646021668743E-2</c:v>
                  </c:pt>
                  <c:pt idx="4">
                    <c:v>7.2748026495798632E-2</c:v>
                  </c:pt>
                  <c:pt idx="5">
                    <c:v>7.0606200792397975E-2</c:v>
                  </c:pt>
                </c:numCache>
              </c:numRef>
            </c:plus>
            <c:minus>
              <c:numRef>
                <c:f>'statistics p(x) ~ D(x)^2'!$D$27:$I$27</c:f>
                <c:numCache>
                  <c:formatCode>General</c:formatCode>
                  <c:ptCount val="6"/>
                  <c:pt idx="0">
                    <c:v>7.7628538994281224E-2</c:v>
                  </c:pt>
                  <c:pt idx="1">
                    <c:v>7.326944095308692E-2</c:v>
                  </c:pt>
                  <c:pt idx="2">
                    <c:v>7.2913074381089363E-2</c:v>
                  </c:pt>
                  <c:pt idx="3">
                    <c:v>7.2089646021668743E-2</c:v>
                  </c:pt>
                  <c:pt idx="4">
                    <c:v>7.2748026495798632E-2</c:v>
                  </c:pt>
                  <c:pt idx="5">
                    <c:v>7.0606200792397975E-2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'statistics p(x) ~ D(x)^2'!$D$25:$I$25</c:f>
              <c:numCache>
                <c:formatCode>General</c:formatCode>
                <c:ptCount val="6"/>
                <c:pt idx="0">
                  <c:v>0.17015759457361701</c:v>
                </c:pt>
                <c:pt idx="1">
                  <c:v>0.164582728714608</c:v>
                </c:pt>
                <c:pt idx="2">
                  <c:v>0.169712145243478</c:v>
                </c:pt>
                <c:pt idx="3">
                  <c:v>0.16195896466776899</c:v>
                </c:pt>
                <c:pt idx="4">
                  <c:v>0.16470252758748599</c:v>
                </c:pt>
                <c:pt idx="5">
                  <c:v>0.16888603921303899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C-4628-AA1E-D488E5BF9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222976"/>
        <c:axId val="411225600"/>
      </c:barChart>
      <c:catAx>
        <c:axId val="41122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25600"/>
        <c:crosses val="autoZero"/>
        <c:auto val="1"/>
        <c:lblAlgn val="ctr"/>
        <c:lblOffset val="100"/>
        <c:noMultiLvlLbl val="0"/>
      </c:catAx>
      <c:valAx>
        <c:axId val="4112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Voxels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2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7-Cluster</a:t>
            </a:r>
            <a:r>
              <a:rPr lang="en-US" baseline="0"/>
              <a:t> Voxel 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'statistics p(x) ~ D(x)^2'!$D$49:$J$49</c:f>
                <c:numCache>
                  <c:formatCode>General</c:formatCode>
                  <c:ptCount val="7"/>
                  <c:pt idx="0">
                    <c:v>6.962767089210295E-2</c:v>
                  </c:pt>
                  <c:pt idx="1">
                    <c:v>5.9680340187099806E-2</c:v>
                  </c:pt>
                  <c:pt idx="2">
                    <c:v>6.3417112537786438E-2</c:v>
                  </c:pt>
                  <c:pt idx="3">
                    <c:v>6.9038752868730333E-2</c:v>
                  </c:pt>
                  <c:pt idx="4">
                    <c:v>6.6945196528482007E-2</c:v>
                  </c:pt>
                  <c:pt idx="5">
                    <c:v>6.4195448502903776E-2</c:v>
                  </c:pt>
                  <c:pt idx="6">
                    <c:v>6.6267216460271283E-2</c:v>
                  </c:pt>
                </c:numCache>
              </c:numRef>
            </c:plus>
            <c:minus>
              <c:numRef>
                <c:f>'statistics p(x) ~ D(x)^2'!$D$49:$J$49</c:f>
                <c:numCache>
                  <c:formatCode>General</c:formatCode>
                  <c:ptCount val="7"/>
                  <c:pt idx="0">
                    <c:v>6.962767089210295E-2</c:v>
                  </c:pt>
                  <c:pt idx="1">
                    <c:v>5.9680340187099806E-2</c:v>
                  </c:pt>
                  <c:pt idx="2">
                    <c:v>6.3417112537786438E-2</c:v>
                  </c:pt>
                  <c:pt idx="3">
                    <c:v>6.9038752868730333E-2</c:v>
                  </c:pt>
                  <c:pt idx="4">
                    <c:v>6.6945196528482007E-2</c:v>
                  </c:pt>
                  <c:pt idx="5">
                    <c:v>6.4195448502903776E-2</c:v>
                  </c:pt>
                  <c:pt idx="6">
                    <c:v>6.6267216460271283E-2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'statistics p(x) ~ D(x)^2'!$D$47:$J$47</c:f>
              <c:numCache>
                <c:formatCode>General</c:formatCode>
                <c:ptCount val="7"/>
                <c:pt idx="0">
                  <c:v>0.14060608105827899</c:v>
                </c:pt>
                <c:pt idx="1">
                  <c:v>0.13901494954948801</c:v>
                </c:pt>
                <c:pt idx="2">
                  <c:v>0.140784598251948</c:v>
                </c:pt>
                <c:pt idx="3">
                  <c:v>0.145803327371511</c:v>
                </c:pt>
                <c:pt idx="4">
                  <c:v>0.14249384132554899</c:v>
                </c:pt>
                <c:pt idx="5">
                  <c:v>0.144684642121958</c:v>
                </c:pt>
                <c:pt idx="6">
                  <c:v>0.14661256032126299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F-4DB2-854A-44C08B21A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021960"/>
        <c:axId val="418024584"/>
      </c:barChart>
      <c:catAx>
        <c:axId val="418021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24584"/>
        <c:crosses val="autoZero"/>
        <c:auto val="1"/>
        <c:lblAlgn val="ctr"/>
        <c:lblOffset val="100"/>
        <c:noMultiLvlLbl val="0"/>
      </c:catAx>
      <c:valAx>
        <c:axId val="41802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Voxels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2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8-Cluster</a:t>
            </a:r>
            <a:r>
              <a:rPr lang="en-US" baseline="0"/>
              <a:t> Voxel 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'statistics p(x) ~ D(x)^2'!$D$71:$K$71</c:f>
                <c:numCache>
                  <c:formatCode>General</c:formatCode>
                  <c:ptCount val="8"/>
                  <c:pt idx="0">
                    <c:v>5.8003013334983207E-2</c:v>
                  </c:pt>
                  <c:pt idx="1">
                    <c:v>6.1417795602079939E-2</c:v>
                  </c:pt>
                  <c:pt idx="2">
                    <c:v>6.6927430489118214E-2</c:v>
                  </c:pt>
                  <c:pt idx="3">
                    <c:v>6.5918677517571231E-2</c:v>
                  </c:pt>
                  <c:pt idx="4">
                    <c:v>6.9372237077719362E-2</c:v>
                  </c:pt>
                  <c:pt idx="5">
                    <c:v>6.3920593694167679E-2</c:v>
                  </c:pt>
                  <c:pt idx="6">
                    <c:v>6.6938329013667044E-2</c:v>
                  </c:pt>
                  <c:pt idx="7">
                    <c:v>7.0771833215019592E-2</c:v>
                  </c:pt>
                </c:numCache>
              </c:numRef>
            </c:plus>
            <c:minus>
              <c:numRef>
                <c:f>'statistics p(x) ~ D(x)^2'!$D$71:$K$71</c:f>
                <c:numCache>
                  <c:formatCode>General</c:formatCode>
                  <c:ptCount val="8"/>
                  <c:pt idx="0">
                    <c:v>5.8003013334983207E-2</c:v>
                  </c:pt>
                  <c:pt idx="1">
                    <c:v>6.1417795602079939E-2</c:v>
                  </c:pt>
                  <c:pt idx="2">
                    <c:v>6.6927430489118214E-2</c:v>
                  </c:pt>
                  <c:pt idx="3">
                    <c:v>6.5918677517571231E-2</c:v>
                  </c:pt>
                  <c:pt idx="4">
                    <c:v>6.9372237077719362E-2</c:v>
                  </c:pt>
                  <c:pt idx="5">
                    <c:v>6.3920593694167679E-2</c:v>
                  </c:pt>
                  <c:pt idx="6">
                    <c:v>6.6938329013667044E-2</c:v>
                  </c:pt>
                  <c:pt idx="7">
                    <c:v>7.0771833215019592E-2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'statistics p(x) ~ D(x)^2'!$D$69:$K$69</c:f>
              <c:numCache>
                <c:formatCode>General</c:formatCode>
                <c:ptCount val="8"/>
                <c:pt idx="0">
                  <c:v>0.121214186886241</c:v>
                </c:pt>
                <c:pt idx="1">
                  <c:v>0.12195356528194901</c:v>
                </c:pt>
                <c:pt idx="2">
                  <c:v>0.12725002530962101</c:v>
                </c:pt>
                <c:pt idx="3">
                  <c:v>0.12534437957682301</c:v>
                </c:pt>
                <c:pt idx="4">
                  <c:v>0.124080248371747</c:v>
                </c:pt>
                <c:pt idx="5">
                  <c:v>0.123686093206897</c:v>
                </c:pt>
                <c:pt idx="6">
                  <c:v>0.12967907400533099</c:v>
                </c:pt>
                <c:pt idx="7">
                  <c:v>0.12679242736138699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3-4335-9AF1-BE8868955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562784"/>
        <c:axId val="412571640"/>
      </c:barChart>
      <c:catAx>
        <c:axId val="41256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71640"/>
        <c:crosses val="autoZero"/>
        <c:auto val="1"/>
        <c:lblAlgn val="ctr"/>
        <c:lblOffset val="100"/>
        <c:noMultiLvlLbl val="0"/>
      </c:catAx>
      <c:valAx>
        <c:axId val="41257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Voxels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6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9-Cluster</a:t>
            </a:r>
            <a:r>
              <a:rPr lang="en-US" baseline="0"/>
              <a:t> Voxel 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'statistics p(x) ~ D(x)^2'!$D$95:$L$95</c:f>
                <c:numCache>
                  <c:formatCode>General</c:formatCode>
                  <c:ptCount val="9"/>
                  <c:pt idx="0">
                    <c:v>4.9059769907398056E-2</c:v>
                  </c:pt>
                  <c:pt idx="1">
                    <c:v>4.86993048952271E-2</c:v>
                  </c:pt>
                  <c:pt idx="2">
                    <c:v>5.725046773930445E-2</c:v>
                  </c:pt>
                  <c:pt idx="3">
                    <c:v>5.7698351406141234E-2</c:v>
                  </c:pt>
                  <c:pt idx="4">
                    <c:v>5.1313047885647958E-2</c:v>
                  </c:pt>
                  <c:pt idx="5">
                    <c:v>5.7677959905767295E-2</c:v>
                  </c:pt>
                  <c:pt idx="6">
                    <c:v>5.8591523449638513E-2</c:v>
                  </c:pt>
                  <c:pt idx="7">
                    <c:v>5.454775891887631E-2</c:v>
                  </c:pt>
                  <c:pt idx="8">
                    <c:v>5.4471376223788857E-2</c:v>
                  </c:pt>
                </c:numCache>
              </c:numRef>
            </c:plus>
            <c:minus>
              <c:numRef>
                <c:f>'statistics p(x) ~ D(x)^2'!$D$95:$L$95</c:f>
                <c:numCache>
                  <c:formatCode>General</c:formatCode>
                  <c:ptCount val="9"/>
                  <c:pt idx="0">
                    <c:v>4.9059769907398056E-2</c:v>
                  </c:pt>
                  <c:pt idx="1">
                    <c:v>4.86993048952271E-2</c:v>
                  </c:pt>
                  <c:pt idx="2">
                    <c:v>5.725046773930445E-2</c:v>
                  </c:pt>
                  <c:pt idx="3">
                    <c:v>5.7698351406141234E-2</c:v>
                  </c:pt>
                  <c:pt idx="4">
                    <c:v>5.1313047885647958E-2</c:v>
                  </c:pt>
                  <c:pt idx="5">
                    <c:v>5.7677959905767295E-2</c:v>
                  </c:pt>
                  <c:pt idx="6">
                    <c:v>5.8591523449638513E-2</c:v>
                  </c:pt>
                  <c:pt idx="7">
                    <c:v>5.454775891887631E-2</c:v>
                  </c:pt>
                  <c:pt idx="8">
                    <c:v>5.4471376223788857E-2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'statistics p(x) ~ D(x)^2'!$D$93:$L$93</c:f>
              <c:numCache>
                <c:formatCode>General</c:formatCode>
                <c:ptCount val="9"/>
                <c:pt idx="0">
                  <c:v>0.105763506901089</c:v>
                </c:pt>
                <c:pt idx="1">
                  <c:v>0.110866938885701</c:v>
                </c:pt>
                <c:pt idx="2">
                  <c:v>0.112244457192994</c:v>
                </c:pt>
                <c:pt idx="3">
                  <c:v>0.111261768973779</c:v>
                </c:pt>
                <c:pt idx="4">
                  <c:v>0.111098775014342</c:v>
                </c:pt>
                <c:pt idx="5">
                  <c:v>0.112688219215064</c:v>
                </c:pt>
                <c:pt idx="6">
                  <c:v>0.11417271285391201</c:v>
                </c:pt>
                <c:pt idx="7">
                  <c:v>0.110573009820133</c:v>
                </c:pt>
                <c:pt idx="8">
                  <c:v>0.111330611142982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C-4A3F-9BF0-71741E898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210512"/>
        <c:axId val="411219368"/>
      </c:barChart>
      <c:catAx>
        <c:axId val="41121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19368"/>
        <c:crosses val="autoZero"/>
        <c:auto val="1"/>
        <c:lblAlgn val="ctr"/>
        <c:lblOffset val="100"/>
        <c:noMultiLvlLbl val="0"/>
      </c:catAx>
      <c:valAx>
        <c:axId val="41121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Voxels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1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10-Cluster Voxel</a:t>
            </a:r>
            <a:r>
              <a:rPr lang="en-US" baseline="0"/>
              <a:t> 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'statistics p(x) ~ D(x)^2'!$D$120:$M$120</c:f>
                <c:numCache>
                  <c:formatCode>General</c:formatCode>
                  <c:ptCount val="10"/>
                  <c:pt idx="0">
                    <c:v>4.5796095612266774E-2</c:v>
                  </c:pt>
                  <c:pt idx="1">
                    <c:v>4.6255655285125194E-2</c:v>
                  </c:pt>
                  <c:pt idx="2">
                    <c:v>4.4111565300479876E-2</c:v>
                  </c:pt>
                  <c:pt idx="3">
                    <c:v>4.740509527486745E-2</c:v>
                  </c:pt>
                  <c:pt idx="4">
                    <c:v>4.6672686712526848E-2</c:v>
                  </c:pt>
                  <c:pt idx="5">
                    <c:v>4.7898415877005163E-2</c:v>
                  </c:pt>
                  <c:pt idx="6">
                    <c:v>5.1545908608135134E-2</c:v>
                  </c:pt>
                  <c:pt idx="7">
                    <c:v>4.6746774164383685E-2</c:v>
                  </c:pt>
                  <c:pt idx="8">
                    <c:v>4.8337471750706615E-2</c:v>
                  </c:pt>
                  <c:pt idx="9">
                    <c:v>5.1826579369596157E-2</c:v>
                  </c:pt>
                </c:numCache>
              </c:numRef>
            </c:plus>
            <c:minus>
              <c:numRef>
                <c:f>'statistics p(x) ~ D(x)^2'!$D$120:$M$120</c:f>
                <c:numCache>
                  <c:formatCode>General</c:formatCode>
                  <c:ptCount val="10"/>
                  <c:pt idx="0">
                    <c:v>4.5796095612266774E-2</c:v>
                  </c:pt>
                  <c:pt idx="1">
                    <c:v>4.6255655285125194E-2</c:v>
                  </c:pt>
                  <c:pt idx="2">
                    <c:v>4.4111565300479876E-2</c:v>
                  </c:pt>
                  <c:pt idx="3">
                    <c:v>4.740509527486745E-2</c:v>
                  </c:pt>
                  <c:pt idx="4">
                    <c:v>4.6672686712526848E-2</c:v>
                  </c:pt>
                  <c:pt idx="5">
                    <c:v>4.7898415877005163E-2</c:v>
                  </c:pt>
                  <c:pt idx="6">
                    <c:v>5.1545908608135134E-2</c:v>
                  </c:pt>
                  <c:pt idx="7">
                    <c:v>4.6746774164383685E-2</c:v>
                  </c:pt>
                  <c:pt idx="8">
                    <c:v>4.8337471750706615E-2</c:v>
                  </c:pt>
                  <c:pt idx="9">
                    <c:v>5.1826579369596157E-2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'statistics p(x) ~ D(x)^2'!$D$118:$M$118</c:f>
              <c:numCache>
                <c:formatCode>General</c:formatCode>
                <c:ptCount val="10"/>
                <c:pt idx="0">
                  <c:v>9.7890527452502304E-2</c:v>
                </c:pt>
                <c:pt idx="1">
                  <c:v>9.7156548442614593E-2</c:v>
                </c:pt>
                <c:pt idx="2">
                  <c:v>0.101311038369385</c:v>
                </c:pt>
                <c:pt idx="3">
                  <c:v>9.8734856410083296E-2</c:v>
                </c:pt>
                <c:pt idx="4">
                  <c:v>9.78959268383221E-2</c:v>
                </c:pt>
                <c:pt idx="5">
                  <c:v>0.100953666520433</c:v>
                </c:pt>
                <c:pt idx="6">
                  <c:v>9.96969594708602E-2</c:v>
                </c:pt>
                <c:pt idx="7">
                  <c:v>0.10334660682347301</c:v>
                </c:pt>
                <c:pt idx="8">
                  <c:v>0.100832180339486</c:v>
                </c:pt>
                <c:pt idx="9">
                  <c:v>0.102181689332838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5-47F1-9161-939CE1162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034096"/>
        <c:axId val="418033112"/>
      </c:barChart>
      <c:catAx>
        <c:axId val="41803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33112"/>
        <c:crosses val="autoZero"/>
        <c:auto val="1"/>
        <c:lblAlgn val="ctr"/>
        <c:lblOffset val="100"/>
        <c:noMultiLvlLbl val="0"/>
      </c:catAx>
      <c:valAx>
        <c:axId val="41803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Voxels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3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5-Cluster Voxel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'statistics p(x) ~ 1-e^(-D(x)^2)'!$D$5:$H$5</c:f>
                <c:numCache>
                  <c:formatCode>General</c:formatCode>
                  <c:ptCount val="5"/>
                  <c:pt idx="0">
                    <c:v>1.5299496463907006E-2</c:v>
                  </c:pt>
                  <c:pt idx="1">
                    <c:v>2.1467774061137288E-2</c:v>
                  </c:pt>
                  <c:pt idx="2">
                    <c:v>2.165353276873425E-2</c:v>
                  </c:pt>
                  <c:pt idx="3">
                    <c:v>2.3021885111411903E-2</c:v>
                  </c:pt>
                  <c:pt idx="4">
                    <c:v>2.215947077327261E-2</c:v>
                  </c:pt>
                </c:numCache>
              </c:numRef>
            </c:plus>
            <c:minus>
              <c:numRef>
                <c:f>'statistics p(x) ~ 1-e^(-D(x)^2)'!$D$5:$H$5</c:f>
                <c:numCache>
                  <c:formatCode>General</c:formatCode>
                  <c:ptCount val="5"/>
                  <c:pt idx="0">
                    <c:v>1.5299496463907006E-2</c:v>
                  </c:pt>
                  <c:pt idx="1">
                    <c:v>2.1467774061137288E-2</c:v>
                  </c:pt>
                  <c:pt idx="2">
                    <c:v>2.165353276873425E-2</c:v>
                  </c:pt>
                  <c:pt idx="3">
                    <c:v>2.3021885111411903E-2</c:v>
                  </c:pt>
                  <c:pt idx="4">
                    <c:v>2.215947077327261E-2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'statistics p(x) ~ 1-e^(-D(x)^2)'!$D$3:$H$3</c:f>
              <c:numCache>
                <c:formatCode>General</c:formatCode>
                <c:ptCount val="5"/>
                <c:pt idx="0">
                  <c:v>0.19276887254074801</c:v>
                </c:pt>
                <c:pt idx="1">
                  <c:v>0.203523436709074</c:v>
                </c:pt>
                <c:pt idx="2">
                  <c:v>0.202141193939189</c:v>
                </c:pt>
                <c:pt idx="3">
                  <c:v>0.20000539938581899</c:v>
                </c:pt>
                <c:pt idx="4">
                  <c:v>0.20156109742516701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D-496B-8927-B4FBB7072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492184"/>
        <c:axId val="380493496"/>
      </c:barChart>
      <c:catAx>
        <c:axId val="380492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93496"/>
        <c:crosses val="autoZero"/>
        <c:auto val="1"/>
        <c:lblAlgn val="ctr"/>
        <c:lblOffset val="100"/>
        <c:noMultiLvlLbl val="0"/>
      </c:catAx>
      <c:valAx>
        <c:axId val="38049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Voxels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492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6-Cluster</a:t>
            </a:r>
            <a:r>
              <a:rPr lang="en-US" baseline="0"/>
              <a:t> Voxel 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'statistics p(x) ~ 1-e^(-D(x)^2)'!$D$26:$I$26</c:f>
                <c:numCache>
                  <c:formatCode>General</c:formatCode>
                  <c:ptCount val="6"/>
                  <c:pt idx="0">
                    <c:v>1.4800635889600689E-2</c:v>
                  </c:pt>
                  <c:pt idx="1">
                    <c:v>2.314367051110694E-2</c:v>
                  </c:pt>
                  <c:pt idx="2">
                    <c:v>2.3699124533169681E-2</c:v>
                  </c:pt>
                  <c:pt idx="3">
                    <c:v>2.4314400068441787E-2</c:v>
                  </c:pt>
                  <c:pt idx="4">
                    <c:v>2.4651425356814909E-2</c:v>
                  </c:pt>
                  <c:pt idx="5">
                    <c:v>2.3465966843651574E-2</c:v>
                  </c:pt>
                </c:numCache>
              </c:numRef>
            </c:plus>
            <c:minus>
              <c:numRef>
                <c:f>'statistics p(x) ~ 1-e^(-D(x)^2)'!$D$26:$I$26</c:f>
                <c:numCache>
                  <c:formatCode>General</c:formatCode>
                  <c:ptCount val="6"/>
                  <c:pt idx="0">
                    <c:v>1.4800635889600689E-2</c:v>
                  </c:pt>
                  <c:pt idx="1">
                    <c:v>2.314367051110694E-2</c:v>
                  </c:pt>
                  <c:pt idx="2">
                    <c:v>2.3699124533169681E-2</c:v>
                  </c:pt>
                  <c:pt idx="3">
                    <c:v>2.4314400068441787E-2</c:v>
                  </c:pt>
                  <c:pt idx="4">
                    <c:v>2.4651425356814909E-2</c:v>
                  </c:pt>
                  <c:pt idx="5">
                    <c:v>2.3465966843651574E-2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'statistics p(x) ~ 1-e^(-D(x)^2)'!$D$24:$I$24</c:f>
              <c:numCache>
                <c:formatCode>General</c:formatCode>
                <c:ptCount val="6"/>
                <c:pt idx="0">
                  <c:v>0.17333715789828899</c:v>
                </c:pt>
                <c:pt idx="1">
                  <c:v>0.16464887119090199</c:v>
                </c:pt>
                <c:pt idx="2">
                  <c:v>0.16628994701852601</c:v>
                </c:pt>
                <c:pt idx="3">
                  <c:v>0.164861809469172</c:v>
                </c:pt>
                <c:pt idx="4">
                  <c:v>0.16982688219215</c:v>
                </c:pt>
                <c:pt idx="5">
                  <c:v>0.16103533223095801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0-492E-B3FE-64EFAB40E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021504"/>
        <c:axId val="317025440"/>
      </c:barChart>
      <c:catAx>
        <c:axId val="3170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25440"/>
        <c:crosses val="autoZero"/>
        <c:auto val="1"/>
        <c:lblAlgn val="ctr"/>
        <c:lblOffset val="100"/>
        <c:noMultiLvlLbl val="0"/>
      </c:catAx>
      <c:valAx>
        <c:axId val="3170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Voxels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2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7-Cluster</a:t>
            </a:r>
            <a:r>
              <a:rPr lang="en-US" baseline="0"/>
              <a:t> Voxel 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'statistics p(x) ~ 1-e^(-D(x)^2)'!$D$48:$J$48</c:f>
                <c:numCache>
                  <c:formatCode>General</c:formatCode>
                  <c:ptCount val="7"/>
                  <c:pt idx="0">
                    <c:v>1.6105155968518935E-2</c:v>
                  </c:pt>
                  <c:pt idx="1">
                    <c:v>2.0422646754294973E-2</c:v>
                  </c:pt>
                  <c:pt idx="2">
                    <c:v>2.359885827165073E-2</c:v>
                  </c:pt>
                  <c:pt idx="3">
                    <c:v>2.2504654397606065E-2</c:v>
                  </c:pt>
                  <c:pt idx="4">
                    <c:v>2.1878554109889942E-2</c:v>
                  </c:pt>
                  <c:pt idx="5">
                    <c:v>2.2202174502045223E-2</c:v>
                  </c:pt>
                  <c:pt idx="6">
                    <c:v>2.1941128839425717E-2</c:v>
                  </c:pt>
                </c:numCache>
              </c:numRef>
            </c:plus>
            <c:minus>
              <c:numRef>
                <c:f>'statistics p(x) ~ 1-e^(-D(x)^2)'!$D$48:$J$48</c:f>
                <c:numCache>
                  <c:formatCode>General</c:formatCode>
                  <c:ptCount val="7"/>
                  <c:pt idx="0">
                    <c:v>1.6105155968518935E-2</c:v>
                  </c:pt>
                  <c:pt idx="1">
                    <c:v>2.0422646754294973E-2</c:v>
                  </c:pt>
                  <c:pt idx="2">
                    <c:v>2.359885827165073E-2</c:v>
                  </c:pt>
                  <c:pt idx="3">
                    <c:v>2.2504654397606065E-2</c:v>
                  </c:pt>
                  <c:pt idx="4">
                    <c:v>2.1878554109889942E-2</c:v>
                  </c:pt>
                  <c:pt idx="5">
                    <c:v>2.2202174502045223E-2</c:v>
                  </c:pt>
                  <c:pt idx="6">
                    <c:v>2.1941128839425717E-2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'statistics p(x) ~ 1-e^(-D(x)^2)'!$D$46:$J$46</c:f>
              <c:numCache>
                <c:formatCode>General</c:formatCode>
                <c:ptCount val="7"/>
                <c:pt idx="0">
                  <c:v>0.156074646508959</c:v>
                </c:pt>
                <c:pt idx="1">
                  <c:v>0.13877906388148301</c:v>
                </c:pt>
                <c:pt idx="2">
                  <c:v>0.13885634259103</c:v>
                </c:pt>
                <c:pt idx="3">
                  <c:v>0.14210441062329099</c:v>
                </c:pt>
                <c:pt idx="4">
                  <c:v>0.14438767590186599</c:v>
                </c:pt>
                <c:pt idx="5">
                  <c:v>0.13946681065028799</c:v>
                </c:pt>
                <c:pt idx="6">
                  <c:v>0.14033104984308001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0-44C2-B1AA-E0FB67194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860784"/>
        <c:axId val="382861440"/>
      </c:barChart>
      <c:catAx>
        <c:axId val="3828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61440"/>
        <c:crosses val="autoZero"/>
        <c:auto val="1"/>
        <c:lblAlgn val="ctr"/>
        <c:lblOffset val="100"/>
        <c:noMultiLvlLbl val="0"/>
      </c:catAx>
      <c:valAx>
        <c:axId val="3828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Voxels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6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554830</xdr:colOff>
      <xdr:row>6</xdr:row>
      <xdr:rowOff>100018</xdr:rowOff>
    </xdr:from>
    <xdr:to>
      <xdr:col>8</xdr:col>
      <xdr:colOff>592930</xdr:colOff>
      <xdr:row>21</xdr:row>
      <xdr:rowOff>128593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559593</xdr:colOff>
      <xdr:row>28</xdr:row>
      <xdr:rowOff>78581</xdr:rowOff>
    </xdr:from>
    <xdr:to>
      <xdr:col>8</xdr:col>
      <xdr:colOff>597693</xdr:colOff>
      <xdr:row>43</xdr:row>
      <xdr:rowOff>107156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246062</xdr:colOff>
      <xdr:row>50</xdr:row>
      <xdr:rowOff>69056</xdr:rowOff>
    </xdr:from>
    <xdr:to>
      <xdr:col>9</xdr:col>
      <xdr:colOff>261937</xdr:colOff>
      <xdr:row>65</xdr:row>
      <xdr:rowOff>73818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444500</xdr:colOff>
      <xdr:row>73</xdr:row>
      <xdr:rowOff>53180</xdr:rowOff>
    </xdr:from>
    <xdr:to>
      <xdr:col>9</xdr:col>
      <xdr:colOff>460375</xdr:colOff>
      <xdr:row>88</xdr:row>
      <xdr:rowOff>57943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523875</xdr:colOff>
      <xdr:row>98</xdr:row>
      <xdr:rowOff>21430</xdr:rowOff>
    </xdr:from>
    <xdr:to>
      <xdr:col>10</xdr:col>
      <xdr:colOff>539750</xdr:colOff>
      <xdr:row>113</xdr:row>
      <xdr:rowOff>26192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404813</xdr:colOff>
      <xdr:row>123</xdr:row>
      <xdr:rowOff>76992</xdr:rowOff>
    </xdr:from>
    <xdr:to>
      <xdr:col>9</xdr:col>
      <xdr:colOff>420688</xdr:colOff>
      <xdr:row>138</xdr:row>
      <xdr:rowOff>81755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493257</xdr:colOff>
      <xdr:row>5</xdr:row>
      <xdr:rowOff>74157</xdr:rowOff>
    </xdr:from>
    <xdr:to>
      <xdr:col>9</xdr:col>
      <xdr:colOff>540882</xdr:colOff>
      <xdr:row>20</xdr:row>
      <xdr:rowOff>61911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44222</xdr:colOff>
      <xdr:row>27</xdr:row>
      <xdr:rowOff>50345</xdr:rowOff>
    </xdr:from>
    <xdr:to>
      <xdr:col>9</xdr:col>
      <xdr:colOff>91847</xdr:colOff>
      <xdr:row>42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629329</xdr:colOff>
      <xdr:row>48</xdr:row>
      <xdr:rowOff>138793</xdr:rowOff>
    </xdr:from>
    <xdr:to>
      <xdr:col>9</xdr:col>
      <xdr:colOff>30615</xdr:colOff>
      <xdr:row>63</xdr:row>
      <xdr:rowOff>126546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57830</xdr:colOff>
      <xdr:row>70</xdr:row>
      <xdr:rowOff>166007</xdr:rowOff>
    </xdr:from>
    <xdr:to>
      <xdr:col>9</xdr:col>
      <xdr:colOff>105455</xdr:colOff>
      <xdr:row>85</xdr:row>
      <xdr:rowOff>153760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309562</xdr:colOff>
      <xdr:row>92</xdr:row>
      <xdr:rowOff>172811</xdr:rowOff>
    </xdr:from>
    <xdr:to>
      <xdr:col>9</xdr:col>
      <xdr:colOff>357187</xdr:colOff>
      <xdr:row>107</xdr:row>
      <xdr:rowOff>160563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472847</xdr:colOff>
      <xdr:row>115</xdr:row>
      <xdr:rowOff>111577</xdr:rowOff>
    </xdr:from>
    <xdr:to>
      <xdr:col>8</xdr:col>
      <xdr:colOff>520473</xdr:colOff>
      <xdr:row>130</xdr:row>
      <xdr:rowOff>99331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207169</xdr:colOff>
      <xdr:row>0</xdr:row>
      <xdr:rowOff>0</xdr:rowOff>
    </xdr:from>
    <xdr:to>
      <xdr:col>14</xdr:col>
      <xdr:colOff>466725</xdr:colOff>
      <xdr:row>17</xdr:row>
      <xdr:rowOff>135731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138113</xdr:colOff>
      <xdr:row>13</xdr:row>
      <xdr:rowOff>35718</xdr:rowOff>
    </xdr:from>
    <xdr:to>
      <xdr:col>12</xdr:col>
      <xdr:colOff>176213</xdr:colOff>
      <xdr:row>28</xdr:row>
      <xdr:rowOff>64293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268741</xdr:colOff>
      <xdr:row>10</xdr:row>
      <xdr:rowOff>6123</xdr:rowOff>
    </xdr:from>
    <xdr:to>
      <xdr:col>11</xdr:col>
      <xdr:colOff>316366</xdr:colOff>
      <xdr:row>24</xdr:row>
      <xdr:rowOff>177573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20"/>
  <sheetViews>
    <sheetView topLeftCell="A92" zoomScale="60" zoomScaleNormal="60" workbookViewId="0">
      <selection activeCell="D120" sqref="D120:M120"/>
    </sheetView>
  </sheetViews>
  <sheetFormatPr defaultRowHeight="14.25" x14ac:dyDescent="0.45"/>
  <cols>
    <col min="11" max="12" width="11.59765625" bestFit="1" customWidth="1"/>
    <col min="13" max="16" width="11.9296875" bestFit="1" customWidth="1"/>
  </cols>
  <sheetData>
    <row r="2" spans="1:15" x14ac:dyDescent="0.45">
      <c r="A2" t="s">
        <v>1</v>
      </c>
      <c r="B2" t="s">
        <v>2</v>
      </c>
      <c r="C2" t="s">
        <v>3</v>
      </c>
    </row>
    <row r="3" spans="1:15" x14ac:dyDescent="0.45">
      <c r="A3" t="s">
        <v>0</v>
      </c>
      <c r="B3">
        <v>5</v>
      </c>
    </row>
    <row r="4" spans="1:15" x14ac:dyDescent="0.45">
      <c r="C4" t="s">
        <v>4</v>
      </c>
      <c r="D4">
        <v>0.20555799277832101</v>
      </c>
      <c r="E4">
        <v>0.199418891101137</v>
      </c>
      <c r="F4">
        <v>0.19843012857287401</v>
      </c>
      <c r="G4">
        <v>0.19735463840987999</v>
      </c>
      <c r="H4">
        <v>0.19923834913778499</v>
      </c>
      <c r="J4" t="s">
        <v>9</v>
      </c>
      <c r="K4">
        <v>0.2</v>
      </c>
      <c r="L4">
        <v>0.2</v>
      </c>
      <c r="M4">
        <v>0.2</v>
      </c>
      <c r="N4">
        <v>0.2</v>
      </c>
      <c r="O4">
        <v>0.2</v>
      </c>
    </row>
    <row r="5" spans="1:15" x14ac:dyDescent="0.45">
      <c r="C5" t="s">
        <v>5</v>
      </c>
      <c r="D5">
        <v>3.6036139010538698E-3</v>
      </c>
      <c r="E5">
        <v>4.4276427722985002E-3</v>
      </c>
      <c r="F5">
        <v>4.7421194385691397E-3</v>
      </c>
      <c r="G5">
        <v>4.7698305374777698E-3</v>
      </c>
      <c r="H5">
        <v>4.6409139284993703E-3</v>
      </c>
      <c r="J5" t="s">
        <v>7</v>
      </c>
      <c r="K5">
        <f>(D4-K4)^2</f>
        <v>3.0891283723868414E-5</v>
      </c>
      <c r="L5">
        <f t="shared" ref="L5:O5" si="0">(E4-L4)^2</f>
        <v>3.3768755233777844E-7</v>
      </c>
      <c r="M5">
        <f t="shared" si="0"/>
        <v>2.4644962977066291E-6</v>
      </c>
      <c r="N5">
        <f t="shared" si="0"/>
        <v>6.997937942482327E-6</v>
      </c>
      <c r="O5">
        <f t="shared" si="0"/>
        <v>5.8011203591288975E-7</v>
      </c>
    </row>
    <row r="6" spans="1:15" x14ac:dyDescent="0.45">
      <c r="C6" t="s">
        <v>6</v>
      </c>
      <c r="D6">
        <f>SQRT(D5)</f>
        <v>6.0030108287873925E-2</v>
      </c>
      <c r="E6">
        <f t="shared" ref="E6:H6" si="1">SQRT(E5)</f>
        <v>6.6540534806225446E-2</v>
      </c>
      <c r="F6">
        <f t="shared" si="1"/>
        <v>6.8863048426345025E-2</v>
      </c>
      <c r="G6">
        <f t="shared" si="1"/>
        <v>6.9063959758167426E-2</v>
      </c>
      <c r="H6">
        <f t="shared" si="1"/>
        <v>6.812425359957619E-2</v>
      </c>
      <c r="J6" t="s">
        <v>8</v>
      </c>
      <c r="K6">
        <f>K5+L5+M5+N5+O5</f>
        <v>4.1271517552308036E-5</v>
      </c>
    </row>
    <row r="24" spans="2:17" x14ac:dyDescent="0.45">
      <c r="B24">
        <v>6</v>
      </c>
    </row>
    <row r="25" spans="2:17" x14ac:dyDescent="0.45">
      <c r="C25" t="s">
        <v>10</v>
      </c>
      <c r="D25">
        <v>0.17015759457361701</v>
      </c>
      <c r="E25">
        <v>0.164582728714608</v>
      </c>
      <c r="F25">
        <v>0.169712145243478</v>
      </c>
      <c r="G25">
        <v>0.16195896466776899</v>
      </c>
      <c r="H25">
        <v>0.16470252758748599</v>
      </c>
      <c r="I25">
        <v>0.16888603921303899</v>
      </c>
      <c r="K25" t="s">
        <v>11</v>
      </c>
      <c r="L25">
        <f>1/6</f>
        <v>0.16666666666666666</v>
      </c>
      <c r="M25">
        <f t="shared" ref="M25:Q25" si="2">1/6</f>
        <v>0.16666666666666666</v>
      </c>
      <c r="N25">
        <f t="shared" si="2"/>
        <v>0.16666666666666666</v>
      </c>
      <c r="O25">
        <f t="shared" si="2"/>
        <v>0.16666666666666666</v>
      </c>
      <c r="P25">
        <f t="shared" si="2"/>
        <v>0.16666666666666666</v>
      </c>
      <c r="Q25">
        <f t="shared" si="2"/>
        <v>0.16666666666666666</v>
      </c>
    </row>
    <row r="26" spans="2:17" x14ac:dyDescent="0.45">
      <c r="C26" t="s">
        <v>5</v>
      </c>
      <c r="D26">
        <v>6.02619006638664E-3</v>
      </c>
      <c r="E26">
        <v>5.3684109775778898E-3</v>
      </c>
      <c r="F26">
        <v>5.3163164157022701E-3</v>
      </c>
      <c r="G26">
        <v>5.1969170635294999E-3</v>
      </c>
      <c r="H26">
        <v>5.2922753590334201E-3</v>
      </c>
      <c r="I26">
        <v>4.9852355903364197E-3</v>
      </c>
      <c r="K26" t="s">
        <v>7</v>
      </c>
      <c r="L26">
        <f>(D25-L25)^2</f>
        <v>1.2186577651524771E-5</v>
      </c>
      <c r="M26">
        <f t="shared" ref="M26:Q26" si="3">(E25-M25)^2</f>
        <v>4.3427973880304504E-6</v>
      </c>
      <c r="N26">
        <f t="shared" si="3"/>
        <v>9.2749397618168198E-6</v>
      </c>
      <c r="O26">
        <f t="shared" si="3"/>
        <v>2.2162458110425095E-5</v>
      </c>
      <c r="P26">
        <f t="shared" si="3"/>
        <v>3.8578423223646728E-6</v>
      </c>
      <c r="Q26">
        <f t="shared" si="3"/>
        <v>4.9256144995912155E-6</v>
      </c>
    </row>
    <row r="27" spans="2:17" x14ac:dyDescent="0.45">
      <c r="C27" t="s">
        <v>6</v>
      </c>
      <c r="D27">
        <f>SQRT(D26)</f>
        <v>7.7628538994281224E-2</v>
      </c>
      <c r="E27">
        <f t="shared" ref="E27:I27" si="4">SQRT(E26)</f>
        <v>7.326944095308692E-2</v>
      </c>
      <c r="F27">
        <f t="shared" si="4"/>
        <v>7.2913074381089363E-2</v>
      </c>
      <c r="G27">
        <f t="shared" si="4"/>
        <v>7.2089646021668743E-2</v>
      </c>
      <c r="H27">
        <f t="shared" si="4"/>
        <v>7.2748026495798632E-2</v>
      </c>
      <c r="I27">
        <f t="shared" si="4"/>
        <v>7.0606200792397975E-2</v>
      </c>
      <c r="K27" t="s">
        <v>12</v>
      </c>
      <c r="L27">
        <f>SUM(L26+M26+N26+O26+P26+Q26)</f>
        <v>5.6750229733753028E-5</v>
      </c>
    </row>
    <row r="46" spans="2:19" x14ac:dyDescent="0.45">
      <c r="B46">
        <v>7</v>
      </c>
    </row>
    <row r="47" spans="2:19" x14ac:dyDescent="0.45">
      <c r="C47" t="s">
        <v>4</v>
      </c>
      <c r="D47">
        <v>0.14060608105827899</v>
      </c>
      <c r="E47">
        <v>0.13901494954948801</v>
      </c>
      <c r="F47">
        <v>0.140784598251948</v>
      </c>
      <c r="G47">
        <v>0.145803327371511</v>
      </c>
      <c r="H47">
        <v>0.14249384132554899</v>
      </c>
      <c r="I47">
        <v>0.144684642121958</v>
      </c>
      <c r="J47">
        <v>0.14661256032126299</v>
      </c>
      <c r="L47" t="s">
        <v>11</v>
      </c>
      <c r="M47">
        <f>1/7</f>
        <v>0.14285714285714285</v>
      </c>
      <c r="N47">
        <f t="shared" ref="N47:S47" si="5">1/7</f>
        <v>0.14285714285714285</v>
      </c>
      <c r="O47">
        <f t="shared" si="5"/>
        <v>0.14285714285714285</v>
      </c>
      <c r="P47">
        <f t="shared" si="5"/>
        <v>0.14285714285714285</v>
      </c>
      <c r="Q47">
        <f t="shared" si="5"/>
        <v>0.14285714285714285</v>
      </c>
      <c r="R47">
        <f t="shared" si="5"/>
        <v>0.14285714285714285</v>
      </c>
      <c r="S47">
        <f t="shared" si="5"/>
        <v>0.14285714285714285</v>
      </c>
    </row>
    <row r="48" spans="2:19" x14ac:dyDescent="0.45">
      <c r="C48" t="s">
        <v>5</v>
      </c>
      <c r="D48">
        <v>4.848012553859E-3</v>
      </c>
      <c r="E48">
        <v>3.5617430048479602E-3</v>
      </c>
      <c r="F48">
        <v>4.0217301626302698E-3</v>
      </c>
      <c r="G48">
        <v>4.7663493976696199E-3</v>
      </c>
      <c r="H48">
        <v>4.4816593382370797E-3</v>
      </c>
      <c r="I48">
        <v>4.1210556084889704E-3</v>
      </c>
      <c r="J48">
        <v>4.3913439773924498E-3</v>
      </c>
      <c r="L48" t="s">
        <v>13</v>
      </c>
      <c r="M48">
        <f>(D47-M47)^2</f>
        <v>5.0672792223042093E-6</v>
      </c>
      <c r="N48">
        <f t="shared" ref="N48:S48" si="6">(E47-N47)^2</f>
        <v>1.4762449413387639E-5</v>
      </c>
      <c r="O48">
        <f t="shared" si="6"/>
        <v>4.2954411405222688E-6</v>
      </c>
      <c r="P48">
        <f t="shared" si="6"/>
        <v>8.6800031927026905E-6</v>
      </c>
      <c r="Q48">
        <f t="shared" si="6"/>
        <v>1.3198800285844633E-7</v>
      </c>
      <c r="R48">
        <f t="shared" si="6"/>
        <v>3.3397535628999218E-6</v>
      </c>
      <c r="S48">
        <f t="shared" si="6"/>
        <v>1.4103160329818559E-5</v>
      </c>
    </row>
    <row r="49" spans="3:13" x14ac:dyDescent="0.45">
      <c r="C49" t="s">
        <v>6</v>
      </c>
      <c r="D49">
        <f>SQRT(D48)</f>
        <v>6.962767089210295E-2</v>
      </c>
      <c r="E49">
        <f t="shared" ref="E49:J49" si="7">SQRT(E48)</f>
        <v>5.9680340187099806E-2</v>
      </c>
      <c r="F49">
        <f t="shared" si="7"/>
        <v>6.3417112537786438E-2</v>
      </c>
      <c r="G49">
        <f t="shared" si="7"/>
        <v>6.9038752868730333E-2</v>
      </c>
      <c r="H49">
        <f t="shared" si="7"/>
        <v>6.6945196528482007E-2</v>
      </c>
      <c r="I49">
        <f t="shared" si="7"/>
        <v>6.4195448502903776E-2</v>
      </c>
      <c r="J49">
        <f t="shared" si="7"/>
        <v>6.6267216460271283E-2</v>
      </c>
      <c r="L49" t="s">
        <v>12</v>
      </c>
      <c r="M49">
        <f>M48+N48+O48+P48+Q48+R48+S48</f>
        <v>5.038007486449373E-5</v>
      </c>
    </row>
    <row r="68" spans="2:21" x14ac:dyDescent="0.45">
      <c r="B68">
        <v>8</v>
      </c>
    </row>
    <row r="69" spans="2:21" x14ac:dyDescent="0.45">
      <c r="C69" t="s">
        <v>4</v>
      </c>
      <c r="D69">
        <v>0.121214186886241</v>
      </c>
      <c r="E69">
        <v>0.12195356528194901</v>
      </c>
      <c r="F69">
        <v>0.12725002530962101</v>
      </c>
      <c r="G69">
        <v>0.12534437957682301</v>
      </c>
      <c r="H69">
        <v>0.124080248371747</v>
      </c>
      <c r="I69">
        <v>0.123686093206897</v>
      </c>
      <c r="J69">
        <v>0.12967907400533099</v>
      </c>
      <c r="K69">
        <v>0.12679242736138699</v>
      </c>
      <c r="M69" t="s">
        <v>11</v>
      </c>
      <c r="N69">
        <f>1/8</f>
        <v>0.125</v>
      </c>
      <c r="O69">
        <f t="shared" ref="O69:U69" si="8">1/8</f>
        <v>0.125</v>
      </c>
      <c r="P69">
        <f t="shared" si="8"/>
        <v>0.125</v>
      </c>
      <c r="Q69">
        <f t="shared" si="8"/>
        <v>0.125</v>
      </c>
      <c r="R69">
        <f t="shared" si="8"/>
        <v>0.125</v>
      </c>
      <c r="S69">
        <f t="shared" si="8"/>
        <v>0.125</v>
      </c>
      <c r="T69">
        <f t="shared" si="8"/>
        <v>0.125</v>
      </c>
      <c r="U69">
        <f t="shared" si="8"/>
        <v>0.125</v>
      </c>
    </row>
    <row r="70" spans="2:21" x14ac:dyDescent="0.45">
      <c r="C70" t="s">
        <v>5</v>
      </c>
      <c r="D70">
        <v>3.3643495559382399E-3</v>
      </c>
      <c r="E70">
        <v>3.7721456166188699E-3</v>
      </c>
      <c r="F70">
        <v>4.4792809518757496E-3</v>
      </c>
      <c r="G70">
        <v>4.3452720456655502E-3</v>
      </c>
      <c r="H70">
        <v>4.8125072771673001E-3</v>
      </c>
      <c r="I70">
        <v>4.0858422982148696E-3</v>
      </c>
      <c r="J70">
        <v>4.4807398911419398E-3</v>
      </c>
      <c r="K70">
        <v>5.00865237661455E-3</v>
      </c>
      <c r="M70" t="s">
        <v>13</v>
      </c>
      <c r="N70">
        <f>(D69-N69)^2</f>
        <v>1.4332380932309624E-5</v>
      </c>
      <c r="O70">
        <f t="shared" ref="O70:U70" si="9">(E69-O69)^2</f>
        <v>9.2807644913464409E-6</v>
      </c>
      <c r="P70">
        <f t="shared" si="9"/>
        <v>5.0626138939351311E-6</v>
      </c>
      <c r="Q70">
        <f t="shared" si="9"/>
        <v>1.1859729293279667E-7</v>
      </c>
      <c r="R70">
        <f t="shared" si="9"/>
        <v>8.4594305767404768E-7</v>
      </c>
      <c r="S70">
        <f t="shared" si="9"/>
        <v>1.7263510609622189E-6</v>
      </c>
      <c r="T70">
        <f t="shared" si="9"/>
        <v>2.1893733547364204E-5</v>
      </c>
      <c r="U70">
        <f t="shared" si="9"/>
        <v>3.2127958458487237E-6</v>
      </c>
    </row>
    <row r="71" spans="2:21" x14ac:dyDescent="0.45">
      <c r="C71" t="s">
        <v>6</v>
      </c>
      <c r="D71">
        <f>SQRT(D70)</f>
        <v>5.8003013334983207E-2</v>
      </c>
      <c r="E71">
        <f t="shared" ref="E71:K71" si="10">SQRT(E70)</f>
        <v>6.1417795602079939E-2</v>
      </c>
      <c r="F71">
        <f t="shared" si="10"/>
        <v>6.6927430489118214E-2</v>
      </c>
      <c r="G71">
        <f t="shared" si="10"/>
        <v>6.5918677517571231E-2</v>
      </c>
      <c r="H71">
        <f t="shared" si="10"/>
        <v>6.9372237077719362E-2</v>
      </c>
      <c r="I71">
        <f t="shared" si="10"/>
        <v>6.3920593694167679E-2</v>
      </c>
      <c r="J71">
        <f t="shared" si="10"/>
        <v>6.6938329013667044E-2</v>
      </c>
      <c r="K71">
        <f t="shared" si="10"/>
        <v>7.0771833215019592E-2</v>
      </c>
      <c r="M71" t="s">
        <v>12</v>
      </c>
      <c r="N71">
        <f>SUM(N70:U70)</f>
        <v>5.6473180122373193E-5</v>
      </c>
    </row>
    <row r="92" spans="2:23" x14ac:dyDescent="0.45">
      <c r="B92">
        <v>9</v>
      </c>
    </row>
    <row r="93" spans="2:23" x14ac:dyDescent="0.45">
      <c r="C93" t="s">
        <v>4</v>
      </c>
      <c r="D93">
        <v>0.105763506901089</v>
      </c>
      <c r="E93">
        <v>0.110866938885701</v>
      </c>
      <c r="F93">
        <v>0.112244457192994</v>
      </c>
      <c r="G93">
        <v>0.111261768973779</v>
      </c>
      <c r="H93">
        <v>0.111098775014342</v>
      </c>
      <c r="I93">
        <v>0.112688219215064</v>
      </c>
      <c r="J93">
        <v>0.11417271285391201</v>
      </c>
      <c r="K93">
        <v>0.110573009820133</v>
      </c>
      <c r="L93">
        <v>0.111330611142982</v>
      </c>
      <c r="N93" t="s">
        <v>11</v>
      </c>
      <c r="O93">
        <f>1/9</f>
        <v>0.1111111111111111</v>
      </c>
      <c r="P93">
        <f t="shared" ref="P93:W93" si="11">1/9</f>
        <v>0.1111111111111111</v>
      </c>
      <c r="Q93">
        <f t="shared" si="11"/>
        <v>0.1111111111111111</v>
      </c>
      <c r="R93">
        <f t="shared" si="11"/>
        <v>0.1111111111111111</v>
      </c>
      <c r="S93">
        <f t="shared" si="11"/>
        <v>0.1111111111111111</v>
      </c>
      <c r="T93">
        <f t="shared" si="11"/>
        <v>0.1111111111111111</v>
      </c>
      <c r="U93">
        <f t="shared" si="11"/>
        <v>0.1111111111111111</v>
      </c>
      <c r="V93">
        <f t="shared" si="11"/>
        <v>0.1111111111111111</v>
      </c>
      <c r="W93">
        <f t="shared" si="11"/>
        <v>0.1111111111111111</v>
      </c>
    </row>
    <row r="94" spans="2:23" x14ac:dyDescent="0.45">
      <c r="C94" t="s">
        <v>5</v>
      </c>
      <c r="D94">
        <v>2.4068610233668399E-3</v>
      </c>
      <c r="E94">
        <v>2.37162229727829E-3</v>
      </c>
      <c r="F94">
        <v>3.2776160563691399E-3</v>
      </c>
      <c r="G94">
        <v>3.3290997549865601E-3</v>
      </c>
      <c r="H94">
        <v>2.6330288833148001E-3</v>
      </c>
      <c r="I94">
        <v>3.3267470588912999E-3</v>
      </c>
      <c r="J94">
        <v>3.4329666201495402E-3</v>
      </c>
      <c r="K94">
        <v>2.9754580030718499E-3</v>
      </c>
      <c r="L94">
        <v>2.9671308277135502E-3</v>
      </c>
      <c r="N94" t="s">
        <v>13</v>
      </c>
      <c r="O94">
        <f>(D93-O93)^2</f>
        <v>2.8596870787046116E-5</v>
      </c>
      <c r="P94">
        <f t="shared" ref="P94:W94" si="12">(E93-P93)^2</f>
        <v>5.9620075661724632E-8</v>
      </c>
      <c r="Q94">
        <f t="shared" si="12"/>
        <v>1.2844733413193135E-6</v>
      </c>
      <c r="R94">
        <f t="shared" si="12"/>
        <v>2.269779158365799E-8</v>
      </c>
      <c r="S94">
        <f t="shared" si="12"/>
        <v>1.5217928349680412E-10</v>
      </c>
      <c r="T94">
        <f t="shared" si="12"/>
        <v>2.4872699715538972E-6</v>
      </c>
      <c r="U94">
        <f t="shared" si="12"/>
        <v>9.3734052315215156E-6</v>
      </c>
      <c r="V94">
        <f t="shared" si="12"/>
        <v>2.8955299935229987E-7</v>
      </c>
      <c r="W94">
        <f t="shared" si="12"/>
        <v>4.8180263991322727E-8</v>
      </c>
    </row>
    <row r="95" spans="2:23" x14ac:dyDescent="0.45">
      <c r="C95" t="s">
        <v>6</v>
      </c>
      <c r="D95">
        <f>SQRT(D94)</f>
        <v>4.9059769907398056E-2</v>
      </c>
      <c r="E95">
        <f t="shared" ref="E95:L95" si="13">SQRT(E94)</f>
        <v>4.86993048952271E-2</v>
      </c>
      <c r="F95">
        <f t="shared" si="13"/>
        <v>5.725046773930445E-2</v>
      </c>
      <c r="G95">
        <f t="shared" si="13"/>
        <v>5.7698351406141234E-2</v>
      </c>
      <c r="H95">
        <f t="shared" si="13"/>
        <v>5.1313047885647958E-2</v>
      </c>
      <c r="I95">
        <f t="shared" si="13"/>
        <v>5.7677959905767295E-2</v>
      </c>
      <c r="J95">
        <f t="shared" si="13"/>
        <v>5.8591523449638513E-2</v>
      </c>
      <c r="K95">
        <f t="shared" si="13"/>
        <v>5.454775891887631E-2</v>
      </c>
      <c r="L95">
        <f t="shared" si="13"/>
        <v>5.4471376223788857E-2</v>
      </c>
      <c r="N95" t="s">
        <v>12</v>
      </c>
      <c r="O95">
        <f>SUM(O94:W94)</f>
        <v>4.2162222641313352E-5</v>
      </c>
    </row>
    <row r="117" spans="2:25" x14ac:dyDescent="0.45">
      <c r="B117">
        <v>10</v>
      </c>
    </row>
    <row r="118" spans="2:25" x14ac:dyDescent="0.45">
      <c r="C118" t="s">
        <v>4</v>
      </c>
      <c r="D118">
        <v>9.7890527452502304E-2</v>
      </c>
      <c r="E118">
        <v>9.7156548442614593E-2</v>
      </c>
      <c r="F118">
        <v>0.101311038369385</v>
      </c>
      <c r="G118">
        <v>9.8734856410083296E-2</v>
      </c>
      <c r="H118">
        <v>9.78959268383221E-2</v>
      </c>
      <c r="I118">
        <v>0.100953666520433</v>
      </c>
      <c r="J118">
        <v>9.96969594708602E-2</v>
      </c>
      <c r="K118">
        <v>0.10334660682347301</v>
      </c>
      <c r="L118">
        <v>0.100832180339486</v>
      </c>
      <c r="M118">
        <v>0.102181689332838</v>
      </c>
      <c r="O118" t="s">
        <v>11</v>
      </c>
      <c r="P118">
        <f>1/10</f>
        <v>0.1</v>
      </c>
      <c r="Q118">
        <f t="shared" ref="Q118:Y118" si="14">1/10</f>
        <v>0.1</v>
      </c>
      <c r="R118">
        <f t="shared" si="14"/>
        <v>0.1</v>
      </c>
      <c r="S118">
        <f t="shared" si="14"/>
        <v>0.1</v>
      </c>
      <c r="T118">
        <f t="shared" si="14"/>
        <v>0.1</v>
      </c>
      <c r="U118">
        <f t="shared" si="14"/>
        <v>0.1</v>
      </c>
      <c r="V118">
        <f t="shared" si="14"/>
        <v>0.1</v>
      </c>
      <c r="W118">
        <f t="shared" si="14"/>
        <v>0.1</v>
      </c>
      <c r="X118">
        <f t="shared" si="14"/>
        <v>0.1</v>
      </c>
      <c r="Y118">
        <f t="shared" si="14"/>
        <v>0.1</v>
      </c>
    </row>
    <row r="119" spans="2:25" x14ac:dyDescent="0.45">
      <c r="C119" t="s">
        <v>5</v>
      </c>
      <c r="D119">
        <v>2.0972823733278801E-3</v>
      </c>
      <c r="E119">
        <v>2.1395856458563301E-3</v>
      </c>
      <c r="F119">
        <v>1.9458301932585001E-3</v>
      </c>
      <c r="G119">
        <v>2.2472430580192599E-3</v>
      </c>
      <c r="H119">
        <v>2.1783396849656802E-3</v>
      </c>
      <c r="I119">
        <v>2.2942582435265401E-3</v>
      </c>
      <c r="J119">
        <v>2.6569806942382201E-3</v>
      </c>
      <c r="K119">
        <v>2.1852608947758902E-3</v>
      </c>
      <c r="L119">
        <v>2.3365111752503601E-3</v>
      </c>
      <c r="M119">
        <v>2.68599432915305E-3</v>
      </c>
      <c r="O119" t="s">
        <v>13</v>
      </c>
      <c r="P119">
        <f>(D118-P118)^2</f>
        <v>4.4498744286464407E-6</v>
      </c>
      <c r="Q119">
        <f t="shared" ref="Q119:Y119" si="15">(E118-Q118)^2</f>
        <v>8.0852167591975268E-6</v>
      </c>
      <c r="R119">
        <f t="shared" si="15"/>
        <v>1.7188216059996673E-6</v>
      </c>
      <c r="S119">
        <f t="shared" si="15"/>
        <v>1.6005883031073381E-6</v>
      </c>
      <c r="T119">
        <f t="shared" si="15"/>
        <v>4.4271238696932562E-6</v>
      </c>
      <c r="U119">
        <f t="shared" si="15"/>
        <v>9.0947983219477442E-7</v>
      </c>
      <c r="V119">
        <f t="shared" si="15"/>
        <v>9.1833562301333506E-8</v>
      </c>
      <c r="W119">
        <f t="shared" si="15"/>
        <v>1.1199777230916045E-5</v>
      </c>
      <c r="X119">
        <f t="shared" si="15"/>
        <v>6.9252411742702866E-7</v>
      </c>
      <c r="Y119">
        <f t="shared" si="15"/>
        <v>4.7597683450190908E-6</v>
      </c>
    </row>
    <row r="120" spans="2:25" x14ac:dyDescent="0.45">
      <c r="C120" t="s">
        <v>6</v>
      </c>
      <c r="D120">
        <f>SQRT(D119)</f>
        <v>4.5796095612266774E-2</v>
      </c>
      <c r="E120">
        <f t="shared" ref="E120:M120" si="16">SQRT(E119)</f>
        <v>4.6255655285125194E-2</v>
      </c>
      <c r="F120">
        <f t="shared" si="16"/>
        <v>4.4111565300479876E-2</v>
      </c>
      <c r="G120">
        <f t="shared" si="16"/>
        <v>4.740509527486745E-2</v>
      </c>
      <c r="H120">
        <f t="shared" si="16"/>
        <v>4.6672686712526848E-2</v>
      </c>
      <c r="I120">
        <f t="shared" si="16"/>
        <v>4.7898415877005163E-2</v>
      </c>
      <c r="J120">
        <f t="shared" si="16"/>
        <v>5.1545908608135134E-2</v>
      </c>
      <c r="K120">
        <f t="shared" si="16"/>
        <v>4.6746774164383685E-2</v>
      </c>
      <c r="L120">
        <f t="shared" si="16"/>
        <v>4.8337471750706615E-2</v>
      </c>
      <c r="M120">
        <f t="shared" si="16"/>
        <v>5.1826579369596157E-2</v>
      </c>
      <c r="O120" t="s">
        <v>12</v>
      </c>
      <c r="P120">
        <f>SUM(P119:Y119)</f>
        <v>3.7935008054502501E-5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4"/>
  <sheetViews>
    <sheetView topLeftCell="A96" zoomScale="70" zoomScaleNormal="70" workbookViewId="0">
      <selection activeCell="F21" sqref="F21"/>
    </sheetView>
  </sheetViews>
  <sheetFormatPr defaultRowHeight="14.25" x14ac:dyDescent="0.45"/>
  <cols>
    <col min="11" max="11" width="11.59765625" bestFit="1" customWidth="1"/>
    <col min="12" max="16" width="12.1328125" bestFit="1" customWidth="1"/>
  </cols>
  <sheetData>
    <row r="1" spans="1:15" x14ac:dyDescent="0.45">
      <c r="A1" t="s">
        <v>1</v>
      </c>
      <c r="B1" t="s">
        <v>2</v>
      </c>
      <c r="C1" t="s">
        <v>16</v>
      </c>
    </row>
    <row r="2" spans="1:15" x14ac:dyDescent="0.45">
      <c r="A2" t="s">
        <v>0</v>
      </c>
      <c r="B2">
        <v>5</v>
      </c>
    </row>
    <row r="3" spans="1:15" x14ac:dyDescent="0.45">
      <c r="C3" t="s">
        <v>4</v>
      </c>
      <c r="D3">
        <v>0.19276887254074801</v>
      </c>
      <c r="E3">
        <v>0.203523436709074</v>
      </c>
      <c r="F3">
        <v>0.202141193939189</v>
      </c>
      <c r="G3">
        <v>0.20000539938581899</v>
      </c>
      <c r="H3">
        <v>0.20156109742516701</v>
      </c>
      <c r="J3" t="s">
        <v>11</v>
      </c>
      <c r="K3">
        <v>0.2</v>
      </c>
      <c r="L3">
        <v>0.2</v>
      </c>
      <c r="M3">
        <v>0.2</v>
      </c>
      <c r="N3">
        <v>0.2</v>
      </c>
      <c r="O3">
        <v>0.2</v>
      </c>
    </row>
    <row r="4" spans="1:15" x14ac:dyDescent="0.45">
      <c r="C4" t="s">
        <v>5</v>
      </c>
      <c r="D4">
        <v>2.3407459204910299E-4</v>
      </c>
      <c r="E4">
        <v>4.6086532314003901E-4</v>
      </c>
      <c r="F4">
        <v>4.6887548136664798E-4</v>
      </c>
      <c r="G4">
        <v>5.3000719408304899E-4</v>
      </c>
      <c r="H4">
        <v>4.9104214495152303E-4</v>
      </c>
      <c r="J4" t="s">
        <v>17</v>
      </c>
      <c r="K4">
        <f>(D3-K3)^2</f>
        <v>5.2289204331948307E-5</v>
      </c>
      <c r="L4">
        <f t="shared" ref="L4:O4" si="0">(E3-L3)^2</f>
        <v>1.2414606242850112E-5</v>
      </c>
      <c r="M4">
        <f t="shared" si="0"/>
        <v>4.584711485219664E-6</v>
      </c>
      <c r="N4">
        <f t="shared" si="0"/>
        <v>2.9153367222171467E-11</v>
      </c>
      <c r="O4">
        <f t="shared" si="0"/>
        <v>2.4370251708630255E-6</v>
      </c>
    </row>
    <row r="5" spans="1:15" x14ac:dyDescent="0.45">
      <c r="C5" t="s">
        <v>6</v>
      </c>
      <c r="D5">
        <f>SQRT(D4)</f>
        <v>1.5299496463907006E-2</v>
      </c>
      <c r="E5">
        <f t="shared" ref="E5:H5" si="1">SQRT(E4)</f>
        <v>2.1467774061137288E-2</v>
      </c>
      <c r="F5">
        <f t="shared" si="1"/>
        <v>2.165353276873425E-2</v>
      </c>
      <c r="G5">
        <f t="shared" si="1"/>
        <v>2.3021885111411903E-2</v>
      </c>
      <c r="H5">
        <f t="shared" si="1"/>
        <v>2.215947077327261E-2</v>
      </c>
      <c r="J5" t="s">
        <v>12</v>
      </c>
      <c r="K5">
        <f>SUM(K4:O4)/5</f>
        <v>1.4345115276849666E-5</v>
      </c>
    </row>
    <row r="23" spans="2:17" x14ac:dyDescent="0.45">
      <c r="B23">
        <v>6</v>
      </c>
    </row>
    <row r="24" spans="2:17" x14ac:dyDescent="0.45">
      <c r="C24" t="s">
        <v>4</v>
      </c>
      <c r="D24">
        <v>0.17333715789828899</v>
      </c>
      <c r="E24">
        <v>0.16464887119090199</v>
      </c>
      <c r="F24">
        <v>0.16628994701852601</v>
      </c>
      <c r="G24">
        <v>0.164861809469172</v>
      </c>
      <c r="H24">
        <v>0.16982688219215</v>
      </c>
      <c r="I24">
        <v>0.16103533223095801</v>
      </c>
      <c r="K24" t="s">
        <v>11</v>
      </c>
      <c r="L24">
        <f>1/6</f>
        <v>0.16666666666666666</v>
      </c>
      <c r="M24">
        <f t="shared" ref="M24:Q24" si="2">1/6</f>
        <v>0.16666666666666666</v>
      </c>
      <c r="N24">
        <f t="shared" si="2"/>
        <v>0.16666666666666666</v>
      </c>
      <c r="O24">
        <f t="shared" si="2"/>
        <v>0.16666666666666666</v>
      </c>
      <c r="P24">
        <f t="shared" si="2"/>
        <v>0.16666666666666666</v>
      </c>
      <c r="Q24">
        <f t="shared" si="2"/>
        <v>0.16666666666666666</v>
      </c>
    </row>
    <row r="25" spans="2:17" x14ac:dyDescent="0.45">
      <c r="C25" t="s">
        <v>5</v>
      </c>
      <c r="D25">
        <v>2.1905882273653599E-4</v>
      </c>
      <c r="E25">
        <v>5.3562948472668103E-4</v>
      </c>
      <c r="F25">
        <v>5.61648503638685E-4</v>
      </c>
      <c r="G25">
        <v>5.9119005068824202E-4</v>
      </c>
      <c r="H25">
        <v>6.0769277212261699E-4</v>
      </c>
      <c r="I25">
        <v>5.50651599907355E-4</v>
      </c>
      <c r="K25" t="s">
        <v>13</v>
      </c>
      <c r="L25">
        <f>(D24-L24)^2</f>
        <v>4.4495453271150431E-5</v>
      </c>
      <c r="M25">
        <f t="shared" ref="M25:Q25" si="3">(E24-M24)^2</f>
        <v>4.0714985820163571E-6</v>
      </c>
      <c r="N25">
        <f t="shared" si="3"/>
        <v>1.4191769329521503E-7</v>
      </c>
      <c r="O25">
        <f t="shared" si="3"/>
        <v>3.2575095033482512E-6</v>
      </c>
      <c r="P25">
        <f t="shared" si="3"/>
        <v>9.9869621675059768E-6</v>
      </c>
      <c r="Q25">
        <f t="shared" si="3"/>
        <v>3.1711927526798078E-5</v>
      </c>
    </row>
    <row r="26" spans="2:17" x14ac:dyDescent="0.45">
      <c r="C26" t="s">
        <v>6</v>
      </c>
      <c r="D26">
        <f>SQRT(D25)</f>
        <v>1.4800635889600689E-2</v>
      </c>
      <c r="E26">
        <f t="shared" ref="E26:I26" si="4">SQRT(E25)</f>
        <v>2.314367051110694E-2</v>
      </c>
      <c r="F26">
        <f t="shared" si="4"/>
        <v>2.3699124533169681E-2</v>
      </c>
      <c r="G26">
        <f t="shared" si="4"/>
        <v>2.4314400068441787E-2</v>
      </c>
      <c r="H26">
        <f t="shared" si="4"/>
        <v>2.4651425356814909E-2</v>
      </c>
      <c r="I26">
        <f t="shared" si="4"/>
        <v>2.3465966843651574E-2</v>
      </c>
      <c r="K26" t="s">
        <v>12</v>
      </c>
      <c r="L26">
        <f>SUM(L25:Q25)/6</f>
        <v>1.5610878124019054E-5</v>
      </c>
    </row>
    <row r="45" spans="2:19" x14ac:dyDescent="0.45">
      <c r="B45">
        <v>7</v>
      </c>
    </row>
    <row r="46" spans="2:19" x14ac:dyDescent="0.45">
      <c r="C46" t="s">
        <v>4</v>
      </c>
      <c r="D46">
        <v>0.156074646508959</v>
      </c>
      <c r="E46">
        <v>0.13877906388148301</v>
      </c>
      <c r="F46">
        <v>0.13885634259103</v>
      </c>
      <c r="G46">
        <v>0.14210441062329099</v>
      </c>
      <c r="H46">
        <v>0.14438767590186599</v>
      </c>
      <c r="I46">
        <v>0.13946681065028799</v>
      </c>
      <c r="J46">
        <v>0.14033104984308001</v>
      </c>
      <c r="L46" t="s">
        <v>11</v>
      </c>
      <c r="M46">
        <f>1/7</f>
        <v>0.14285714285714285</v>
      </c>
      <c r="N46">
        <f t="shared" ref="N46:S46" si="5">1/7</f>
        <v>0.14285714285714285</v>
      </c>
      <c r="O46">
        <f t="shared" si="5"/>
        <v>0.14285714285714285</v>
      </c>
      <c r="P46">
        <f t="shared" si="5"/>
        <v>0.14285714285714285</v>
      </c>
      <c r="Q46">
        <f t="shared" si="5"/>
        <v>0.14285714285714285</v>
      </c>
      <c r="R46">
        <f t="shared" si="5"/>
        <v>0.14285714285714285</v>
      </c>
      <c r="S46">
        <f t="shared" si="5"/>
        <v>0.14285714285714285</v>
      </c>
    </row>
    <row r="47" spans="2:19" x14ac:dyDescent="0.45">
      <c r="C47" t="s">
        <v>5</v>
      </c>
      <c r="D47">
        <v>2.5937604877032102E-4</v>
      </c>
      <c r="E47">
        <v>4.1708450045071501E-4</v>
      </c>
      <c r="F47">
        <v>5.5690611172545801E-4</v>
      </c>
      <c r="G47">
        <v>5.0645946955569002E-4</v>
      </c>
      <c r="H47">
        <v>4.7867112993938202E-4</v>
      </c>
      <c r="I47">
        <v>4.92936552619267E-4</v>
      </c>
      <c r="J47">
        <v>4.8141313474827898E-4</v>
      </c>
      <c r="L47" t="s">
        <v>13</v>
      </c>
      <c r="M47">
        <f>(D46-M46)^2</f>
        <v>1.7470240278577321E-4</v>
      </c>
      <c r="N47">
        <f t="shared" ref="N47:S47" si="6">(E46-N46)^2</f>
        <v>1.6630728131718837E-5</v>
      </c>
      <c r="O47">
        <f t="shared" si="6"/>
        <v>1.6006402769328674E-5</v>
      </c>
      <c r="P47">
        <f t="shared" si="6"/>
        <v>5.6660581587961198E-7</v>
      </c>
      <c r="Q47">
        <f t="shared" si="6"/>
        <v>2.3425314009894929E-6</v>
      </c>
      <c r="R47">
        <f t="shared" si="6"/>
        <v>1.1494352472837362E-5</v>
      </c>
      <c r="S47">
        <f t="shared" si="6"/>
        <v>6.3811459156970899E-6</v>
      </c>
    </row>
    <row r="48" spans="2:19" x14ac:dyDescent="0.45">
      <c r="C48" t="s">
        <v>18</v>
      </c>
      <c r="D48">
        <f>SQRT(D47)</f>
        <v>1.6105155968518935E-2</v>
      </c>
      <c r="E48">
        <f t="shared" ref="E48:J48" si="7">SQRT(E47)</f>
        <v>2.0422646754294973E-2</v>
      </c>
      <c r="F48">
        <f t="shared" si="7"/>
        <v>2.359885827165073E-2</v>
      </c>
      <c r="G48">
        <f t="shared" si="7"/>
        <v>2.2504654397606065E-2</v>
      </c>
      <c r="H48">
        <f t="shared" si="7"/>
        <v>2.1878554109889942E-2</v>
      </c>
      <c r="I48">
        <f t="shared" si="7"/>
        <v>2.2202174502045223E-2</v>
      </c>
      <c r="J48">
        <f t="shared" si="7"/>
        <v>2.1941128839425717E-2</v>
      </c>
      <c r="L48" t="s">
        <v>12</v>
      </c>
      <c r="M48">
        <f>SUM(M47:S47)/7</f>
        <v>3.2589167041746323E-5</v>
      </c>
    </row>
    <row r="67" spans="2:21" x14ac:dyDescent="0.45">
      <c r="B67">
        <v>8</v>
      </c>
    </row>
    <row r="68" spans="2:21" x14ac:dyDescent="0.45">
      <c r="C68" t="s">
        <v>4</v>
      </c>
      <c r="D68">
        <v>0.13815138527992399</v>
      </c>
      <c r="E68">
        <v>0.12172004184524</v>
      </c>
      <c r="F68">
        <v>0.126114466979381</v>
      </c>
      <c r="G68">
        <v>0.123616576114466</v>
      </c>
      <c r="H68">
        <v>0.121621840515641</v>
      </c>
      <c r="I68">
        <v>0.123410724530084</v>
      </c>
      <c r="J68">
        <v>0.121673809604157</v>
      </c>
      <c r="K68">
        <v>0.123691155131103</v>
      </c>
      <c r="M68" t="s">
        <v>11</v>
      </c>
      <c r="N68">
        <f>1/8</f>
        <v>0.125</v>
      </c>
      <c r="O68">
        <f t="shared" ref="O68:U68" si="8">1/8</f>
        <v>0.125</v>
      </c>
      <c r="P68">
        <f t="shared" si="8"/>
        <v>0.125</v>
      </c>
      <c r="Q68">
        <f t="shared" si="8"/>
        <v>0.125</v>
      </c>
      <c r="R68">
        <f t="shared" si="8"/>
        <v>0.125</v>
      </c>
      <c r="S68">
        <f t="shared" si="8"/>
        <v>0.125</v>
      </c>
      <c r="T68">
        <f t="shared" si="8"/>
        <v>0.125</v>
      </c>
      <c r="U68">
        <f t="shared" si="8"/>
        <v>0.125</v>
      </c>
    </row>
    <row r="69" spans="2:21" x14ac:dyDescent="0.45">
      <c r="C69" t="s">
        <v>5</v>
      </c>
      <c r="D69">
        <v>3.8773469874161203E-4</v>
      </c>
      <c r="E69">
        <v>3.5517397557165799E-4</v>
      </c>
      <c r="F69">
        <v>4.0628024103124799E-4</v>
      </c>
      <c r="G69">
        <v>3.6287411780216701E-4</v>
      </c>
      <c r="H69">
        <v>4.1009763771301602E-4</v>
      </c>
      <c r="I69">
        <v>3.6287411780216701E-4</v>
      </c>
      <c r="J69">
        <v>4.5197203892804902E-4</v>
      </c>
      <c r="K69">
        <v>4.3211576933317801E-4</v>
      </c>
      <c r="M69" t="s">
        <v>13</v>
      </c>
      <c r="N69">
        <f>(D68-N68)^2</f>
        <v>1.7295893478100135E-4</v>
      </c>
      <c r="O69">
        <f t="shared" ref="O69:U69" si="9">(E68-O68)^2</f>
        <v>1.0758125496976598E-5</v>
      </c>
      <c r="P69">
        <f t="shared" si="9"/>
        <v>1.2420366481306134E-6</v>
      </c>
      <c r="Q69">
        <f t="shared" si="9"/>
        <v>1.9138616470659952E-6</v>
      </c>
      <c r="R69">
        <f t="shared" si="9"/>
        <v>1.1411961501764685E-5</v>
      </c>
      <c r="S69">
        <f t="shared" si="9"/>
        <v>2.5257965192767102E-6</v>
      </c>
      <c r="T69">
        <f t="shared" si="9"/>
        <v>1.1063542549398239E-5</v>
      </c>
      <c r="U69">
        <f t="shared" si="9"/>
        <v>1.7130748908380037E-6</v>
      </c>
    </row>
    <row r="70" spans="2:21" x14ac:dyDescent="0.45">
      <c r="C70" t="s">
        <v>6</v>
      </c>
      <c r="D70">
        <f>SQRT(D69)</f>
        <v>1.9690980136641549E-2</v>
      </c>
      <c r="E70">
        <f t="shared" ref="E70:K70" si="10">SQRT(E69)</f>
        <v>1.8846059948213527E-2</v>
      </c>
      <c r="F70">
        <f t="shared" si="10"/>
        <v>2.0156394544442912E-2</v>
      </c>
      <c r="G70">
        <f t="shared" si="10"/>
        <v>1.904925504585854E-2</v>
      </c>
      <c r="H70">
        <f t="shared" si="10"/>
        <v>2.0250867579267216E-2</v>
      </c>
      <c r="I70">
        <f t="shared" si="10"/>
        <v>1.904925504585854E-2</v>
      </c>
      <c r="J70">
        <f t="shared" si="10"/>
        <v>2.1259634026202075E-2</v>
      </c>
      <c r="K70">
        <f t="shared" si="10"/>
        <v>2.0787394481588548E-2</v>
      </c>
      <c r="M70" t="s">
        <v>12</v>
      </c>
      <c r="N70">
        <f>SUM(N69:U69)/8</f>
        <v>2.6698416754306521E-5</v>
      </c>
    </row>
    <row r="89" spans="2:23" x14ac:dyDescent="0.45">
      <c r="B89">
        <v>9</v>
      </c>
    </row>
    <row r="90" spans="2:23" x14ac:dyDescent="0.45">
      <c r="C90" t="s">
        <v>4</v>
      </c>
      <c r="D90">
        <v>0.120827455876894</v>
      </c>
      <c r="E90">
        <v>0.108733844025242</v>
      </c>
      <c r="F90">
        <v>0.11021935004893101</v>
      </c>
      <c r="G90">
        <v>0.110407653629399</v>
      </c>
      <c r="H90">
        <v>0.109880201127121</v>
      </c>
      <c r="I90">
        <v>0.111687308068707</v>
      </c>
      <c r="J90">
        <v>0.112138494246279</v>
      </c>
      <c r="K90">
        <v>0.108809772888333</v>
      </c>
      <c r="L90">
        <v>0.107295920089089</v>
      </c>
      <c r="N90" t="s">
        <v>11</v>
      </c>
      <c r="O90">
        <f>1/9</f>
        <v>0.1111111111111111</v>
      </c>
      <c r="P90">
        <f t="shared" ref="P90:W90" si="11">1/9</f>
        <v>0.1111111111111111</v>
      </c>
      <c r="Q90">
        <f t="shared" si="11"/>
        <v>0.1111111111111111</v>
      </c>
      <c r="R90">
        <f t="shared" si="11"/>
        <v>0.1111111111111111</v>
      </c>
      <c r="S90">
        <f t="shared" si="11"/>
        <v>0.1111111111111111</v>
      </c>
      <c r="T90">
        <f t="shared" si="11"/>
        <v>0.1111111111111111</v>
      </c>
      <c r="U90">
        <f t="shared" si="11"/>
        <v>0.1111111111111111</v>
      </c>
      <c r="V90">
        <f t="shared" si="11"/>
        <v>0.1111111111111111</v>
      </c>
      <c r="W90">
        <f t="shared" si="11"/>
        <v>0.1111111111111111</v>
      </c>
    </row>
    <row r="91" spans="2:23" x14ac:dyDescent="0.45">
      <c r="C91" t="s">
        <v>5</v>
      </c>
      <c r="D91">
        <v>1.1216668031389599E-4</v>
      </c>
      <c r="E91">
        <v>2.91605368988423E-4</v>
      </c>
      <c r="F91">
        <v>2.5797631669044902E-4</v>
      </c>
      <c r="G91">
        <v>3.2547833384438403E-4</v>
      </c>
      <c r="H91">
        <v>2.37393652801086E-4</v>
      </c>
      <c r="I91">
        <v>2.1574975965354699E-4</v>
      </c>
      <c r="J91">
        <v>3.17536312161611E-4</v>
      </c>
      <c r="K91">
        <v>2.9345748753327098E-4</v>
      </c>
      <c r="L91">
        <v>2.9003287747074598E-4</v>
      </c>
      <c r="N91" t="s">
        <v>13</v>
      </c>
      <c r="O91">
        <f>(O90-D90)^2</f>
        <v>9.4407355607556699E-5</v>
      </c>
      <c r="P91">
        <f t="shared" ref="P91:W91" si="12">(P90-E90)^2</f>
        <v>5.6513987975565908E-6</v>
      </c>
      <c r="Q91">
        <f t="shared" si="12"/>
        <v>7.9523779202057877E-7</v>
      </c>
      <c r="R91">
        <f t="shared" si="12"/>
        <v>4.9485242857673693E-7</v>
      </c>
      <c r="S91">
        <f t="shared" si="12"/>
        <v>1.5151393886865082E-6</v>
      </c>
      <c r="T91">
        <f t="shared" si="12"/>
        <v>3.3200293394276276E-7</v>
      </c>
      <c r="U91">
        <f t="shared" si="12"/>
        <v>1.0555161064274182E-6</v>
      </c>
      <c r="V91">
        <f t="shared" si="12"/>
        <v>5.2961576156194711E-6</v>
      </c>
      <c r="W91">
        <f t="shared" si="12"/>
        <v>1.455568253451805E-5</v>
      </c>
    </row>
    <row r="92" spans="2:23" x14ac:dyDescent="0.45">
      <c r="C92" t="s">
        <v>6</v>
      </c>
      <c r="D92">
        <f>SQRT(D91)</f>
        <v>1.0590877221169925E-2</v>
      </c>
      <c r="E92">
        <f t="shared" ref="E92:L92" si="13">SQRT(E91)</f>
        <v>1.707645657003885E-2</v>
      </c>
      <c r="F92">
        <f t="shared" si="13"/>
        <v>1.6061641158065045E-2</v>
      </c>
      <c r="G92">
        <f t="shared" si="13"/>
        <v>1.8041018093344512E-2</v>
      </c>
      <c r="H92">
        <f t="shared" si="13"/>
        <v>1.540758426233931E-2</v>
      </c>
      <c r="I92">
        <f t="shared" si="13"/>
        <v>1.4688422640077694E-2</v>
      </c>
      <c r="J92">
        <f t="shared" si="13"/>
        <v>1.781954859589914E-2</v>
      </c>
      <c r="K92">
        <f t="shared" si="13"/>
        <v>1.7130600909870938E-2</v>
      </c>
      <c r="L92">
        <f t="shared" si="13"/>
        <v>1.7030351654347773E-2</v>
      </c>
      <c r="N92" t="s">
        <v>12</v>
      </c>
      <c r="O92">
        <f>SUM(O91:W91)/9</f>
        <v>1.3789260356100536E-5</v>
      </c>
    </row>
    <row r="111" spans="2:25" x14ac:dyDescent="0.45">
      <c r="B111">
        <v>10</v>
      </c>
    </row>
    <row r="112" spans="2:25" x14ac:dyDescent="0.45">
      <c r="C112" t="s">
        <v>4</v>
      </c>
      <c r="D112">
        <v>0.107431917119427</v>
      </c>
      <c r="E112">
        <v>9.8280295616373595E-2</v>
      </c>
      <c r="F112">
        <v>0.100457260486619</v>
      </c>
      <c r="G112">
        <v>0.10121351196301399</v>
      </c>
      <c r="H112">
        <v>0.10290486957108599</v>
      </c>
      <c r="I112">
        <v>9.7918536766442799E-2</v>
      </c>
      <c r="J112">
        <v>9.8513144129855207E-2</v>
      </c>
      <c r="K112">
        <v>9.8515506361151403E-2</v>
      </c>
      <c r="L112">
        <v>9.8029561637363705E-2</v>
      </c>
      <c r="M112">
        <v>9.6735396348665306E-2</v>
      </c>
      <c r="O112" t="s">
        <v>11</v>
      </c>
      <c r="P112">
        <v>0.1</v>
      </c>
      <c r="Q112">
        <v>0.1</v>
      </c>
      <c r="R112">
        <v>0.1</v>
      </c>
      <c r="S112">
        <v>0.1</v>
      </c>
      <c r="T112">
        <v>0.1</v>
      </c>
      <c r="U112">
        <v>0.1</v>
      </c>
      <c r="V112">
        <v>0.1</v>
      </c>
      <c r="W112">
        <v>0.1</v>
      </c>
      <c r="X112">
        <v>0.1</v>
      </c>
      <c r="Y112">
        <v>0.1</v>
      </c>
    </row>
    <row r="113" spans="3:25" x14ac:dyDescent="0.45">
      <c r="C113" t="s">
        <v>5</v>
      </c>
      <c r="D113">
        <v>1.14668881367499E-4</v>
      </c>
      <c r="E113">
        <v>2.4800221101870201E-4</v>
      </c>
      <c r="F113">
        <v>2.4641572474594999E-4</v>
      </c>
      <c r="G113">
        <v>2.5512520768229598E-4</v>
      </c>
      <c r="H113">
        <v>2.6573200348775801E-4</v>
      </c>
      <c r="I113">
        <v>2.4575782446568299E-4</v>
      </c>
      <c r="J113">
        <v>2.39305121565959E-4</v>
      </c>
      <c r="K113">
        <v>2.2743777823308901E-4</v>
      </c>
      <c r="L113">
        <v>2.3616111254915999E-4</v>
      </c>
      <c r="M113">
        <v>2.2086853668382199E-4</v>
      </c>
      <c r="O113" t="s">
        <v>13</v>
      </c>
      <c r="P113">
        <f>(D112-P112)^2</f>
        <v>5.5233392070032003E-5</v>
      </c>
      <c r="Q113">
        <f t="shared" ref="Q113:Y113" si="14">(E112-Q112)^2</f>
        <v>2.9573831670638937E-6</v>
      </c>
      <c r="R113">
        <f t="shared" si="14"/>
        <v>2.0908715262304111E-7</v>
      </c>
      <c r="S113">
        <f t="shared" si="14"/>
        <v>1.4726112843780636E-6</v>
      </c>
      <c r="T113">
        <f t="shared" si="14"/>
        <v>8.4382672250212937E-6</v>
      </c>
      <c r="U113">
        <f t="shared" si="14"/>
        <v>4.3324891926504241E-6</v>
      </c>
      <c r="V113">
        <f t="shared" si="14"/>
        <v>2.2107403785840466E-6</v>
      </c>
      <c r="W113">
        <f t="shared" si="14"/>
        <v>2.203721363781965E-6</v>
      </c>
      <c r="X113">
        <f t="shared" si="14"/>
        <v>3.8826273409488264E-6</v>
      </c>
      <c r="Y113">
        <f t="shared" si="14"/>
        <v>1.0657637000307851E-5</v>
      </c>
    </row>
    <row r="114" spans="3:25" x14ac:dyDescent="0.45">
      <c r="C114" t="s">
        <v>6</v>
      </c>
      <c r="D114">
        <f>SQRT(D113)</f>
        <v>1.0708355679911786E-2</v>
      </c>
      <c r="E114">
        <f t="shared" ref="E114:M114" si="15">SQRT(E113)</f>
        <v>1.5748085947781147E-2</v>
      </c>
      <c r="F114">
        <f t="shared" si="15"/>
        <v>1.5697634367825935E-2</v>
      </c>
      <c r="G114">
        <f t="shared" si="15"/>
        <v>1.5972639346153658E-2</v>
      </c>
      <c r="H114">
        <f t="shared" si="15"/>
        <v>1.6301288399625288E-2</v>
      </c>
      <c r="I114">
        <f t="shared" si="15"/>
        <v>1.567666496630208E-2</v>
      </c>
      <c r="J114">
        <f t="shared" si="15"/>
        <v>1.5469490022814553E-2</v>
      </c>
      <c r="K114">
        <f t="shared" si="15"/>
        <v>1.5081040356457144E-2</v>
      </c>
      <c r="L114">
        <f t="shared" si="15"/>
        <v>1.5367534367918621E-2</v>
      </c>
      <c r="M114">
        <f t="shared" si="15"/>
        <v>1.4861646499759776E-2</v>
      </c>
      <c r="O114" t="s">
        <v>12</v>
      </c>
      <c r="P114">
        <f>SUM(P113:Y113)/10</f>
        <v>9.1597956175391412E-6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D21" sqref="D21"/>
    </sheetView>
  </sheetViews>
  <sheetFormatPr defaultRowHeight="14.25" x14ac:dyDescent="0.45"/>
  <cols>
    <col min="5" max="5" width="14.796875" customWidth="1"/>
  </cols>
  <sheetData>
    <row r="2" spans="2:5" x14ac:dyDescent="0.45">
      <c r="C2" t="s">
        <v>14</v>
      </c>
      <c r="D2" t="s">
        <v>19</v>
      </c>
      <c r="E2" t="s">
        <v>20</v>
      </c>
    </row>
    <row r="3" spans="2:5" x14ac:dyDescent="0.45">
      <c r="C3">
        <v>5</v>
      </c>
      <c r="D3" s="1">
        <f>0.00041272/5</f>
        <v>8.2544000000000001E-5</v>
      </c>
      <c r="E3" s="1">
        <v>1.4345000000000001E-5</v>
      </c>
    </row>
    <row r="4" spans="2:5" x14ac:dyDescent="0.45">
      <c r="C4">
        <v>6</v>
      </c>
      <c r="D4" s="1">
        <f>0.0005675/6</f>
        <v>9.4583333333333333E-5</v>
      </c>
      <c r="E4" s="1">
        <v>1.5611E-5</v>
      </c>
    </row>
    <row r="5" spans="2:5" x14ac:dyDescent="0.45">
      <c r="C5">
        <v>7</v>
      </c>
      <c r="D5" s="1">
        <f>0.00005038/7</f>
        <v>7.1971428571428572E-6</v>
      </c>
      <c r="E5" s="1">
        <v>3.2589000000000003E-5</v>
      </c>
    </row>
    <row r="6" spans="2:5" x14ac:dyDescent="0.45">
      <c r="C6">
        <v>8</v>
      </c>
      <c r="D6" s="1">
        <f>0.0000564732/8</f>
        <v>7.05915E-6</v>
      </c>
      <c r="E6" s="1">
        <v>2.6698000000000001E-5</v>
      </c>
    </row>
    <row r="7" spans="2:5" x14ac:dyDescent="0.45">
      <c r="C7">
        <v>9</v>
      </c>
      <c r="D7" s="1">
        <f>0.0000421622/9</f>
        <v>4.6846888888888888E-6</v>
      </c>
      <c r="E7" s="1">
        <v>1.3789E-5</v>
      </c>
    </row>
    <row r="8" spans="2:5" x14ac:dyDescent="0.45">
      <c r="C8" s="2">
        <v>10</v>
      </c>
      <c r="D8" s="3">
        <f>0.000037935/10</f>
        <v>3.7935000000000002E-6</v>
      </c>
      <c r="E8" s="3">
        <v>9.1598E-6</v>
      </c>
    </row>
    <row r="11" spans="2:5" x14ac:dyDescent="0.45">
      <c r="B11" s="2" t="s">
        <v>15</v>
      </c>
    </row>
    <row r="12" spans="2:5" x14ac:dyDescent="0.45">
      <c r="C1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1"/>
  <sheetViews>
    <sheetView tabSelected="1" topLeftCell="C13" workbookViewId="0">
      <selection activeCell="F16" sqref="F16"/>
    </sheetView>
  </sheetViews>
  <sheetFormatPr defaultRowHeight="14.25" x14ac:dyDescent="0.45"/>
  <sheetData>
    <row r="3" spans="1:14" x14ac:dyDescent="0.45">
      <c r="A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  <c r="N3" t="s">
        <v>33</v>
      </c>
    </row>
    <row r="4" spans="1:14" x14ac:dyDescent="0.45">
      <c r="B4">
        <v>0.01</v>
      </c>
      <c r="C4">
        <f>0.000116452419349062</f>
        <v>1.16452419349062E-4</v>
      </c>
      <c r="D4">
        <v>2.3113731684768499E-4</v>
      </c>
      <c r="E4">
        <v>2.4047129406350201E-4</v>
      </c>
      <c r="F4">
        <v>2.7400345241235301E-4</v>
      </c>
      <c r="G4">
        <v>2.2862849251346399E-4</v>
      </c>
      <c r="H4">
        <v>2.6276909074686899E-4</v>
      </c>
      <c r="I4">
        <v>2.2855287870033499E-4</v>
      </c>
      <c r="J4">
        <v>2.43861446098642E-4</v>
      </c>
      <c r="K4">
        <v>2.5867078633961898E-4</v>
      </c>
      <c r="L4">
        <v>2.1265766788693301E-4</v>
      </c>
      <c r="M4">
        <f>AVERAGE(C4:L4)</f>
        <v>2.297204844958464E-4</v>
      </c>
      <c r="N4">
        <f>M4/MAX(M4:M11)</f>
        <v>0.94248235347705178</v>
      </c>
    </row>
    <row r="5" spans="1:14" x14ac:dyDescent="0.45">
      <c r="B5">
        <v>0.05</v>
      </c>
      <c r="C5">
        <v>1.1817236267642E-4</v>
      </c>
      <c r="D5">
        <v>2.4930478027796599E-4</v>
      </c>
      <c r="E5">
        <v>2.3944556734319599E-4</v>
      </c>
      <c r="F5">
        <v>2.3374110520089399E-4</v>
      </c>
      <c r="G5">
        <v>2.45110494786404E-4</v>
      </c>
      <c r="H5">
        <v>2.0554769651507301E-4</v>
      </c>
      <c r="I5">
        <v>2.6113436259805E-4</v>
      </c>
      <c r="J5">
        <v>2.7006194984628001E-4</v>
      </c>
      <c r="K5">
        <v>2.7510402983362399E-4</v>
      </c>
      <c r="L5">
        <v>2.52605369980321E-4</v>
      </c>
      <c r="M5">
        <f t="shared" ref="M5" si="0">AVERAGE(C5:L5)</f>
        <v>2.3502277190582283E-4</v>
      </c>
      <c r="N5">
        <f>M5/MAX(M4:M11)</f>
        <v>0.96423623549559978</v>
      </c>
    </row>
    <row r="6" spans="1:14" x14ac:dyDescent="0.45">
      <c r="B6">
        <v>0.1</v>
      </c>
      <c r="C6">
        <v>1.26557394941835E-4</v>
      </c>
      <c r="D6">
        <v>3.1219810286079803E-4</v>
      </c>
      <c r="E6">
        <v>2.6862844974000802E-4</v>
      </c>
      <c r="F6">
        <v>2.1995402595981301E-4</v>
      </c>
      <c r="G6">
        <v>2.3359229741799699E-4</v>
      </c>
      <c r="H6">
        <v>2.21848489770565E-4</v>
      </c>
      <c r="I6">
        <v>2.42150145833626E-4</v>
      </c>
      <c r="J6">
        <v>2.8210691041065101E-4</v>
      </c>
      <c r="K6">
        <v>2.3561135019345899E-4</v>
      </c>
      <c r="L6">
        <v>2.6144290634910403E-4</v>
      </c>
      <c r="M6">
        <f t="shared" ref="M6:M11" si="1">AVERAGE(C6:L6)</f>
        <v>2.404090073477856E-4</v>
      </c>
      <c r="N6">
        <f>M6/MAX(M4:M12)</f>
        <v>0.98633453407294913</v>
      </c>
    </row>
    <row r="7" spans="1:14" x14ac:dyDescent="0.45">
      <c r="B7">
        <v>0.5</v>
      </c>
      <c r="C7">
        <v>1.4272974996321899E-4</v>
      </c>
      <c r="D7">
        <v>2.1292608441948001E-4</v>
      </c>
      <c r="E7">
        <v>2.5607137736879297E-4</v>
      </c>
      <c r="F7">
        <v>2.6237691145148301E-4</v>
      </c>
      <c r="G7">
        <v>2.7053204618468702E-4</v>
      </c>
      <c r="H7">
        <v>2.4983329017059603E-4</v>
      </c>
      <c r="I7">
        <v>2.1390634133897199E-4</v>
      </c>
      <c r="J7">
        <v>2.7315443484171099E-4</v>
      </c>
      <c r="K7">
        <v>1.98331017783486E-4</v>
      </c>
      <c r="L7">
        <v>2.2085001427416001E-4</v>
      </c>
      <c r="M7">
        <f t="shared" si="1"/>
        <v>2.300711267796587E-4</v>
      </c>
      <c r="N7">
        <f>M7/MAX(M4:M11)</f>
        <v>0.94392094597175791</v>
      </c>
    </row>
    <row r="8" spans="1:14" x14ac:dyDescent="0.45">
      <c r="B8">
        <v>1</v>
      </c>
      <c r="C8">
        <v>1.24066131411679E-4</v>
      </c>
      <c r="D8">
        <v>2.76742253197862E-4</v>
      </c>
      <c r="E8">
        <v>2.4135788303616401E-4</v>
      </c>
      <c r="F8">
        <v>2.88705770528341E-4</v>
      </c>
      <c r="G8">
        <v>2.9255524912418299E-4</v>
      </c>
      <c r="H8">
        <v>2.9733392365561401E-4</v>
      </c>
      <c r="I8">
        <v>2.1345527224177801E-4</v>
      </c>
      <c r="J8">
        <v>2.2969179268563601E-4</v>
      </c>
      <c r="K8">
        <v>2.4110714039086E-4</v>
      </c>
      <c r="L8">
        <v>2.18863562479365E-4</v>
      </c>
      <c r="M8">
        <f t="shared" si="1"/>
        <v>2.4238789787514817E-4</v>
      </c>
      <c r="N8">
        <f>M8/MAX(M4:M11)</f>
        <v>0.9944533982029603</v>
      </c>
    </row>
    <row r="9" spans="1:14" x14ac:dyDescent="0.45">
      <c r="B9">
        <v>2</v>
      </c>
      <c r="C9">
        <v>1.03546918801172E-4</v>
      </c>
      <c r="D9">
        <v>2.3489374279217799E-4</v>
      </c>
      <c r="E9">
        <v>2.6711079012595802E-4</v>
      </c>
      <c r="F9">
        <v>2.4476331519378503E-4</v>
      </c>
      <c r="G9">
        <v>2.4829880450843902E-4</v>
      </c>
      <c r="H9">
        <v>2.3825576285286301E-4</v>
      </c>
      <c r="I9">
        <v>2.9909060535029898E-4</v>
      </c>
      <c r="J9">
        <v>2.9241010213871898E-4</v>
      </c>
      <c r="K9">
        <v>2.6986045999282901E-4</v>
      </c>
      <c r="L9">
        <v>2.3916775454373401E-4</v>
      </c>
      <c r="M9">
        <f t="shared" si="1"/>
        <v>2.4373982562999764E-4</v>
      </c>
      <c r="N9">
        <f>M9/MAX(M4:M11)</f>
        <v>1</v>
      </c>
    </row>
    <row r="10" spans="1:14" x14ac:dyDescent="0.45">
      <c r="B10">
        <v>5</v>
      </c>
      <c r="C10">
        <v>1.27959888392209E-4</v>
      </c>
      <c r="D10">
        <v>2.70307773430265E-4</v>
      </c>
      <c r="E10">
        <v>2.30426731422095E-4</v>
      </c>
      <c r="F10">
        <v>2.47134411732861E-4</v>
      </c>
      <c r="G10">
        <v>2.4471179880239901E-4</v>
      </c>
      <c r="H10">
        <v>2.0244044397257501E-4</v>
      </c>
      <c r="I10">
        <v>2.5383721328456202E-4</v>
      </c>
      <c r="J10">
        <v>2.37177339713081E-4</v>
      </c>
      <c r="K10">
        <v>2.3313581661312999E-4</v>
      </c>
      <c r="L10">
        <v>2.33545173619114E-4</v>
      </c>
      <c r="M10">
        <f t="shared" si="1"/>
        <v>2.280676590982291E-4</v>
      </c>
      <c r="N10">
        <f>M10/MAX(M4:M11)</f>
        <v>0.93570124828283407</v>
      </c>
    </row>
    <row r="11" spans="1:14" x14ac:dyDescent="0.45">
      <c r="B11">
        <v>10</v>
      </c>
      <c r="C11">
        <v>1.2850009573179999E-4</v>
      </c>
      <c r="D11">
        <v>2.7142902058890401E-4</v>
      </c>
      <c r="E11">
        <v>2.2551373798963901E-4</v>
      </c>
      <c r="F11">
        <v>2.5888414799083202E-4</v>
      </c>
      <c r="G11">
        <v>2.4293135802446399E-4</v>
      </c>
      <c r="H11">
        <v>2.7715517648059702E-4</v>
      </c>
      <c r="I11">
        <v>2.3674510460216201E-4</v>
      </c>
      <c r="J11">
        <v>2.37509851745573E-4</v>
      </c>
      <c r="K11">
        <v>2.21793348340173E-4</v>
      </c>
      <c r="L11">
        <v>2.7649968294745102E-4</v>
      </c>
      <c r="M11">
        <f t="shared" si="1"/>
        <v>2.376961524441595E-4</v>
      </c>
      <c r="N11">
        <f>M11/MAX(M4:M11)</f>
        <v>0.97520440834723265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X7"/>
  <sheetViews>
    <sheetView topLeftCell="D7" zoomScaleNormal="100" workbookViewId="0">
      <selection activeCell="O7" sqref="O7:X7"/>
    </sheetView>
  </sheetViews>
  <sheetFormatPr defaultRowHeight="14.25" x14ac:dyDescent="0.45"/>
  <cols>
    <col min="3" max="3" width="11.1328125" customWidth="1"/>
  </cols>
  <sheetData>
    <row r="6" spans="3:24" x14ac:dyDescent="0.45">
      <c r="C6" t="s">
        <v>34</v>
      </c>
      <c r="D6">
        <v>0.107431917119427</v>
      </c>
      <c r="E6">
        <v>9.8280295616373595E-2</v>
      </c>
      <c r="F6">
        <v>0.100457260486619</v>
      </c>
      <c r="G6">
        <v>0.10121351196301399</v>
      </c>
      <c r="H6">
        <v>0.10290486957108599</v>
      </c>
      <c r="I6">
        <v>9.7918536766442799E-2</v>
      </c>
      <c r="J6">
        <v>9.8513144129855207E-2</v>
      </c>
      <c r="K6">
        <v>9.8515506361151403E-2</v>
      </c>
      <c r="L6">
        <v>9.8029561637363705E-2</v>
      </c>
      <c r="M6">
        <v>9.6735396348665306E-2</v>
      </c>
      <c r="O6">
        <v>1.0708355679911786E-2</v>
      </c>
      <c r="P6">
        <v>1.5748085947781147E-2</v>
      </c>
      <c r="Q6">
        <v>1.5697634367825935E-2</v>
      </c>
      <c r="R6">
        <v>1.5972639346153658E-2</v>
      </c>
      <c r="S6">
        <v>1.6301288399625288E-2</v>
      </c>
      <c r="T6">
        <v>1.567666496630208E-2</v>
      </c>
      <c r="U6">
        <v>1.5469490022814553E-2</v>
      </c>
      <c r="V6">
        <v>1.5081040356457144E-2</v>
      </c>
      <c r="W6">
        <v>1.5367534367918621E-2</v>
      </c>
      <c r="X6">
        <v>1.4861646499759776E-2</v>
      </c>
    </row>
    <row r="7" spans="3:24" x14ac:dyDescent="0.45">
      <c r="C7" t="s">
        <v>35</v>
      </c>
      <c r="D7">
        <v>9.7890527452502304E-2</v>
      </c>
      <c r="E7">
        <v>9.7156548442614593E-2</v>
      </c>
      <c r="F7">
        <v>0.101311038369385</v>
      </c>
      <c r="G7">
        <v>9.8734856410083296E-2</v>
      </c>
      <c r="H7">
        <v>9.78959268383221E-2</v>
      </c>
      <c r="I7">
        <v>0.100953666520433</v>
      </c>
      <c r="J7">
        <v>9.96969594708602E-2</v>
      </c>
      <c r="K7">
        <v>0.10334660682347301</v>
      </c>
      <c r="L7">
        <v>0.100832180339486</v>
      </c>
      <c r="M7">
        <v>0.102181689332838</v>
      </c>
      <c r="O7">
        <v>4.5796095612266774E-2</v>
      </c>
      <c r="P7">
        <v>4.6255655285125194E-2</v>
      </c>
      <c r="Q7">
        <v>4.4111565300479876E-2</v>
      </c>
      <c r="R7">
        <v>4.740509527486745E-2</v>
      </c>
      <c r="S7">
        <v>4.6672686712526848E-2</v>
      </c>
      <c r="T7">
        <v>4.7898415877005163E-2</v>
      </c>
      <c r="U7">
        <v>5.1545908608135134E-2</v>
      </c>
      <c r="V7">
        <v>4.6746774164383685E-2</v>
      </c>
      <c r="W7">
        <v>4.8337471750706615E-2</v>
      </c>
      <c r="X7">
        <v>5.1826579369596157E-2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statistics p(x) ~ D(x)^2</vt:lpstr>
      <vt:lpstr>statistics p(x) ~ 1-e^(-D(x)^2)</vt:lpstr>
      <vt:lpstr>error analysis</vt:lpstr>
      <vt:lpstr>variance over alpha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Darian Hadjiabadi</dc:creator>
  <cp:lastModifiedBy>Darian Hadjiabadi</cp:lastModifiedBy>
  <dcterms:created xsi:type="dcterms:W3CDTF">2015-12-13T00:59:18Z</dcterms:created>
  <dcterms:modified xsi:type="dcterms:W3CDTF">2015-12-16T17:23:42Z</dcterms:modified>
</cp:coreProperties>
</file>