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r\"/>
    </mc:Choice>
  </mc:AlternateContent>
  <xr:revisionPtr revIDLastSave="0" documentId="8_{FF28CED3-6448-406C-AEC7-90594BBE0A5C}" xr6:coauthVersionLast="47" xr6:coauthVersionMax="47" xr10:uidLastSave="{00000000-0000-0000-0000-000000000000}"/>
  <bookViews>
    <workbookView xWindow="1560" yWindow="1560" windowWidth="26655" windowHeight="13950" xr2:uid="{B9489CB1-F5AB-4F83-ACEB-AE5709EAC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6" i="1" l="1"/>
  <c r="C194" i="1"/>
  <c r="C145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63" i="1" s="1"/>
  <c r="I40" i="1"/>
  <c r="I63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F34" i="1"/>
  <c r="I31" i="1"/>
  <c r="I28" i="1"/>
  <c r="R64" i="1" l="1"/>
  <c r="J76" i="1" s="1"/>
  <c r="H83" i="1" l="1"/>
  <c r="G92" i="1" s="1"/>
  <c r="L100" i="1" s="1"/>
  <c r="H107" i="1" s="1"/>
  <c r="E121" i="1" s="1"/>
  <c r="J121" i="1" s="1"/>
  <c r="G128" i="1" s="1"/>
  <c r="H82" i="1"/>
  <c r="G90" i="1" s="1"/>
  <c r="L98" i="1" l="1"/>
  <c r="H105" i="1" s="1"/>
  <c r="E119" i="1" s="1"/>
  <c r="J119" i="1" s="1"/>
  <c r="G126" i="1" s="1"/>
  <c r="L99" i="1"/>
  <c r="H106" i="1" s="1"/>
  <c r="E120" i="1" s="1"/>
  <c r="J120" i="1" s="1"/>
  <c r="G127" i="1" s="1"/>
</calcChain>
</file>

<file path=xl/sharedStrings.xml><?xml version="1.0" encoding="utf-8"?>
<sst xmlns="http://schemas.openxmlformats.org/spreadsheetml/2006/main" count="147" uniqueCount="132">
  <si>
    <t>Sizing Your Solar System Calculator</t>
  </si>
  <si>
    <t>To Keep your Solar System Safe Keep your total amps under 100 Amps</t>
  </si>
  <si>
    <t>Here is a rule of thumb to do so:</t>
  </si>
  <si>
    <t>Battery size recommendations are as follows:</t>
  </si>
  <si>
    <t>Inverter between 1000 and 2000 watts, use 24 volt batteries</t>
  </si>
  <si>
    <t>Inverter below 1000 watts, use 12 volt batteries</t>
  </si>
  <si>
    <t>Inverter above 2000 watts, use 48 volt batteries</t>
  </si>
  <si>
    <t>Wire batteries in Parallel, maintains same voltage, increases Amp hour capacity</t>
  </si>
  <si>
    <t>Wire batteries in Series , increases voltage, maintains the same amps as one battery (always use batteries of the same amperage), Check the batteries to make sure if you can wire batteries in series</t>
  </si>
  <si>
    <t>Taken from the book "Off Grid Solar Power Simplified" by Nick Seghers</t>
  </si>
  <si>
    <t>Example based on 80 Amp charge controller</t>
  </si>
  <si>
    <t>12V x 80A = 960 Watts</t>
  </si>
  <si>
    <t>24V x 80A = 1920 Watts</t>
  </si>
  <si>
    <t>48V X 80A = 3840 Watts</t>
  </si>
  <si>
    <t>Charge controller will be cheaper if you use higher voltage and less Amps</t>
  </si>
  <si>
    <t>Created by Joe Pitz jpitz31@outlook.com</t>
  </si>
  <si>
    <t>Simple Calculators to make life easy</t>
  </si>
  <si>
    <t>Volts:</t>
  </si>
  <si>
    <t>Amps:</t>
  </si>
  <si>
    <t>Watts:</t>
  </si>
  <si>
    <t>Amps Calculator, Amps = Watts / Volts</t>
  </si>
  <si>
    <t>Watts</t>
  </si>
  <si>
    <t>Power Calculator, Power is measured in watts: Formula  Power = Volts X Amps</t>
  </si>
  <si>
    <t>Minutes to Hours Calculator  Hours = Minutes * (1/60), Used in below calcuations for appliances</t>
  </si>
  <si>
    <t>Minutes:</t>
  </si>
  <si>
    <t>Hours</t>
  </si>
  <si>
    <t>The first step in calculating our Solar requirements is to put together a list of DC and AC appliances and their watts and hours of use per day</t>
  </si>
  <si>
    <t>Item</t>
  </si>
  <si>
    <t>DC Appliances</t>
  </si>
  <si>
    <t>Hours Per Day</t>
  </si>
  <si>
    <t>Watt Hours</t>
  </si>
  <si>
    <t>LED Lights</t>
  </si>
  <si>
    <t>Phone Charger</t>
  </si>
  <si>
    <t>Water Pump</t>
  </si>
  <si>
    <t>Speaker System</t>
  </si>
  <si>
    <t>Fridge</t>
  </si>
  <si>
    <t>Ceiling Fan</t>
  </si>
  <si>
    <t>Total Watt Hours DC</t>
  </si>
  <si>
    <t>Note If you change the length of the table you will need to modify the formula locations to be able to finish the calculations</t>
  </si>
  <si>
    <t>AC Appliances</t>
  </si>
  <si>
    <t>Watts x Hours per Day</t>
  </si>
  <si>
    <t>Watts x Hours per day</t>
  </si>
  <si>
    <t>Sum of Watt Hours</t>
  </si>
  <si>
    <t>Total Watt Hours AC</t>
  </si>
  <si>
    <t>Laptop Charger</t>
  </si>
  <si>
    <t>Blender</t>
  </si>
  <si>
    <t>Egg Cooker</t>
  </si>
  <si>
    <t>Total Watts Per Day</t>
  </si>
  <si>
    <t>Sum of DC + AC</t>
  </si>
  <si>
    <t xml:space="preserve">Now we need to enter the Battery Bank Voltage we want to use in our System </t>
  </si>
  <si>
    <t>Battary Bank Voltage:</t>
  </si>
  <si>
    <t>Amp Hours Per Day</t>
  </si>
  <si>
    <t>Watt Hours / Battery Voltage</t>
  </si>
  <si>
    <t>Lead Acid Batteries can only be discharged to 50% of their total capacity, You can get only 50% useable Energy</t>
  </si>
  <si>
    <t>Lithium Batterues can be safely discharged to 20 %. You can get 80% of useable energy from Lithium Batteries</t>
  </si>
  <si>
    <t>Lead Acid calculation, Amp Hours Per Day</t>
  </si>
  <si>
    <t>Lithium calculation, Amp hours Per Day</t>
  </si>
  <si>
    <t>Amp hours per day * (100%/80%)</t>
  </si>
  <si>
    <t>Amp hours per day * (100%/50%)</t>
  </si>
  <si>
    <t>Enter desired Battery Bank Voltage</t>
  </si>
  <si>
    <t>Depending on Weather conditions, Season and Location you want to add a safety factor in days for solar backup,  Normally 2 - 3 days</t>
  </si>
  <si>
    <t>Number of Solar Backup days:</t>
  </si>
  <si>
    <t>Lead Acid Battery Backup Amp Hours</t>
  </si>
  <si>
    <t>Lithium Battery Backup Amp Hours</t>
  </si>
  <si>
    <t>Amp Hours * number of backup days</t>
  </si>
  <si>
    <t>Battery Type Effciency</t>
  </si>
  <si>
    <t>Lead Acid: 80%</t>
  </si>
  <si>
    <t>AGM: 90%</t>
  </si>
  <si>
    <t>Lithium Based: 99%</t>
  </si>
  <si>
    <t>Amp Hours adjusted for Effciency</t>
  </si>
  <si>
    <t>Enter Backup Days</t>
  </si>
  <si>
    <t>In order to calculate how many solar panels we need, we need to convert amp hours to watt hours:</t>
  </si>
  <si>
    <t>Lead Acid Amp Hours to Watt Hours</t>
  </si>
  <si>
    <t>AGM Amp Hours to Watt Hours</t>
  </si>
  <si>
    <t>Lithium Amp Hours to Watt Hours</t>
  </si>
  <si>
    <t>Using GOOGLE data we need to calculate the number of hours of sunlight our solar panels will receive, In this example we will use 5 hours.</t>
  </si>
  <si>
    <t>Number of Sunlight hours for Solar generation</t>
  </si>
  <si>
    <t>Enter number of sumlight hours</t>
  </si>
  <si>
    <t>Now we need to enter the rated watts of the Solar Panels we want to use</t>
  </si>
  <si>
    <t>Enter Solar panel in Watts</t>
  </si>
  <si>
    <t>Watts Generated for number of Sunlight Hours</t>
  </si>
  <si>
    <t>Lead Acid Watts</t>
  </si>
  <si>
    <t>AGM Watts</t>
  </si>
  <si>
    <t>Lithium Watts</t>
  </si>
  <si>
    <t>Solar Panels are not 100% efficient, we will use a 30% adjustment</t>
  </si>
  <si>
    <t>Adjusted Watts need</t>
  </si>
  <si>
    <t>Number of Solar Panels needed:</t>
  </si>
  <si>
    <t>Watts Needed / Wattage of Panel</t>
  </si>
  <si>
    <t>Lead Acid:</t>
  </si>
  <si>
    <t>AGM:</t>
  </si>
  <si>
    <t>Lithium</t>
  </si>
  <si>
    <t>Amp Hours * (100%/80%)</t>
  </si>
  <si>
    <t>Amp Hours * (100%/90%)</t>
  </si>
  <si>
    <t>Amp Hours * (100%/99%)</t>
  </si>
  <si>
    <t>Warning : Some Lithum based batteries cannot be wired in series for more than one battery,  The BMS is limited based on voltage, (BMS = Battery Management System)  Check with the manufacture</t>
  </si>
  <si>
    <t>For DIY Systems</t>
  </si>
  <si>
    <t>Next we need to calculate the effciency of different types of Batteries that we can use</t>
  </si>
  <si>
    <t>Watts * 1.3</t>
  </si>
  <si>
    <t>Amperage Temperature Correction</t>
  </si>
  <si>
    <t>Use tables at right to get values for Temperature Correction</t>
  </si>
  <si>
    <t>Find AWG wire size, and temperature rating of wire that you plan to use</t>
  </si>
  <si>
    <t>Enter Amp rating into Spreadsheet cell:</t>
  </si>
  <si>
    <t>Amp Rating</t>
  </si>
  <si>
    <t xml:space="preserve"> Unless specifically permitted in Section</t>
  </si>
  <si>
    <t>240.4(E) through (G), the overcurrent</t>
  </si>
  <si>
    <t>protection shall not exceed 15 amperes</t>
  </si>
  <si>
    <t>for 14 AWG, 20 amperes for 12 AWG, and</t>
  </si>
  <si>
    <t>30 amperes for 10 AWG copper; or 15</t>
  </si>
  <si>
    <t>amperes for 12 AWG and 25 amoeres for</t>
  </si>
  <si>
    <t>10 AWG aluminum after any correction</t>
  </si>
  <si>
    <t>factors Tor ambient temperature and</t>
  </si>
  <si>
    <t>number of conductors have been applied.</t>
  </si>
  <si>
    <t>Temperture rating of Conductor  in C from table</t>
  </si>
  <si>
    <t>StandardTemperature in C 30</t>
  </si>
  <si>
    <t>Actual Temperture in C</t>
  </si>
  <si>
    <t>Example uses 2 AWG at 90C</t>
  </si>
  <si>
    <t>Corrected Amperage</t>
  </si>
  <si>
    <t>Voltage Drop between Solar Panels and Charge Controller Wire Size Calculation</t>
  </si>
  <si>
    <t>You will need your Vmpp and your Impp data from your solar panels</t>
  </si>
  <si>
    <t>This calculator will give you a 1% voltage drop wire size in mm2.  Use the included chart conversion to determine wire AWG</t>
  </si>
  <si>
    <t>Resistance for both Copper and Aluminum wire,  Check your solar panels and wires.</t>
  </si>
  <si>
    <t>Copper</t>
  </si>
  <si>
    <t>Aluminum</t>
  </si>
  <si>
    <t>ohms * mm2/m</t>
  </si>
  <si>
    <t>Length of cable in meters</t>
  </si>
  <si>
    <t>Nominal Current in cable Imp</t>
  </si>
  <si>
    <t>Cross section Aluminum</t>
  </si>
  <si>
    <t>Cross section of Copper</t>
  </si>
  <si>
    <t>Use table to right to find AWG</t>
  </si>
  <si>
    <t xml:space="preserve">4 AWG </t>
  </si>
  <si>
    <t>6 AWG</t>
  </si>
  <si>
    <t>Open Circuit voltage  Vmpp (of panels wired in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</si>
</sst>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6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/>
    <xf numFmtId="0" fontId="0" fillId="2" borderId="0" xfId="0" applyFill="1"/>
    <xf numFmtId="0" fontId="8" fillId="0" borderId="0" xfId="0" applyFont="1"/>
    <xf numFmtId="0" fontId="6" fillId="0" borderId="0" xfId="0" applyFont="1"/>
    <xf numFmtId="0" fontId="0" fillId="3" borderId="0" xfId="0" applyFill="1"/>
    <xf numFmtId="0" fontId="6" fillId="3" borderId="0" xfId="0" applyFont="1" applyFill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131</xdr:row>
      <xdr:rowOff>57150</xdr:rowOff>
    </xdr:from>
    <xdr:to>
      <xdr:col>23</xdr:col>
      <xdr:colOff>570076</xdr:colOff>
      <xdr:row>175</xdr:row>
      <xdr:rowOff>173403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3C9101-A4E9-DB0E-39DC-F29B42864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29470350"/>
          <a:ext cx="7685251" cy="8574453"/>
        </a:xfrm>
        <a:prstGeom prst="rect">
          <a:avLst/>
        </a:prstGeom>
      </xdr:spPr>
    </xdr:pic>
    <xdr:clientData/>
  </xdr:twoCellAnchor>
  <xdr:twoCellAnchor editAs="oneCell">
    <xdr:from>
      <xdr:col>24</xdr:col>
      <xdr:colOff>304800</xdr:colOff>
      <xdr:row>130</xdr:row>
      <xdr:rowOff>180975</xdr:rowOff>
    </xdr:from>
    <xdr:to>
      <xdr:col>31</xdr:col>
      <xdr:colOff>581659</xdr:colOff>
      <xdr:row>166</xdr:row>
      <xdr:rowOff>115259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BC6C18-C03D-E314-84EC-6C9B3A977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2025" y="29403675"/>
          <a:ext cx="4544059" cy="686848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18</xdr:col>
      <xdr:colOff>181596</xdr:colOff>
      <xdr:row>216</xdr:row>
      <xdr:rowOff>124869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AAD062-4A65-5E96-62B3-A4D7FABE2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39243000"/>
          <a:ext cx="4448796" cy="7478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21C2-EBA4-411A-A6F9-1C17707E8C2C}">
  <dimension ref="B2:R198"/>
  <sheetViews>
    <sheetView tabSelected="1" workbookViewId="0">
      <selection activeCell="B184" sqref="B184"/>
    </sheetView>
  </sheetViews>
  <sheetFormatPr defaultRowHeight="15" x14ac:dyDescent="0.25"/>
  <cols>
    <col min="2" max="2" width="34.5703125" customWidth="1"/>
    <col min="11" max="11" width="18.7109375" customWidth="1"/>
  </cols>
  <sheetData>
    <row r="2" spans="2:7" ht="18.75" x14ac:dyDescent="0.3">
      <c r="B2" s="1" t="s">
        <v>0</v>
      </c>
      <c r="G2" s="3" t="s">
        <v>9</v>
      </c>
    </row>
    <row r="3" spans="2:7" x14ac:dyDescent="0.25">
      <c r="B3" t="s">
        <v>15</v>
      </c>
    </row>
    <row r="5" spans="2:7" ht="21" x14ac:dyDescent="0.35">
      <c r="B5" s="9" t="s">
        <v>95</v>
      </c>
    </row>
    <row r="6" spans="2:7" ht="18.75" x14ac:dyDescent="0.3">
      <c r="B6" s="1" t="s">
        <v>1</v>
      </c>
    </row>
    <row r="8" spans="2:7" ht="18.75" x14ac:dyDescent="0.3">
      <c r="B8" s="1" t="s">
        <v>2</v>
      </c>
    </row>
    <row r="9" spans="2:7" ht="18.75" x14ac:dyDescent="0.3">
      <c r="B9" s="1" t="s">
        <v>3</v>
      </c>
    </row>
    <row r="11" spans="2:7" ht="18.75" x14ac:dyDescent="0.3">
      <c r="B11" s="2" t="s">
        <v>5</v>
      </c>
    </row>
    <row r="12" spans="2:7" ht="18.75" x14ac:dyDescent="0.3">
      <c r="B12" s="2" t="s">
        <v>4</v>
      </c>
    </row>
    <row r="13" spans="2:7" ht="18.75" x14ac:dyDescent="0.3">
      <c r="B13" s="2" t="s">
        <v>6</v>
      </c>
    </row>
    <row r="14" spans="2:7" ht="18.75" x14ac:dyDescent="0.3">
      <c r="B14" s="2"/>
    </row>
    <row r="15" spans="2:7" ht="21" x14ac:dyDescent="0.35">
      <c r="B15" s="4" t="s">
        <v>10</v>
      </c>
    </row>
    <row r="16" spans="2:7" ht="21" x14ac:dyDescent="0.35">
      <c r="B16" s="4" t="s">
        <v>11</v>
      </c>
    </row>
    <row r="17" spans="2:9" ht="21" x14ac:dyDescent="0.35">
      <c r="B17" s="4" t="s">
        <v>12</v>
      </c>
    </row>
    <row r="18" spans="2:9" ht="21" x14ac:dyDescent="0.35">
      <c r="B18" s="4" t="s">
        <v>13</v>
      </c>
    </row>
    <row r="19" spans="2:9" ht="21" x14ac:dyDescent="0.35">
      <c r="B19" s="4" t="s">
        <v>14</v>
      </c>
    </row>
    <row r="20" spans="2:9" ht="21" x14ac:dyDescent="0.35">
      <c r="B20" s="4"/>
    </row>
    <row r="21" spans="2:9" ht="18.75" x14ac:dyDescent="0.3">
      <c r="B21" s="2" t="s">
        <v>8</v>
      </c>
    </row>
    <row r="22" spans="2:9" ht="18.75" x14ac:dyDescent="0.3">
      <c r="B22" s="2" t="s">
        <v>7</v>
      </c>
    </row>
    <row r="23" spans="2:9" ht="21" x14ac:dyDescent="0.35">
      <c r="B23" s="6" t="s">
        <v>94</v>
      </c>
    </row>
    <row r="25" spans="2:9" ht="23.25" x14ac:dyDescent="0.35">
      <c r="B25" s="5" t="s">
        <v>16</v>
      </c>
    </row>
    <row r="27" spans="2:9" ht="21" x14ac:dyDescent="0.35">
      <c r="B27" s="4" t="s">
        <v>22</v>
      </c>
    </row>
    <row r="28" spans="2:9" x14ac:dyDescent="0.25">
      <c r="B28" t="s">
        <v>17</v>
      </c>
      <c r="C28" s="7">
        <v>120</v>
      </c>
      <c r="E28" t="s">
        <v>18</v>
      </c>
      <c r="F28" s="7">
        <v>15</v>
      </c>
      <c r="H28" t="s">
        <v>19</v>
      </c>
      <c r="I28" s="7">
        <f>C28*F28</f>
        <v>1800</v>
      </c>
    </row>
    <row r="30" spans="2:9" ht="21" x14ac:dyDescent="0.35">
      <c r="B30" s="4" t="s">
        <v>20</v>
      </c>
    </row>
    <row r="31" spans="2:9" x14ac:dyDescent="0.25">
      <c r="B31" t="s">
        <v>19</v>
      </c>
      <c r="C31" s="7">
        <v>1800</v>
      </c>
      <c r="E31" t="s">
        <v>17</v>
      </c>
      <c r="F31" s="7">
        <v>120</v>
      </c>
      <c r="H31" t="s">
        <v>18</v>
      </c>
      <c r="I31" s="7">
        <f>C31/F31</f>
        <v>15</v>
      </c>
    </row>
    <row r="33" spans="2:18" ht="21" x14ac:dyDescent="0.35">
      <c r="B33" s="4" t="s">
        <v>23</v>
      </c>
    </row>
    <row r="34" spans="2:18" x14ac:dyDescent="0.25">
      <c r="B34" t="s">
        <v>24</v>
      </c>
      <c r="C34" s="7">
        <v>2</v>
      </c>
      <c r="E34" t="s">
        <v>25</v>
      </c>
      <c r="F34" s="7">
        <f>C34*(1/60)</f>
        <v>3.3333333333333333E-2</v>
      </c>
    </row>
    <row r="37" spans="2:18" ht="21" x14ac:dyDescent="0.35">
      <c r="B37" s="4" t="s">
        <v>26</v>
      </c>
    </row>
    <row r="38" spans="2:18" ht="21" x14ac:dyDescent="0.35">
      <c r="B38" s="8" t="s">
        <v>28</v>
      </c>
      <c r="D38" s="8" t="s">
        <v>41</v>
      </c>
      <c r="K38" s="8" t="s">
        <v>39</v>
      </c>
      <c r="M38" s="8" t="s">
        <v>40</v>
      </c>
    </row>
    <row r="39" spans="2:18" ht="21" x14ac:dyDescent="0.35">
      <c r="B39" s="9" t="s">
        <v>27</v>
      </c>
      <c r="D39" s="9" t="s">
        <v>21</v>
      </c>
      <c r="F39" s="9" t="s">
        <v>29</v>
      </c>
      <c r="H39" s="9"/>
      <c r="I39" s="9" t="s">
        <v>30</v>
      </c>
      <c r="K39" s="9" t="s">
        <v>27</v>
      </c>
      <c r="M39" s="9" t="s">
        <v>21</v>
      </c>
      <c r="O39" s="9" t="s">
        <v>29</v>
      </c>
      <c r="Q39" s="9"/>
      <c r="R39" s="9" t="s">
        <v>30</v>
      </c>
    </row>
    <row r="40" spans="2:18" x14ac:dyDescent="0.25">
      <c r="B40" s="7" t="s">
        <v>31</v>
      </c>
      <c r="D40" s="7">
        <v>25</v>
      </c>
      <c r="F40" s="7">
        <v>4</v>
      </c>
      <c r="I40" s="7">
        <f>D40*F40</f>
        <v>100</v>
      </c>
      <c r="K40" s="7" t="s">
        <v>44</v>
      </c>
      <c r="M40" s="7">
        <v>50</v>
      </c>
      <c r="O40" s="7">
        <v>4</v>
      </c>
      <c r="R40" s="7">
        <f>M40*O40</f>
        <v>200</v>
      </c>
    </row>
    <row r="41" spans="2:18" x14ac:dyDescent="0.25">
      <c r="B41" s="7" t="s">
        <v>32</v>
      </c>
      <c r="D41" s="7">
        <v>24</v>
      </c>
      <c r="F41" s="7">
        <v>1.5</v>
      </c>
      <c r="I41" s="7">
        <f t="shared" ref="I41:I61" si="0">D41*F41</f>
        <v>36</v>
      </c>
      <c r="K41" s="7" t="s">
        <v>45</v>
      </c>
      <c r="M41" s="7">
        <v>1000</v>
      </c>
      <c r="O41" s="7">
        <v>0.03</v>
      </c>
      <c r="R41" s="7">
        <f t="shared" ref="R41:R61" si="1">M41*O41</f>
        <v>30</v>
      </c>
    </row>
    <row r="42" spans="2:18" x14ac:dyDescent="0.25">
      <c r="B42" s="7" t="s">
        <v>33</v>
      </c>
      <c r="D42" s="7">
        <v>40</v>
      </c>
      <c r="F42" s="7">
        <v>0.5</v>
      </c>
      <c r="I42" s="7">
        <f t="shared" si="0"/>
        <v>20</v>
      </c>
      <c r="K42" s="7" t="s">
        <v>46</v>
      </c>
      <c r="M42" s="7">
        <v>500</v>
      </c>
      <c r="O42" s="7">
        <v>0.16</v>
      </c>
      <c r="R42" s="7">
        <f t="shared" si="1"/>
        <v>80</v>
      </c>
    </row>
    <row r="43" spans="2:18" x14ac:dyDescent="0.25">
      <c r="B43" s="7" t="s">
        <v>34</v>
      </c>
      <c r="D43" s="7">
        <v>25</v>
      </c>
      <c r="F43" s="7">
        <v>4</v>
      </c>
      <c r="I43" s="7">
        <f t="shared" si="0"/>
        <v>100</v>
      </c>
      <c r="K43" s="7"/>
      <c r="M43" s="7"/>
      <c r="O43" s="7"/>
      <c r="R43" s="7">
        <f t="shared" si="1"/>
        <v>0</v>
      </c>
    </row>
    <row r="44" spans="2:18" x14ac:dyDescent="0.25">
      <c r="B44" s="7" t="s">
        <v>35</v>
      </c>
      <c r="D44" s="7">
        <v>45</v>
      </c>
      <c r="F44" s="7">
        <v>4</v>
      </c>
      <c r="I44" s="7">
        <f t="shared" si="0"/>
        <v>180</v>
      </c>
      <c r="K44" s="7"/>
      <c r="M44" s="7"/>
      <c r="O44" s="7"/>
      <c r="R44" s="7">
        <f t="shared" si="1"/>
        <v>0</v>
      </c>
    </row>
    <row r="45" spans="2:18" x14ac:dyDescent="0.25">
      <c r="B45" s="7" t="s">
        <v>36</v>
      </c>
      <c r="D45" s="7">
        <v>25</v>
      </c>
      <c r="F45" s="7">
        <v>1</v>
      </c>
      <c r="I45" s="7">
        <f t="shared" si="0"/>
        <v>25</v>
      </c>
      <c r="K45" s="7"/>
      <c r="M45" s="7"/>
      <c r="O45" s="7"/>
      <c r="R45" s="7">
        <f t="shared" si="1"/>
        <v>0</v>
      </c>
    </row>
    <row r="46" spans="2:18" x14ac:dyDescent="0.25">
      <c r="B46" s="7"/>
      <c r="D46" s="7"/>
      <c r="F46" s="7"/>
      <c r="I46" s="7">
        <f t="shared" si="0"/>
        <v>0</v>
      </c>
      <c r="K46" s="7"/>
      <c r="M46" s="7"/>
      <c r="O46" s="7"/>
      <c r="R46" s="7">
        <f t="shared" si="1"/>
        <v>0</v>
      </c>
    </row>
    <row r="47" spans="2:18" x14ac:dyDescent="0.25">
      <c r="B47" s="7"/>
      <c r="D47" s="7"/>
      <c r="F47" s="7"/>
      <c r="I47" s="7">
        <f t="shared" si="0"/>
        <v>0</v>
      </c>
      <c r="K47" s="7"/>
      <c r="M47" s="7"/>
      <c r="O47" s="7"/>
      <c r="R47" s="7">
        <f t="shared" si="1"/>
        <v>0</v>
      </c>
    </row>
    <row r="48" spans="2:18" x14ac:dyDescent="0.25">
      <c r="B48" s="7"/>
      <c r="D48" s="7"/>
      <c r="F48" s="7"/>
      <c r="I48" s="7">
        <f t="shared" si="0"/>
        <v>0</v>
      </c>
      <c r="K48" s="7"/>
      <c r="M48" s="7"/>
      <c r="O48" s="7"/>
      <c r="R48" s="7">
        <f t="shared" si="1"/>
        <v>0</v>
      </c>
    </row>
    <row r="49" spans="2:18" x14ac:dyDescent="0.25">
      <c r="B49" s="7"/>
      <c r="D49" s="7"/>
      <c r="F49" s="7"/>
      <c r="I49" s="7">
        <f t="shared" si="0"/>
        <v>0</v>
      </c>
      <c r="K49" s="7"/>
      <c r="M49" s="7"/>
      <c r="O49" s="7"/>
      <c r="R49" s="7">
        <f t="shared" si="1"/>
        <v>0</v>
      </c>
    </row>
    <row r="50" spans="2:18" x14ac:dyDescent="0.25">
      <c r="B50" s="7"/>
      <c r="D50" s="7"/>
      <c r="F50" s="7"/>
      <c r="I50" s="7">
        <f t="shared" si="0"/>
        <v>0</v>
      </c>
      <c r="K50" s="7"/>
      <c r="M50" s="7"/>
      <c r="O50" s="7"/>
      <c r="R50" s="7">
        <f t="shared" si="1"/>
        <v>0</v>
      </c>
    </row>
    <row r="51" spans="2:18" x14ac:dyDescent="0.25">
      <c r="B51" s="7"/>
      <c r="D51" s="7"/>
      <c r="F51" s="7"/>
      <c r="I51" s="7">
        <f t="shared" si="0"/>
        <v>0</v>
      </c>
      <c r="K51" s="7"/>
      <c r="M51" s="7"/>
      <c r="O51" s="7"/>
      <c r="R51" s="7">
        <f t="shared" si="1"/>
        <v>0</v>
      </c>
    </row>
    <row r="52" spans="2:18" x14ac:dyDescent="0.25">
      <c r="B52" s="7"/>
      <c r="D52" s="7"/>
      <c r="F52" s="7"/>
      <c r="I52" s="7">
        <f t="shared" si="0"/>
        <v>0</v>
      </c>
      <c r="K52" s="7"/>
      <c r="M52" s="7"/>
      <c r="O52" s="7"/>
      <c r="R52" s="7">
        <f t="shared" si="1"/>
        <v>0</v>
      </c>
    </row>
    <row r="53" spans="2:18" x14ac:dyDescent="0.25">
      <c r="B53" s="7"/>
      <c r="D53" s="7"/>
      <c r="F53" s="7"/>
      <c r="I53" s="7">
        <f t="shared" si="0"/>
        <v>0</v>
      </c>
      <c r="K53" s="7"/>
      <c r="M53" s="7"/>
      <c r="O53" s="7"/>
      <c r="R53" s="7">
        <f t="shared" si="1"/>
        <v>0</v>
      </c>
    </row>
    <row r="54" spans="2:18" x14ac:dyDescent="0.25">
      <c r="B54" s="7"/>
      <c r="D54" s="7"/>
      <c r="F54" s="7"/>
      <c r="I54" s="7">
        <f t="shared" si="0"/>
        <v>0</v>
      </c>
      <c r="K54" s="7"/>
      <c r="M54" s="7"/>
      <c r="O54" s="7"/>
      <c r="R54" s="7">
        <f t="shared" si="1"/>
        <v>0</v>
      </c>
    </row>
    <row r="55" spans="2:18" x14ac:dyDescent="0.25">
      <c r="B55" s="7"/>
      <c r="D55" s="7"/>
      <c r="F55" s="7"/>
      <c r="I55" s="7">
        <f t="shared" si="0"/>
        <v>0</v>
      </c>
      <c r="K55" s="7"/>
      <c r="M55" s="7"/>
      <c r="O55" s="7"/>
      <c r="R55" s="7">
        <f t="shared" si="1"/>
        <v>0</v>
      </c>
    </row>
    <row r="56" spans="2:18" x14ac:dyDescent="0.25">
      <c r="B56" s="7"/>
      <c r="D56" s="7"/>
      <c r="F56" s="7"/>
      <c r="I56" s="7">
        <f t="shared" si="0"/>
        <v>0</v>
      </c>
      <c r="K56" s="7"/>
      <c r="M56" s="7"/>
      <c r="O56" s="7"/>
      <c r="R56" s="7">
        <f t="shared" si="1"/>
        <v>0</v>
      </c>
    </row>
    <row r="57" spans="2:18" x14ac:dyDescent="0.25">
      <c r="B57" s="7"/>
      <c r="D57" s="7"/>
      <c r="F57" s="7"/>
      <c r="I57" s="7">
        <f t="shared" si="0"/>
        <v>0</v>
      </c>
      <c r="K57" s="7"/>
      <c r="M57" s="7"/>
      <c r="O57" s="7"/>
      <c r="R57" s="7">
        <f t="shared" si="1"/>
        <v>0</v>
      </c>
    </row>
    <row r="58" spans="2:18" x14ac:dyDescent="0.25">
      <c r="B58" s="7"/>
      <c r="D58" s="7"/>
      <c r="F58" s="7"/>
      <c r="I58" s="7">
        <f t="shared" si="0"/>
        <v>0</v>
      </c>
      <c r="K58" s="7"/>
      <c r="M58" s="7"/>
      <c r="O58" s="7"/>
      <c r="R58" s="7">
        <f t="shared" si="1"/>
        <v>0</v>
      </c>
    </row>
    <row r="59" spans="2:18" x14ac:dyDescent="0.25">
      <c r="B59" s="7"/>
      <c r="D59" s="7"/>
      <c r="F59" s="7"/>
      <c r="I59" s="7">
        <f t="shared" si="0"/>
        <v>0</v>
      </c>
      <c r="K59" s="7"/>
      <c r="M59" s="7"/>
      <c r="O59" s="7"/>
      <c r="R59" s="7">
        <f t="shared" si="1"/>
        <v>0</v>
      </c>
    </row>
    <row r="60" spans="2:18" x14ac:dyDescent="0.25">
      <c r="B60" s="7"/>
      <c r="D60" s="7"/>
      <c r="F60" s="7"/>
      <c r="I60" s="7">
        <f t="shared" si="0"/>
        <v>0</v>
      </c>
      <c r="K60" s="7"/>
      <c r="M60" s="7"/>
      <c r="O60" s="7"/>
      <c r="R60" s="7">
        <f t="shared" si="1"/>
        <v>0</v>
      </c>
    </row>
    <row r="61" spans="2:18" x14ac:dyDescent="0.25">
      <c r="B61" s="7"/>
      <c r="D61" s="7"/>
      <c r="F61" s="7"/>
      <c r="I61" s="7">
        <f t="shared" si="0"/>
        <v>0</v>
      </c>
      <c r="K61" s="7"/>
      <c r="M61" s="7"/>
      <c r="O61" s="7"/>
      <c r="R61" s="7">
        <f t="shared" si="1"/>
        <v>0</v>
      </c>
    </row>
    <row r="63" spans="2:18" ht="21" x14ac:dyDescent="0.35">
      <c r="B63" s="8" t="s">
        <v>37</v>
      </c>
      <c r="D63" t="s">
        <v>42</v>
      </c>
      <c r="I63" s="7">
        <f>SUM(I40:I61)</f>
        <v>461</v>
      </c>
      <c r="K63" s="8" t="s">
        <v>43</v>
      </c>
      <c r="N63" t="s">
        <v>42</v>
      </c>
      <c r="R63" s="7">
        <f>SUM(R40:R61)</f>
        <v>310</v>
      </c>
    </row>
    <row r="64" spans="2:18" ht="21" x14ac:dyDescent="0.35">
      <c r="B64" s="8" t="s">
        <v>47</v>
      </c>
      <c r="D64" t="s">
        <v>48</v>
      </c>
      <c r="R64" s="7">
        <f>SUM(I63:R63)</f>
        <v>771</v>
      </c>
    </row>
    <row r="65" spans="2:10" x14ac:dyDescent="0.25">
      <c r="B65" t="s">
        <v>38</v>
      </c>
    </row>
    <row r="68" spans="2:10" ht="21" x14ac:dyDescent="0.35">
      <c r="B68" s="4" t="s">
        <v>49</v>
      </c>
    </row>
    <row r="70" spans="2:10" ht="18.75" x14ac:dyDescent="0.3">
      <c r="B70" s="2" t="s">
        <v>5</v>
      </c>
    </row>
    <row r="71" spans="2:10" ht="18.75" x14ac:dyDescent="0.3">
      <c r="B71" s="2" t="s">
        <v>4</v>
      </c>
    </row>
    <row r="72" spans="2:10" ht="18.75" x14ac:dyDescent="0.3">
      <c r="B72" s="2" t="s">
        <v>6</v>
      </c>
    </row>
    <row r="74" spans="2:10" ht="21" x14ac:dyDescent="0.35">
      <c r="B74" s="3" t="s">
        <v>50</v>
      </c>
      <c r="E74" s="7">
        <v>12</v>
      </c>
      <c r="G74" s="4" t="s">
        <v>59</v>
      </c>
    </row>
    <row r="76" spans="2:10" ht="21" x14ac:dyDescent="0.35">
      <c r="B76" s="3" t="s">
        <v>51</v>
      </c>
      <c r="E76" s="11" t="s">
        <v>52</v>
      </c>
      <c r="J76" s="7">
        <f>SUM(R64/E74)</f>
        <v>64.25</v>
      </c>
    </row>
    <row r="79" spans="2:10" ht="21" x14ac:dyDescent="0.35">
      <c r="B79" s="6" t="s">
        <v>53</v>
      </c>
    </row>
    <row r="80" spans="2:10" ht="21" x14ac:dyDescent="0.35">
      <c r="B80" s="6" t="s">
        <v>54</v>
      </c>
    </row>
    <row r="82" spans="2:11" ht="21" x14ac:dyDescent="0.35">
      <c r="B82" s="4" t="s">
        <v>55</v>
      </c>
      <c r="H82" s="7">
        <f>J76*(100%/50%)</f>
        <v>128.5</v>
      </c>
      <c r="K82" s="9" t="s">
        <v>58</v>
      </c>
    </row>
    <row r="83" spans="2:11" ht="21" x14ac:dyDescent="0.35">
      <c r="B83" s="4" t="s">
        <v>56</v>
      </c>
      <c r="H83" s="7">
        <f>J76*(100%/80%)</f>
        <v>80.3125</v>
      </c>
      <c r="K83" s="9" t="s">
        <v>57</v>
      </c>
    </row>
    <row r="86" spans="2:11" ht="21" x14ac:dyDescent="0.35">
      <c r="B86" s="4" t="s">
        <v>60</v>
      </c>
    </row>
    <row r="88" spans="2:11" ht="21" x14ac:dyDescent="0.35">
      <c r="B88" s="4" t="s">
        <v>61</v>
      </c>
      <c r="F88" s="7">
        <v>2</v>
      </c>
      <c r="I88" s="4" t="s">
        <v>70</v>
      </c>
    </row>
    <row r="90" spans="2:11" ht="21" x14ac:dyDescent="0.35">
      <c r="B90" s="4" t="s">
        <v>62</v>
      </c>
      <c r="G90" s="7">
        <f>H82*F88</f>
        <v>257</v>
      </c>
      <c r="I90" s="9" t="s">
        <v>64</v>
      </c>
    </row>
    <row r="92" spans="2:11" ht="21" x14ac:dyDescent="0.35">
      <c r="B92" s="4" t="s">
        <v>63</v>
      </c>
      <c r="G92" s="7">
        <f>H83*F88</f>
        <v>160.625</v>
      </c>
      <c r="I92" s="9" t="s">
        <v>64</v>
      </c>
    </row>
    <row r="95" spans="2:11" ht="21" x14ac:dyDescent="0.35">
      <c r="B95" s="4" t="s">
        <v>96</v>
      </c>
    </row>
    <row r="97" spans="2:15" ht="21" x14ac:dyDescent="0.35">
      <c r="B97" s="6" t="s">
        <v>65</v>
      </c>
    </row>
    <row r="98" spans="2:15" ht="21" x14ac:dyDescent="0.35">
      <c r="B98" s="6" t="s">
        <v>66</v>
      </c>
      <c r="G98" s="4" t="s">
        <v>69</v>
      </c>
      <c r="L98" s="7">
        <f>G90*(100%/80%)</f>
        <v>321.25</v>
      </c>
      <c r="O98" s="9" t="s">
        <v>91</v>
      </c>
    </row>
    <row r="99" spans="2:15" ht="21" x14ac:dyDescent="0.35">
      <c r="B99" s="6" t="s">
        <v>67</v>
      </c>
      <c r="G99" s="4" t="s">
        <v>69</v>
      </c>
      <c r="L99" s="7">
        <f>G90*(100%/90%)</f>
        <v>285.55555555555554</v>
      </c>
      <c r="O99" s="9" t="s">
        <v>92</v>
      </c>
    </row>
    <row r="100" spans="2:15" ht="21" x14ac:dyDescent="0.35">
      <c r="B100" s="6" t="s">
        <v>68</v>
      </c>
      <c r="G100" s="4" t="s">
        <v>69</v>
      </c>
      <c r="L100" s="7">
        <f>G92*(100%/99%)</f>
        <v>162.24747474747477</v>
      </c>
      <c r="O100" s="9" t="s">
        <v>93</v>
      </c>
    </row>
    <row r="103" spans="2:15" ht="21" x14ac:dyDescent="0.35">
      <c r="B103" s="4" t="s">
        <v>71</v>
      </c>
    </row>
    <row r="105" spans="2:15" ht="21" x14ac:dyDescent="0.35">
      <c r="B105" s="4" t="s">
        <v>72</v>
      </c>
      <c r="H105" s="7">
        <f>E74*L98</f>
        <v>3855</v>
      </c>
    </row>
    <row r="106" spans="2:15" ht="21" x14ac:dyDescent="0.35">
      <c r="B106" s="4" t="s">
        <v>73</v>
      </c>
      <c r="H106" s="7">
        <f>E74*L99</f>
        <v>3426.6666666666665</v>
      </c>
    </row>
    <row r="107" spans="2:15" ht="21" x14ac:dyDescent="0.35">
      <c r="B107" s="4" t="s">
        <v>74</v>
      </c>
      <c r="H107" s="7">
        <f>E74*L100</f>
        <v>1946.9696969696972</v>
      </c>
    </row>
    <row r="109" spans="2:15" ht="21" x14ac:dyDescent="0.35">
      <c r="B109" s="4" t="s">
        <v>75</v>
      </c>
    </row>
    <row r="111" spans="2:15" ht="21" x14ac:dyDescent="0.35">
      <c r="B111" s="4" t="s">
        <v>76</v>
      </c>
      <c r="H111" s="7">
        <v>5</v>
      </c>
      <c r="J111" s="4" t="s">
        <v>77</v>
      </c>
    </row>
    <row r="113" spans="2:15" ht="21" x14ac:dyDescent="0.35">
      <c r="B113" s="4" t="s">
        <v>78</v>
      </c>
      <c r="K113" s="4"/>
      <c r="O113" s="10"/>
    </row>
    <row r="115" spans="2:15" ht="21" x14ac:dyDescent="0.35">
      <c r="B115" s="4" t="s">
        <v>79</v>
      </c>
      <c r="F115" s="7">
        <v>100</v>
      </c>
    </row>
    <row r="117" spans="2:15" ht="21" x14ac:dyDescent="0.35">
      <c r="B117" s="4" t="s">
        <v>80</v>
      </c>
      <c r="H117" s="4" t="s">
        <v>84</v>
      </c>
    </row>
    <row r="118" spans="2:15" ht="21" x14ac:dyDescent="0.35">
      <c r="H118" s="4" t="s">
        <v>85</v>
      </c>
      <c r="L118" s="4" t="s">
        <v>97</v>
      </c>
    </row>
    <row r="119" spans="2:15" ht="21" x14ac:dyDescent="0.35">
      <c r="B119" s="4" t="s">
        <v>81</v>
      </c>
      <c r="E119" s="7">
        <f>H105/H111</f>
        <v>771</v>
      </c>
      <c r="J119" s="7">
        <f>E119*1.3</f>
        <v>1002.3000000000001</v>
      </c>
    </row>
    <row r="120" spans="2:15" ht="21" x14ac:dyDescent="0.35">
      <c r="B120" s="4" t="s">
        <v>82</v>
      </c>
      <c r="E120" s="7">
        <f>H106/H111</f>
        <v>685.33333333333326</v>
      </c>
      <c r="J120" s="7">
        <f>E120*1.3</f>
        <v>890.93333333333328</v>
      </c>
    </row>
    <row r="121" spans="2:15" ht="21" x14ac:dyDescent="0.35">
      <c r="B121" s="4" t="s">
        <v>83</v>
      </c>
      <c r="E121" s="7">
        <f>H107/H111</f>
        <v>389.39393939393943</v>
      </c>
      <c r="J121" s="7">
        <f>E121*1.3</f>
        <v>506.2121212121213</v>
      </c>
    </row>
    <row r="124" spans="2:15" ht="21" x14ac:dyDescent="0.35">
      <c r="B124" s="4" t="s">
        <v>86</v>
      </c>
      <c r="G124" s="4" t="s">
        <v>87</v>
      </c>
    </row>
    <row r="126" spans="2:15" ht="21" x14ac:dyDescent="0.35">
      <c r="B126" s="4" t="s">
        <v>88</v>
      </c>
      <c r="G126" s="7">
        <f>J119/F115</f>
        <v>10.023000000000001</v>
      </c>
    </row>
    <row r="127" spans="2:15" ht="21" x14ac:dyDescent="0.35">
      <c r="B127" s="4" t="s">
        <v>89</v>
      </c>
      <c r="G127" s="7">
        <f>J120/F115</f>
        <v>8.9093333333333327</v>
      </c>
    </row>
    <row r="128" spans="2:15" ht="21" x14ac:dyDescent="0.35">
      <c r="B128" s="4" t="s">
        <v>90</v>
      </c>
      <c r="G128" s="7">
        <f>J121/F115</f>
        <v>5.0621212121212134</v>
      </c>
    </row>
    <row r="132" spans="3:7" ht="21" x14ac:dyDescent="0.35">
      <c r="C132" s="4" t="s">
        <v>98</v>
      </c>
    </row>
    <row r="133" spans="3:7" x14ac:dyDescent="0.25">
      <c r="C133" s="12" t="s">
        <v>99</v>
      </c>
    </row>
    <row r="134" spans="3:7" x14ac:dyDescent="0.25">
      <c r="C134" s="12" t="s">
        <v>100</v>
      </c>
    </row>
    <row r="135" spans="3:7" x14ac:dyDescent="0.25">
      <c r="C135" s="12" t="s">
        <v>101</v>
      </c>
      <c r="G135" s="13" t="s">
        <v>115</v>
      </c>
    </row>
    <row r="137" spans="3:7" x14ac:dyDescent="0.25">
      <c r="C137" s="12" t="s">
        <v>102</v>
      </c>
      <c r="E137" s="12" t="s">
        <v>112</v>
      </c>
    </row>
    <row r="138" spans="3:7" x14ac:dyDescent="0.25">
      <c r="C138" s="7">
        <v>130</v>
      </c>
      <c r="E138" s="7">
        <v>90</v>
      </c>
    </row>
    <row r="140" spans="3:7" x14ac:dyDescent="0.25">
      <c r="C140" t="s">
        <v>113</v>
      </c>
      <c r="G140" t="s">
        <v>114</v>
      </c>
    </row>
    <row r="141" spans="3:7" x14ac:dyDescent="0.25">
      <c r="C141" s="7">
        <v>30</v>
      </c>
      <c r="G141" s="7">
        <v>40</v>
      </c>
    </row>
    <row r="144" spans="3:7" x14ac:dyDescent="0.25">
      <c r="C144" s="12" t="s">
        <v>116</v>
      </c>
    </row>
    <row r="145" spans="3:8" x14ac:dyDescent="0.25">
      <c r="C145" s="7">
        <f>C138*SQRT((E138-G141)/(E138-C141))</f>
        <v>118.673220792786</v>
      </c>
    </row>
    <row r="155" spans="3:8" x14ac:dyDescent="0.25">
      <c r="H155" t="s">
        <v>103</v>
      </c>
    </row>
    <row r="156" spans="3:8" x14ac:dyDescent="0.25">
      <c r="H156" t="s">
        <v>104</v>
      </c>
    </row>
    <row r="157" spans="3:8" x14ac:dyDescent="0.25">
      <c r="H157" t="s">
        <v>105</v>
      </c>
    </row>
    <row r="158" spans="3:8" x14ac:dyDescent="0.25">
      <c r="H158" t="s">
        <v>106</v>
      </c>
    </row>
    <row r="159" spans="3:8" x14ac:dyDescent="0.25">
      <c r="H159" t="s">
        <v>107</v>
      </c>
    </row>
    <row r="160" spans="3:8" x14ac:dyDescent="0.25">
      <c r="H160" t="s">
        <v>108</v>
      </c>
    </row>
    <row r="161" spans="8:8" x14ac:dyDescent="0.25">
      <c r="H161" t="s">
        <v>109</v>
      </c>
    </row>
    <row r="162" spans="8:8" x14ac:dyDescent="0.25">
      <c r="H162" t="s">
        <v>110</v>
      </c>
    </row>
    <row r="163" spans="8:8" x14ac:dyDescent="0.25">
      <c r="H163" t="s">
        <v>111</v>
      </c>
    </row>
    <row r="178" spans="2:5" ht="21" x14ac:dyDescent="0.35">
      <c r="B178" s="4" t="s">
        <v>117</v>
      </c>
    </row>
    <row r="179" spans="2:5" ht="21" x14ac:dyDescent="0.35">
      <c r="B179" s="4" t="s">
        <v>118</v>
      </c>
    </row>
    <row r="180" spans="2:5" ht="21" x14ac:dyDescent="0.35">
      <c r="B180" s="4" t="s">
        <v>119</v>
      </c>
    </row>
    <row r="182" spans="2:5" ht="21" x14ac:dyDescent="0.35">
      <c r="B182" s="4" t="s">
        <v>120</v>
      </c>
    </row>
    <row r="184" spans="2:5" ht="21" x14ac:dyDescent="0.35">
      <c r="B184" s="4" t="s">
        <v>121</v>
      </c>
      <c r="C184" s="7">
        <v>1.7100000000000001E-2</v>
      </c>
      <c r="E184" s="6" t="s">
        <v>123</v>
      </c>
    </row>
    <row r="186" spans="2:5" ht="21" x14ac:dyDescent="0.35">
      <c r="B186" s="4" t="s">
        <v>122</v>
      </c>
      <c r="C186" s="7">
        <v>2.5999999999999999E-2</v>
      </c>
      <c r="E186" s="6" t="s">
        <v>123</v>
      </c>
    </row>
    <row r="188" spans="2:5" ht="21" x14ac:dyDescent="0.35">
      <c r="C188" s="7">
        <v>25</v>
      </c>
      <c r="E188" s="4" t="s">
        <v>124</v>
      </c>
    </row>
    <row r="190" spans="2:5" ht="21" x14ac:dyDescent="0.35">
      <c r="C190" s="7">
        <v>5.8</v>
      </c>
      <c r="E190" s="4" t="s">
        <v>125</v>
      </c>
    </row>
    <row r="192" spans="2:5" ht="21" x14ac:dyDescent="0.35">
      <c r="C192" s="7">
        <v>35</v>
      </c>
      <c r="E192" s="4" t="s">
        <v>131</v>
      </c>
    </row>
    <row r="194" spans="2:5" ht="21" x14ac:dyDescent="0.35">
      <c r="B194" s="4" t="s">
        <v>126</v>
      </c>
      <c r="C194" s="7">
        <f>(C186*2*C188*C190)/(0.01*C192)</f>
        <v>21.542857142857141</v>
      </c>
      <c r="E194" s="6" t="s">
        <v>129</v>
      </c>
    </row>
    <row r="196" spans="2:5" ht="21" x14ac:dyDescent="0.35">
      <c r="B196" s="4" t="s">
        <v>127</v>
      </c>
      <c r="C196" s="7">
        <f>(C184*2*C188*C190)/(0.01*C192)</f>
        <v>14.168571428571425</v>
      </c>
      <c r="E196" s="6" t="s">
        <v>130</v>
      </c>
    </row>
    <row r="198" spans="2:5" ht="21" x14ac:dyDescent="0.35">
      <c r="B198" s="4" t="s">
        <v>128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Pitz</dc:creator>
  <cp:lastModifiedBy>Joe Pitz</cp:lastModifiedBy>
  <dcterms:created xsi:type="dcterms:W3CDTF">2023-09-08T18:04:13Z</dcterms:created>
  <dcterms:modified xsi:type="dcterms:W3CDTF">2023-09-18T22:57:40Z</dcterms:modified>
</cp:coreProperties>
</file>