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\Documents\Data Glacier\DataGlacier\Week2\Cab Investment Case Study\"/>
    </mc:Choice>
  </mc:AlternateContent>
  <xr:revisionPtr revIDLastSave="0" documentId="13_ncr:1_{267FF786-3923-44B7-92EF-7CBFF5AF84D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Final" sheetId="2" r:id="rId2"/>
    <sheet name="Age Grou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1" l="1"/>
  <c r="P8" i="1"/>
  <c r="R7" i="1"/>
  <c r="G13" i="1"/>
  <c r="G11" i="1"/>
  <c r="G9" i="1"/>
  <c r="F20" i="1"/>
  <c r="F18" i="1"/>
  <c r="F16" i="1"/>
  <c r="H13" i="1"/>
  <c r="H11" i="1"/>
  <c r="H9" i="1"/>
  <c r="F13" i="1"/>
  <c r="F11" i="1"/>
  <c r="F9" i="1"/>
  <c r="E10" i="1"/>
  <c r="E11" i="1"/>
  <c r="E12" i="1"/>
  <c r="E13" i="1"/>
  <c r="E14" i="1"/>
  <c r="E9" i="1"/>
  <c r="P11" i="1" l="1"/>
  <c r="P10" i="1"/>
  <c r="Q9" i="1"/>
  <c r="Q8" i="1"/>
  <c r="Q3" i="1"/>
  <c r="Q4" i="1"/>
  <c r="Q5" i="1"/>
  <c r="Q6" i="1"/>
  <c r="Q7" i="1"/>
  <c r="Q2" i="1"/>
  <c r="V12" i="2"/>
  <c r="V13" i="2"/>
  <c r="U13" i="2"/>
  <c r="U12" i="2"/>
  <c r="T15" i="2"/>
  <c r="S15" i="2"/>
  <c r="T14" i="2"/>
  <c r="S14" i="2"/>
  <c r="I12" i="2"/>
  <c r="I11" i="2"/>
  <c r="H13" i="2"/>
  <c r="F13" i="2"/>
  <c r="F12" i="2"/>
  <c r="H12" i="2"/>
  <c r="H11" i="2"/>
  <c r="F11" i="2"/>
  <c r="E12" i="2"/>
  <c r="E11" i="2"/>
  <c r="R7" i="2"/>
  <c r="R5" i="2"/>
  <c r="R3" i="2"/>
  <c r="P7" i="2"/>
  <c r="P5" i="2"/>
  <c r="P3" i="2"/>
  <c r="N3" i="2"/>
  <c r="O3" i="2"/>
  <c r="Q3" i="2"/>
  <c r="S3" i="2"/>
  <c r="T3" i="2"/>
  <c r="N5" i="2"/>
  <c r="O5" i="2"/>
  <c r="Q5" i="2"/>
  <c r="S5" i="2"/>
  <c r="T5" i="2"/>
  <c r="N7" i="2"/>
  <c r="O7" i="2"/>
  <c r="Q7" i="2"/>
  <c r="S7" i="2"/>
  <c r="T7" i="2"/>
  <c r="M7" i="2"/>
  <c r="M5" i="2"/>
  <c r="M3" i="2"/>
</calcChain>
</file>

<file path=xl/sharedStrings.xml><?xml version="1.0" encoding="utf-8"?>
<sst xmlns="http://schemas.openxmlformats.org/spreadsheetml/2006/main" count="60" uniqueCount="39">
  <si>
    <t>Total Trips</t>
  </si>
  <si>
    <t>Total Profit</t>
  </si>
  <si>
    <t>Average Profit</t>
  </si>
  <si>
    <t>Total Cost</t>
  </si>
  <si>
    <t>Average Cost</t>
  </si>
  <si>
    <t>Total Distance</t>
  </si>
  <si>
    <t>Average Distance</t>
  </si>
  <si>
    <t>Profitable Rides</t>
  </si>
  <si>
    <t>Total Gain</t>
  </si>
  <si>
    <t>Average Gain</t>
  </si>
  <si>
    <t>Unprofitable Rides</t>
  </si>
  <si>
    <t>Total Loss</t>
  </si>
  <si>
    <t>Average Loss</t>
  </si>
  <si>
    <t>Average Margin</t>
  </si>
  <si>
    <t>Date of Travel</t>
  </si>
  <si>
    <t>Company</t>
  </si>
  <si>
    <t>Pink Cab</t>
  </si>
  <si>
    <t>Yellow Cab</t>
  </si>
  <si>
    <t>Average Profit (US$)</t>
  </si>
  <si>
    <t>Average Cost  (US$)</t>
  </si>
  <si>
    <t>Average Gain (US$)</t>
  </si>
  <si>
    <t>Average Loss (US$)</t>
  </si>
  <si>
    <t>Average Profit Margin</t>
  </si>
  <si>
    <t>Online Booking</t>
  </si>
  <si>
    <t>Offline Booking</t>
  </si>
  <si>
    <t>60+</t>
  </si>
  <si>
    <t>36-59</t>
  </si>
  <si>
    <t>23-35</t>
  </si>
  <si>
    <t>18-22</t>
  </si>
  <si>
    <t>Users</t>
  </si>
  <si>
    <t>Age Group</t>
  </si>
  <si>
    <t>Total Profit (million US$)</t>
  </si>
  <si>
    <t>Profitable Trips</t>
  </si>
  <si>
    <t>Unprofitable Trips</t>
  </si>
  <si>
    <t>Yellow Cab Trips</t>
  </si>
  <si>
    <t>Pink Cab Trips</t>
  </si>
  <si>
    <t>Average 
Distance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</si>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</sst>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B3B3B"/>
      <name val="Calibri"/>
      <family val="2"/>
      <scheme val="minor"/>
    </font>
    <font>
      <sz val="11"/>
      <color rgb="FF3B3B3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1E4"/>
        <bgColor indexed="64"/>
      </patternFill>
    </fill>
    <fill>
      <patternFill patternType="solid">
        <fgColor rgb="FFFFFF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11" fontId="0" fillId="3" borderId="6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9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9" fontId="3" fillId="2" borderId="4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9" fontId="3" fillId="3" borderId="7" xfId="0" applyNumberFormat="1" applyFont="1" applyFill="1" applyBorder="1" applyAlignment="1">
      <alignment horizontal="center" vertic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5"/>
      <color rgb="FFFFBDD8"/>
      <color rgb="FF3B3B3B"/>
      <color rgb="FFEAE303"/>
      <color rgb="FFFF66A3"/>
      <color rgb="FFFFD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B3B3B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Taxi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B3B3B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Final!$L$10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EAE303"/>
            </a:solidFill>
            <a:ln>
              <a:noFill/>
            </a:ln>
            <a:effectLst/>
          </c:spPr>
          <c:invertIfNegative val="0"/>
          <c:cat>
            <c:strRef>
              <c:f>Final!$K$11:$K$12</c:f>
              <c:strCache>
                <c:ptCount val="2"/>
                <c:pt idx="0">
                  <c:v>Online Booking</c:v>
                </c:pt>
                <c:pt idx="1">
                  <c:v>Offline Booking</c:v>
                </c:pt>
              </c:strCache>
            </c:strRef>
          </c:cat>
          <c:val>
            <c:numRef>
              <c:f>Final!$L$11:$L$12</c:f>
              <c:numCache>
                <c:formatCode>General</c:formatCode>
                <c:ptCount val="2"/>
                <c:pt idx="0">
                  <c:v>100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B-4057-8F16-CED656E5AF39}"/>
            </c:ext>
          </c:extLst>
        </c:ser>
        <c:ser>
          <c:idx val="1"/>
          <c:order val="1"/>
          <c:tx>
            <c:strRef>
              <c:f>Final!$M$10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rgbClr val="FF66A3"/>
            </a:solidFill>
            <a:ln>
              <a:noFill/>
            </a:ln>
            <a:effectLst/>
          </c:spPr>
          <c:invertIfNegative val="0"/>
          <c:cat>
            <c:strRef>
              <c:f>Final!$K$11:$K$12</c:f>
              <c:strCache>
                <c:ptCount val="2"/>
                <c:pt idx="0">
                  <c:v>Online Booking</c:v>
                </c:pt>
                <c:pt idx="1">
                  <c:v>Offline Booking</c:v>
                </c:pt>
              </c:strCache>
            </c:strRef>
          </c:cat>
          <c:val>
            <c:numRef>
              <c:f>Final!$M$11:$M$12</c:f>
              <c:numCache>
                <c:formatCode>General</c:formatCode>
                <c:ptCount val="2"/>
                <c:pt idx="0">
                  <c:v>185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B-4057-8F16-CED656E5A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97812128"/>
        <c:axId val="1797812960"/>
      </c:barChart>
      <c:catAx>
        <c:axId val="17978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B3B3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12960"/>
        <c:crosses val="autoZero"/>
        <c:auto val="1"/>
        <c:lblAlgn val="ctr"/>
        <c:lblOffset val="100"/>
        <c:noMultiLvlLbl val="0"/>
      </c:catAx>
      <c:valAx>
        <c:axId val="1797812960"/>
        <c:scaling>
          <c:orientation val="minMax"/>
          <c:max val="22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79781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B3B3B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B3B3B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FBDD8"/>
            </a:solidFill>
          </c:spPr>
          <c:dPt>
            <c:idx val="0"/>
            <c:bubble3D val="0"/>
            <c:spPr>
              <a:solidFill>
                <a:srgbClr val="FFFF8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68-4617-9DA3-781050293740}"/>
              </c:ext>
            </c:extLst>
          </c:dPt>
          <c:dPt>
            <c:idx val="1"/>
            <c:bubble3D val="0"/>
            <c:spPr>
              <a:solidFill>
                <a:srgbClr val="FFBDD8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Final!$D$11:$D$12</c:f>
              <c:strCache>
                <c:ptCount val="2"/>
                <c:pt idx="0">
                  <c:v>Pink Cab</c:v>
                </c:pt>
                <c:pt idx="1">
                  <c:v>Yellow Cab</c:v>
                </c:pt>
              </c:strCache>
            </c:strRef>
          </c:cat>
          <c:val>
            <c:numRef>
              <c:f>Final!$E$11:$E$12</c:f>
              <c:numCache>
                <c:formatCode>#,##0</c:formatCode>
                <c:ptCount val="2"/>
                <c:pt idx="0">
                  <c:v>84711</c:v>
                </c:pt>
                <c:pt idx="1">
                  <c:v>274681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8-4617-9DA3-7810502937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Final!$R$12:$R$13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Final!$S$12:$S$13</c:f>
              <c:numCache>
                <c:formatCode>#,##0</c:formatCode>
                <c:ptCount val="2"/>
                <c:pt idx="0">
                  <c:v>158681</c:v>
                </c:pt>
                <c:pt idx="1">
                  <c:v>116000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2-4E3C-91E5-7D460DC0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Final!$R$12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Final!$S$11:$T$11</c:f>
              <c:strCache>
                <c:ptCount val="2"/>
                <c:pt idx="0">
                  <c:v>Yellow Cab</c:v>
                </c:pt>
                <c:pt idx="1">
                  <c:v>Pink Cab</c:v>
                </c:pt>
              </c:strCache>
            </c:strRef>
          </c:cat>
          <c:val>
            <c:numRef>
              <c:f>Final!$S$12:$T$12</c:f>
              <c:numCache>
                <c:formatCode>#,##0</c:formatCode>
                <c:ptCount val="2"/>
                <c:pt idx="0">
                  <c:v>158681</c:v>
                </c:pt>
                <c:pt idx="1">
                  <c:v>47231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0-46C0-89C3-DACE3064413D}"/>
            </c:ext>
          </c:extLst>
        </c:ser>
        <c:ser>
          <c:idx val="1"/>
          <c:order val="1"/>
          <c:tx>
            <c:strRef>
              <c:f>Final!$R$13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Final!$S$11:$T$11</c:f>
              <c:strCache>
                <c:ptCount val="2"/>
                <c:pt idx="0">
                  <c:v>Yellow Cab</c:v>
                </c:pt>
                <c:pt idx="1">
                  <c:v>Pink Cab</c:v>
                </c:pt>
              </c:strCache>
            </c:strRef>
          </c:cat>
          <c:val>
            <c:numRef>
              <c:f>Final!$S$13:$T$13</c:f>
              <c:numCache>
                <c:formatCode>#,##0</c:formatCode>
                <c:ptCount val="2"/>
                <c:pt idx="0">
                  <c:v>116000</c:v>
                </c:pt>
                <c:pt idx="1">
                  <c:v>37480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0-46C0-89C3-DACE30644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424608"/>
        <c:axId val="1897415040"/>
      </c:barChart>
      <c:catAx>
        <c:axId val="189742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15040"/>
        <c:crosses val="autoZero"/>
        <c:auto val="1"/>
        <c:lblAlgn val="ctr"/>
        <c:lblOffset val="100"/>
        <c:noMultiLvlLbl val="0"/>
      </c:catAx>
      <c:valAx>
        <c:axId val="189741504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89742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13</xdr:row>
      <xdr:rowOff>95250</xdr:rowOff>
    </xdr:from>
    <xdr:to>
      <xdr:col>16</xdr:col>
      <xdr:colOff>152400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19CEE-F77A-E5A4-5362-A34F8FD07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461962</xdr:colOff>
      <xdr:row>13</xdr:row>
      <xdr:rowOff>114300</xdr:rowOff>
    </xdr:from>
    <xdr:to>
      <xdr:col>9</xdr:col>
      <xdr:colOff>61912</xdr:colOff>
      <xdr:row>28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026C6D-A305-0A0E-2A7C-C5CA62FFA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328612</xdr:colOff>
      <xdr:row>15</xdr:row>
      <xdr:rowOff>104775</xdr:rowOff>
    </xdr:from>
    <xdr:to>
      <xdr:col>20</xdr:col>
      <xdr:colOff>23812</xdr:colOff>
      <xdr:row>29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42E3C4-9DA1-8465-A51B-2E8610272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461962</xdr:colOff>
      <xdr:row>18</xdr:row>
      <xdr:rowOff>95250</xdr:rowOff>
    </xdr:from>
    <xdr:to>
      <xdr:col>16</xdr:col>
      <xdr:colOff>566737</xdr:colOff>
      <xdr:row>32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E48F33-DFEB-FB3B-EFAA-1DE0C5A46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opLeftCell="E1" workbookViewId="0">
      <selection activeCell="P9" sqref="P9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16" width="12.42578125" customWidth="1"/>
  </cols>
  <sheetData>
    <row r="1" spans="1:18" s="1" customFormat="1" ht="30" x14ac:dyDescent="0.25">
      <c r="A1" s="2" t="s">
        <v>14</v>
      </c>
      <c r="B1" s="5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x14ac:dyDescent="0.25">
      <c r="A2" s="18">
        <v>2016</v>
      </c>
      <c r="B2" s="6" t="s">
        <v>16</v>
      </c>
      <c r="C2" s="11">
        <v>25080</v>
      </c>
      <c r="D2" s="7">
        <v>1713511.2239999999</v>
      </c>
      <c r="E2" s="8">
        <v>68.321819138755984</v>
      </c>
      <c r="F2" s="9">
        <v>6194968.0060000001</v>
      </c>
      <c r="G2" s="9">
        <v>247.0082937001595</v>
      </c>
      <c r="H2" s="9">
        <v>563509.67000000004</v>
      </c>
      <c r="I2" s="9">
        <v>22.46848763955343</v>
      </c>
      <c r="J2" s="9">
        <v>21839</v>
      </c>
      <c r="K2" s="9">
        <v>1784711.805999991</v>
      </c>
      <c r="L2" s="9">
        <v>81.721315353266675</v>
      </c>
      <c r="M2" s="9">
        <v>3241</v>
      </c>
      <c r="N2" s="9">
        <v>71200.582000000024</v>
      </c>
      <c r="O2" s="9">
        <v>21.968707806232651</v>
      </c>
      <c r="P2" s="16">
        <v>0.21666760121212331</v>
      </c>
      <c r="Q2" s="19">
        <f>E2+G2</f>
        <v>315.33011283891551</v>
      </c>
    </row>
    <row r="3" spans="1:18" x14ac:dyDescent="0.25">
      <c r="A3" s="18"/>
      <c r="B3" s="10" t="s">
        <v>17</v>
      </c>
      <c r="C3" s="12">
        <v>82239</v>
      </c>
      <c r="D3" s="13">
        <v>13926995.431600001</v>
      </c>
      <c r="E3" s="14">
        <v>169.34782076143921</v>
      </c>
      <c r="F3" s="15">
        <v>24554137.748399999</v>
      </c>
      <c r="G3" s="15">
        <v>298.57048053113488</v>
      </c>
      <c r="H3" s="15">
        <v>1859978.21</v>
      </c>
      <c r="I3" s="15">
        <v>22.61674157030119</v>
      </c>
      <c r="J3" s="15">
        <v>78353</v>
      </c>
      <c r="K3" s="15">
        <v>14005033.03279997</v>
      </c>
      <c r="L3" s="15">
        <v>178.74277989100571</v>
      </c>
      <c r="M3" s="15">
        <v>3886</v>
      </c>
      <c r="N3" s="15">
        <v>78037.601200000237</v>
      </c>
      <c r="O3" s="15">
        <v>20.081729593412309</v>
      </c>
      <c r="P3" s="17">
        <v>0.36191749776325072</v>
      </c>
      <c r="Q3" s="19">
        <f t="shared" ref="Q3:Q7" si="0">E3+G3</f>
        <v>467.91830129257409</v>
      </c>
    </row>
    <row r="4" spans="1:18" x14ac:dyDescent="0.25">
      <c r="A4" s="18">
        <v>2017</v>
      </c>
      <c r="B4" s="6" t="s">
        <v>16</v>
      </c>
      <c r="C4" s="11">
        <v>30321</v>
      </c>
      <c r="D4" s="7">
        <v>2033654.9080000001</v>
      </c>
      <c r="E4" s="8">
        <v>67.070838956498804</v>
      </c>
      <c r="F4" s="9">
        <v>7544974.6320000002</v>
      </c>
      <c r="G4" s="9">
        <v>248.83660275056889</v>
      </c>
      <c r="H4" s="9">
        <v>685823.52</v>
      </c>
      <c r="I4" s="9">
        <v>22.618763233402589</v>
      </c>
      <c r="J4" s="9">
        <v>25959</v>
      </c>
      <c r="K4" s="9">
        <v>2128848.3099999968</v>
      </c>
      <c r="L4" s="9">
        <v>82.008101621788086</v>
      </c>
      <c r="M4" s="9">
        <v>4362</v>
      </c>
      <c r="N4" s="9">
        <v>95193.402000000278</v>
      </c>
      <c r="O4" s="9">
        <v>21.8233383768914</v>
      </c>
      <c r="P4" s="16">
        <v>0.21231167773088341</v>
      </c>
      <c r="Q4" s="19">
        <f t="shared" si="0"/>
        <v>315.90744170706768</v>
      </c>
    </row>
    <row r="5" spans="1:18" x14ac:dyDescent="0.25">
      <c r="A5" s="18"/>
      <c r="B5" s="10" t="s">
        <v>17</v>
      </c>
      <c r="C5" s="12">
        <v>98189</v>
      </c>
      <c r="D5" s="13">
        <v>16575977.968</v>
      </c>
      <c r="E5" s="14">
        <v>168.81705657456541</v>
      </c>
      <c r="F5" s="15">
        <v>29242932.072000001</v>
      </c>
      <c r="G5" s="15">
        <v>297.82289331798881</v>
      </c>
      <c r="H5" s="15">
        <v>2214879.02</v>
      </c>
      <c r="I5" s="15">
        <v>22.557302956542991</v>
      </c>
      <c r="J5" s="15">
        <v>93094</v>
      </c>
      <c r="K5" s="15">
        <v>16682156.30839994</v>
      </c>
      <c r="L5" s="15">
        <v>179.19690107203411</v>
      </c>
      <c r="M5" s="15">
        <v>5095</v>
      </c>
      <c r="N5" s="15">
        <v>106178.3404</v>
      </c>
      <c r="O5" s="15">
        <v>20.839713523061821</v>
      </c>
      <c r="P5" s="17">
        <v>0.3617715470212875</v>
      </c>
      <c r="Q5" s="19">
        <f t="shared" si="0"/>
        <v>466.63994989255423</v>
      </c>
    </row>
    <row r="6" spans="1:18" x14ac:dyDescent="0.25">
      <c r="A6" s="18">
        <v>2018</v>
      </c>
      <c r="B6" s="6" t="s">
        <v>16</v>
      </c>
      <c r="C6" s="11">
        <v>29310</v>
      </c>
      <c r="D6" s="7">
        <v>1560162.189</v>
      </c>
      <c r="E6" s="8">
        <v>53.229689150460587</v>
      </c>
      <c r="F6" s="9">
        <v>7280980.3710000003</v>
      </c>
      <c r="G6" s="9">
        <v>248.41284104401231</v>
      </c>
      <c r="H6" s="9">
        <v>661739.92000000004</v>
      </c>
      <c r="I6" s="9">
        <v>22.577274650290001</v>
      </c>
      <c r="J6" s="9">
        <v>25784</v>
      </c>
      <c r="K6" s="9">
        <v>1620440.414000005</v>
      </c>
      <c r="L6" s="9">
        <v>62.846742708656727</v>
      </c>
      <c r="M6" s="9">
        <v>3526</v>
      </c>
      <c r="N6" s="9">
        <v>60278.225000000042</v>
      </c>
      <c r="O6" s="9">
        <v>17.095355927396501</v>
      </c>
      <c r="P6" s="16">
        <v>0.17646612735990089</v>
      </c>
      <c r="Q6" s="19">
        <f t="shared" si="0"/>
        <v>301.6425301944729</v>
      </c>
    </row>
    <row r="7" spans="1:18" x14ac:dyDescent="0.25">
      <c r="A7" s="18"/>
      <c r="B7" s="10" t="s">
        <v>17</v>
      </c>
      <c r="C7" s="12">
        <v>94253</v>
      </c>
      <c r="D7" s="13">
        <v>13517399.771199999</v>
      </c>
      <c r="E7" s="14">
        <v>143.41612225817741</v>
      </c>
      <c r="F7" s="15">
        <v>28036444.198800001</v>
      </c>
      <c r="G7" s="15">
        <v>297.45943576119589</v>
      </c>
      <c r="H7" s="15">
        <v>2124560.2400000002</v>
      </c>
      <c r="I7" s="15">
        <v>22.54103572300086</v>
      </c>
      <c r="J7" s="15">
        <v>89544</v>
      </c>
      <c r="K7" s="15">
        <v>13592282.348399861</v>
      </c>
      <c r="L7" s="15">
        <v>151.79445131331931</v>
      </c>
      <c r="M7" s="15">
        <v>4709</v>
      </c>
      <c r="N7" s="15">
        <v>74882.577199999912</v>
      </c>
      <c r="O7" s="15">
        <v>15.90201257167125</v>
      </c>
      <c r="P7" s="17">
        <v>0.32529841958686068</v>
      </c>
      <c r="Q7" s="19">
        <f t="shared" si="0"/>
        <v>440.87555801937333</v>
      </c>
      <c r="R7">
        <f>-P7/P6</f>
        <v>-1.8434043091081034</v>
      </c>
    </row>
    <row r="8" spans="1:18" x14ac:dyDescent="0.25">
      <c r="P8" s="36">
        <f>(P6/P2)-1</f>
        <v>-0.18554446362686272</v>
      </c>
      <c r="Q8" s="36">
        <f>(Q6/Q2)^(1/2)-1</f>
        <v>-2.194435414211382E-2</v>
      </c>
    </row>
    <row r="9" spans="1:18" x14ac:dyDescent="0.25">
      <c r="E9" s="20">
        <f>E2+G2</f>
        <v>315.33011283891551</v>
      </c>
      <c r="F9" s="21">
        <f>E10/E9-1</f>
        <v>0.483899831449359</v>
      </c>
      <c r="G9" s="21">
        <f>D3/D2</f>
        <v>8.1277526733025951</v>
      </c>
      <c r="H9" s="21">
        <f>E3/E2</f>
        <v>2.4786784499620502</v>
      </c>
      <c r="P9" s="36">
        <f>(P7/P3)-1</f>
        <v>-0.10118073429084251</v>
      </c>
      <c r="Q9" s="36">
        <f>(Q7/Q3)^(1/2)-1</f>
        <v>-2.9326897723721768E-2</v>
      </c>
    </row>
    <row r="10" spans="1:18" x14ac:dyDescent="0.25">
      <c r="E10" s="20">
        <f t="shared" ref="E10:E14" si="1">E3+G3</f>
        <v>467.91830129257409</v>
      </c>
      <c r="P10" s="36">
        <f>P6*(1+P8)</f>
        <v>0.14372381441059842</v>
      </c>
    </row>
    <row r="11" spans="1:18" x14ac:dyDescent="0.25">
      <c r="E11" s="20">
        <f t="shared" si="1"/>
        <v>315.90744170706768</v>
      </c>
      <c r="F11" s="21">
        <f>E12/E11-1</f>
        <v>0.47714136574616273</v>
      </c>
      <c r="G11" s="21">
        <f>D5/D4</f>
        <v>8.1508312461437527</v>
      </c>
      <c r="H11" s="21">
        <f>E5/E4</f>
        <v>2.5169963459687414</v>
      </c>
      <c r="P11" s="36">
        <f>P7*(1+P9)</f>
        <v>0.29238448662941152</v>
      </c>
    </row>
    <row r="12" spans="1:18" x14ac:dyDescent="0.25">
      <c r="E12" s="20">
        <f t="shared" si="1"/>
        <v>466.63994989255423</v>
      </c>
    </row>
    <row r="13" spans="1:18" x14ac:dyDescent="0.25">
      <c r="E13" s="20">
        <f t="shared" si="1"/>
        <v>301.6425301944729</v>
      </c>
      <c r="F13" s="21">
        <f>E14/E13-1</f>
        <v>0.4615828800240307</v>
      </c>
      <c r="G13" s="21">
        <f>D7/D6</f>
        <v>8.6640990702794163</v>
      </c>
      <c r="H13" s="21">
        <f>E7/E6</f>
        <v>2.6942881791549302</v>
      </c>
    </row>
    <row r="14" spans="1:18" x14ac:dyDescent="0.25">
      <c r="E14" s="20">
        <f t="shared" si="1"/>
        <v>440.87555801937333</v>
      </c>
    </row>
    <row r="16" spans="1:18" x14ac:dyDescent="0.25">
      <c r="E16">
        <v>68.321819138755984</v>
      </c>
      <c r="F16" s="21">
        <f>E17/E16-1</f>
        <v>1.4786784499620502</v>
      </c>
    </row>
    <row r="17" spans="5:6" x14ac:dyDescent="0.25">
      <c r="E17">
        <v>169.34782076143921</v>
      </c>
    </row>
    <row r="18" spans="5:6" x14ac:dyDescent="0.25">
      <c r="E18">
        <v>67.070838956498804</v>
      </c>
      <c r="F18" s="21">
        <f>E19/E18-1</f>
        <v>1.5169963459687414</v>
      </c>
    </row>
    <row r="19" spans="5:6" x14ac:dyDescent="0.25">
      <c r="E19">
        <v>168.81705657456541</v>
      </c>
    </row>
    <row r="20" spans="5:6" x14ac:dyDescent="0.25">
      <c r="E20">
        <v>53.229689150460587</v>
      </c>
      <c r="F20" s="21">
        <f>E21/E20-1</f>
        <v>1.6942881791549302</v>
      </c>
    </row>
    <row r="21" spans="5:6" x14ac:dyDescent="0.25">
      <c r="E21">
        <v>143.41612225817741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2C84-AEBE-404B-BB27-ABD75FECFEE9}">
  <dimension ref="B2:V15"/>
  <sheetViews>
    <sheetView tabSelected="1" topLeftCell="B1" workbookViewId="0">
      <selection activeCell="J11" sqref="J11"/>
    </sheetView>
  </sheetViews>
  <sheetFormatPr defaultRowHeight="15" x14ac:dyDescent="0.25"/>
  <cols>
    <col min="2" max="2" width="13.42578125" bestFit="1" customWidth="1"/>
    <col min="3" max="12" width="10.140625" customWidth="1"/>
  </cols>
  <sheetData>
    <row r="2" spans="2:22" s="1" customFormat="1" ht="60" x14ac:dyDescent="0.25">
      <c r="B2" s="26" t="s">
        <v>14</v>
      </c>
      <c r="C2" s="26" t="s">
        <v>0</v>
      </c>
      <c r="D2" s="26" t="s">
        <v>31</v>
      </c>
      <c r="E2" s="26" t="s">
        <v>18</v>
      </c>
      <c r="F2" s="26" t="s">
        <v>19</v>
      </c>
      <c r="G2" s="26" t="s">
        <v>36</v>
      </c>
      <c r="H2" s="26" t="s">
        <v>32</v>
      </c>
      <c r="I2" s="26" t="s">
        <v>20</v>
      </c>
      <c r="J2" s="26" t="s">
        <v>33</v>
      </c>
      <c r="K2" s="26" t="s">
        <v>21</v>
      </c>
      <c r="L2" s="26" t="s">
        <v>22</v>
      </c>
      <c r="M2" s="26" t="s">
        <v>18</v>
      </c>
      <c r="N2" s="26" t="s">
        <v>19</v>
      </c>
      <c r="O2" s="26" t="s">
        <v>36</v>
      </c>
      <c r="P2" s="26" t="s">
        <v>32</v>
      </c>
      <c r="Q2" s="26" t="s">
        <v>20</v>
      </c>
      <c r="R2" s="26" t="s">
        <v>33</v>
      </c>
      <c r="S2" s="26" t="s">
        <v>21</v>
      </c>
      <c r="T2" s="26" t="s">
        <v>22</v>
      </c>
    </row>
    <row r="3" spans="2:22" x14ac:dyDescent="0.25">
      <c r="B3" s="27">
        <v>2016</v>
      </c>
      <c r="C3" s="28">
        <v>25080</v>
      </c>
      <c r="D3" s="29">
        <v>1.7135112239999999</v>
      </c>
      <c r="E3" s="29">
        <v>68.321819138755984</v>
      </c>
      <c r="F3" s="29">
        <v>247.0082937001595</v>
      </c>
      <c r="G3" s="30">
        <v>22.46848763955343</v>
      </c>
      <c r="H3" s="28">
        <v>21839</v>
      </c>
      <c r="I3" s="29">
        <v>81.721315353266675</v>
      </c>
      <c r="J3" s="28">
        <v>3241</v>
      </c>
      <c r="K3" s="29">
        <v>21.968707806232651</v>
      </c>
      <c r="L3" s="31">
        <v>0.21666760121212331</v>
      </c>
      <c r="M3" s="21">
        <f>E4/E3-1</f>
        <v>1.4786784499620502</v>
      </c>
      <c r="N3" s="21">
        <f t="shared" ref="N3:U3" si="0">F4/F3-1</f>
        <v>0.20874678359410126</v>
      </c>
      <c r="O3" s="21">
        <f t="shared" si="0"/>
        <v>6.5983048403654987E-3</v>
      </c>
      <c r="P3" s="21">
        <f>H4/SUM(H3:H4)</f>
        <v>0.78202850526988188</v>
      </c>
      <c r="Q3" s="21">
        <f t="shared" si="0"/>
        <v>1.187223481637961</v>
      </c>
      <c r="R3" s="21">
        <f>J4/SUM(J3:J4)</f>
        <v>0.54525045601234745</v>
      </c>
      <c r="S3" s="21">
        <f t="shared" si="0"/>
        <v>-8.5893910077177837E-2</v>
      </c>
      <c r="T3" s="21">
        <f t="shared" si="0"/>
        <v>0.67038124638175112</v>
      </c>
    </row>
    <row r="4" spans="2:22" x14ac:dyDescent="0.25">
      <c r="B4" s="27"/>
      <c r="C4" s="32">
        <v>82239</v>
      </c>
      <c r="D4" s="33">
        <v>13.9269954316</v>
      </c>
      <c r="E4" s="33">
        <v>169.34782076143921</v>
      </c>
      <c r="F4" s="33">
        <v>298.57048053113488</v>
      </c>
      <c r="G4" s="34">
        <v>22.61674157030119</v>
      </c>
      <c r="H4" s="32">
        <v>78353</v>
      </c>
      <c r="I4" s="33">
        <v>178.74277989100571</v>
      </c>
      <c r="J4" s="32">
        <v>3886</v>
      </c>
      <c r="K4" s="33">
        <v>20.081729593412309</v>
      </c>
      <c r="L4" s="35">
        <v>0.36191749776325072</v>
      </c>
      <c r="M4" s="21"/>
      <c r="N4" s="21"/>
      <c r="O4" s="21"/>
      <c r="P4" s="21"/>
      <c r="Q4" s="21"/>
      <c r="R4" s="21"/>
      <c r="S4" s="21"/>
      <c r="T4" s="21"/>
    </row>
    <row r="5" spans="2:22" x14ac:dyDescent="0.25">
      <c r="B5" s="27">
        <v>2017</v>
      </c>
      <c r="C5" s="28">
        <v>30321</v>
      </c>
      <c r="D5" s="29">
        <v>2.0336549079999999</v>
      </c>
      <c r="E5" s="29">
        <v>67.070838956498804</v>
      </c>
      <c r="F5" s="29">
        <v>248.83660275056889</v>
      </c>
      <c r="G5" s="30">
        <v>22.618763233402589</v>
      </c>
      <c r="H5" s="28">
        <v>25959</v>
      </c>
      <c r="I5" s="29">
        <v>82.008101621788086</v>
      </c>
      <c r="J5" s="28">
        <v>4362</v>
      </c>
      <c r="K5" s="29">
        <v>21.8233383768914</v>
      </c>
      <c r="L5" s="31">
        <v>0.21231167773088341</v>
      </c>
      <c r="M5" s="21">
        <f>E6/E5-1</f>
        <v>1.5169963459687414</v>
      </c>
      <c r="N5" s="21">
        <f t="shared" ref="N5:U5" si="1">F6/F5-1</f>
        <v>0.19686127372717444</v>
      </c>
      <c r="O5" s="21">
        <f t="shared" si="1"/>
        <v>-2.7172253507139477E-3</v>
      </c>
      <c r="P5" s="21">
        <f>H6/SUM(H5:H6)</f>
        <v>0.78195425566764387</v>
      </c>
      <c r="Q5" s="21">
        <f t="shared" si="1"/>
        <v>1.1851121721908595</v>
      </c>
      <c r="R5" s="21">
        <f>J6/SUM(J5:J6)</f>
        <v>0.53875436184836634</v>
      </c>
      <c r="S5" s="21">
        <f t="shared" si="1"/>
        <v>-4.5072153345298127E-2</v>
      </c>
      <c r="T5" s="21">
        <f t="shared" si="1"/>
        <v>0.70396443044387125</v>
      </c>
    </row>
    <row r="6" spans="2:22" x14ac:dyDescent="0.25">
      <c r="B6" s="27"/>
      <c r="C6" s="32">
        <v>98189</v>
      </c>
      <c r="D6" s="33">
        <v>16.575977968</v>
      </c>
      <c r="E6" s="33">
        <v>168.81705657456541</v>
      </c>
      <c r="F6" s="33">
        <v>297.82289331798881</v>
      </c>
      <c r="G6" s="34">
        <v>22.557302956542991</v>
      </c>
      <c r="H6" s="32">
        <v>93094</v>
      </c>
      <c r="I6" s="33">
        <v>179.19690107203411</v>
      </c>
      <c r="J6" s="32">
        <v>5095</v>
      </c>
      <c r="K6" s="33">
        <v>20.839713523061821</v>
      </c>
      <c r="L6" s="35">
        <v>0.3617715470212875</v>
      </c>
      <c r="M6" s="21"/>
      <c r="N6" s="21"/>
      <c r="O6" s="21"/>
      <c r="P6" s="21"/>
      <c r="Q6" s="21"/>
      <c r="R6" s="21"/>
      <c r="S6" s="21"/>
      <c r="T6" s="21"/>
    </row>
    <row r="7" spans="2:22" x14ac:dyDescent="0.25">
      <c r="B7" s="27">
        <v>2018</v>
      </c>
      <c r="C7" s="28">
        <v>29310</v>
      </c>
      <c r="D7" s="29">
        <v>1.5601621889999999</v>
      </c>
      <c r="E7" s="29">
        <v>53.229689150460587</v>
      </c>
      <c r="F7" s="29">
        <v>248.41284104401231</v>
      </c>
      <c r="G7" s="30">
        <v>22.577274650290001</v>
      </c>
      <c r="H7" s="28">
        <v>25784</v>
      </c>
      <c r="I7" s="29">
        <v>62.846742708656727</v>
      </c>
      <c r="J7" s="28">
        <v>3526</v>
      </c>
      <c r="K7" s="29">
        <v>17.095355927396501</v>
      </c>
      <c r="L7" s="31">
        <v>0.17646612735990089</v>
      </c>
      <c r="M7" s="21">
        <f>E8/E7-1</f>
        <v>1.6942881791549302</v>
      </c>
      <c r="N7" s="21">
        <f t="shared" ref="N7:U7" si="2">F8/F7-1</f>
        <v>0.19743985258996255</v>
      </c>
      <c r="O7" s="21">
        <f t="shared" si="2"/>
        <v>-1.6051063669314525E-3</v>
      </c>
      <c r="P7" s="21">
        <f>H8/SUM(H7:H8)</f>
        <v>0.77642896781354054</v>
      </c>
      <c r="Q7" s="21">
        <f t="shared" si="2"/>
        <v>1.4153113553872476</v>
      </c>
      <c r="R7" s="21">
        <f>J8/SUM(J7:J8)</f>
        <v>0.57182756527018819</v>
      </c>
      <c r="S7" s="21">
        <f t="shared" si="2"/>
        <v>-6.9805119050656006E-2</v>
      </c>
      <c r="T7" s="21">
        <f t="shared" si="2"/>
        <v>0.84340430910810338</v>
      </c>
    </row>
    <row r="8" spans="2:22" x14ac:dyDescent="0.25">
      <c r="B8" s="27"/>
      <c r="C8" s="32">
        <v>94253</v>
      </c>
      <c r="D8" s="33">
        <v>13.517399771199999</v>
      </c>
      <c r="E8" s="33">
        <v>143.41612225817741</v>
      </c>
      <c r="F8" s="33">
        <v>297.45943576119589</v>
      </c>
      <c r="G8" s="34">
        <v>22.54103572300086</v>
      </c>
      <c r="H8" s="32">
        <v>89544</v>
      </c>
      <c r="I8" s="33">
        <v>151.79445131331931</v>
      </c>
      <c r="J8" s="32">
        <v>4709</v>
      </c>
      <c r="K8" s="33">
        <v>15.90201257167125</v>
      </c>
      <c r="L8" s="35">
        <v>0.32529841958686068</v>
      </c>
    </row>
    <row r="10" spans="2:22" x14ac:dyDescent="0.25">
      <c r="D10" s="20"/>
      <c r="F10" s="4"/>
      <c r="L10">
        <v>2019</v>
      </c>
      <c r="M10">
        <v>2027</v>
      </c>
    </row>
    <row r="11" spans="2:22" x14ac:dyDescent="0.25">
      <c r="D11" s="20" t="s">
        <v>16</v>
      </c>
      <c r="E11" s="22">
        <f>SUM(C3,C5,C7)</f>
        <v>84711</v>
      </c>
      <c r="F11" s="22">
        <f>SUM(H3,H5,H7)</f>
        <v>73582</v>
      </c>
      <c r="H11" s="22">
        <f>SUM(J3,J5,J7)</f>
        <v>11129</v>
      </c>
      <c r="I11" s="21">
        <f>H11/E11</f>
        <v>0.13137609047231175</v>
      </c>
      <c r="K11" t="s">
        <v>23</v>
      </c>
      <c r="L11">
        <v>100</v>
      </c>
      <c r="M11">
        <v>185</v>
      </c>
      <c r="S11" t="s">
        <v>17</v>
      </c>
      <c r="T11" t="s">
        <v>16</v>
      </c>
    </row>
    <row r="12" spans="2:22" x14ac:dyDescent="0.25">
      <c r="D12" s="20" t="s">
        <v>17</v>
      </c>
      <c r="E12" s="22">
        <f>SUM(C4,C6,C8)</f>
        <v>274681</v>
      </c>
      <c r="F12" s="22">
        <f>SUM(H4,H6,H8)</f>
        <v>260991</v>
      </c>
      <c r="H12" s="22">
        <f>SUM(J4,J6,J8)</f>
        <v>13690</v>
      </c>
      <c r="I12" s="21">
        <f>H12/E12</f>
        <v>4.9839632155118122E-2</v>
      </c>
      <c r="K12" t="s">
        <v>24</v>
      </c>
      <c r="L12">
        <v>20</v>
      </c>
      <c r="M12">
        <v>35</v>
      </c>
      <c r="R12" t="s">
        <v>37</v>
      </c>
      <c r="S12" s="28">
        <v>158681</v>
      </c>
      <c r="T12" s="28">
        <v>47231</v>
      </c>
      <c r="U12" s="21">
        <f>S12/SUM($S12:$T12)</f>
        <v>0.77062531566882941</v>
      </c>
      <c r="V12" s="21">
        <f>T12/SUM($S12:$T12)</f>
        <v>0.22937468433117059</v>
      </c>
    </row>
    <row r="13" spans="2:22" x14ac:dyDescent="0.25">
      <c r="F13" s="21">
        <f>F12/SUM(F11:F12)</f>
        <v>0.78007191255719976</v>
      </c>
      <c r="H13" s="21">
        <f>H12/SUM(H11:H12)</f>
        <v>0.55159353720939608</v>
      </c>
      <c r="R13" t="s">
        <v>38</v>
      </c>
      <c r="S13" s="28">
        <v>116000</v>
      </c>
      <c r="T13" s="28">
        <v>37480</v>
      </c>
      <c r="U13" s="21">
        <f>S13/SUM($S13:$T13)</f>
        <v>0.75579880114672926</v>
      </c>
      <c r="V13" s="21">
        <f>T13/SUM($S13:$T13)</f>
        <v>0.2442011988532708</v>
      </c>
    </row>
    <row r="14" spans="2:22" x14ac:dyDescent="0.25">
      <c r="S14" s="21">
        <f>S12/SUM(S$12:S$13)</f>
        <v>0.57769194083318465</v>
      </c>
      <c r="T14" s="21">
        <f t="shared" ref="T14:T15" si="3">T12/SUM(T$12:T$13)</f>
        <v>0.55755450885953417</v>
      </c>
    </row>
    <row r="15" spans="2:22" x14ac:dyDescent="0.25">
      <c r="S15" s="21">
        <f t="shared" ref="S15:T15" si="4">S13/SUM(S$12:S$13)</f>
        <v>0.4223080591668153</v>
      </c>
      <c r="T15" s="21">
        <f t="shared" si="3"/>
        <v>0.44244549114046583</v>
      </c>
    </row>
  </sheetData>
  <mergeCells count="3">
    <mergeCell ref="B3:B4"/>
    <mergeCell ref="B5:B6"/>
    <mergeCell ref="B7:B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FC8B-FAFB-480D-B0A7-D43E8519D5AA}">
  <dimension ref="A1:H5"/>
  <sheetViews>
    <sheetView workbookViewId="0">
      <selection activeCell="D6" sqref="D6"/>
    </sheetView>
  </sheetViews>
  <sheetFormatPr defaultColWidth="12.85546875" defaultRowHeight="15" x14ac:dyDescent="0.25"/>
  <sheetData>
    <row r="1" spans="1:8" s="1" customFormat="1" ht="30" x14ac:dyDescent="0.25">
      <c r="A1" s="2" t="s">
        <v>30</v>
      </c>
      <c r="B1" s="2" t="s">
        <v>29</v>
      </c>
      <c r="C1" s="2" t="s">
        <v>0</v>
      </c>
      <c r="D1" s="2" t="s">
        <v>34</v>
      </c>
      <c r="E1" s="2" t="s">
        <v>35</v>
      </c>
      <c r="F1" s="2" t="s">
        <v>2</v>
      </c>
      <c r="G1" s="2" t="s">
        <v>13</v>
      </c>
    </row>
    <row r="2" spans="1:8" x14ac:dyDescent="0.25">
      <c r="A2" s="3" t="s">
        <v>28</v>
      </c>
      <c r="B2" s="23">
        <v>3076</v>
      </c>
      <c r="C2" s="23">
        <v>49375</v>
      </c>
      <c r="D2" s="23">
        <v>38841</v>
      </c>
      <c r="E2" s="23">
        <v>10534</v>
      </c>
      <c r="F2" s="24">
        <v>143.08203827848101</v>
      </c>
      <c r="G2" s="25">
        <v>0.33211694567394417</v>
      </c>
      <c r="H2" s="21"/>
    </row>
    <row r="3" spans="1:8" x14ac:dyDescent="0.25">
      <c r="A3" s="3" t="s">
        <v>27</v>
      </c>
      <c r="B3" s="23">
        <v>7965</v>
      </c>
      <c r="C3" s="23">
        <v>126898</v>
      </c>
      <c r="D3" s="23">
        <v>99931</v>
      </c>
      <c r="E3" s="23">
        <v>26967</v>
      </c>
      <c r="F3" s="24">
        <v>142.32649608346861</v>
      </c>
      <c r="G3" s="25">
        <v>0.33138710510663322</v>
      </c>
      <c r="H3" s="21"/>
    </row>
    <row r="4" spans="1:8" x14ac:dyDescent="0.25">
      <c r="A4" s="3" t="s">
        <v>26</v>
      </c>
      <c r="B4" s="23">
        <v>6891</v>
      </c>
      <c r="C4" s="23">
        <v>110704</v>
      </c>
      <c r="D4" s="23">
        <v>87283</v>
      </c>
      <c r="E4" s="23">
        <v>23421</v>
      </c>
      <c r="F4" s="24">
        <v>143.49765040106951</v>
      </c>
      <c r="G4" s="25">
        <v>0.33241849772512561</v>
      </c>
      <c r="H4" s="21"/>
    </row>
    <row r="5" spans="1:8" x14ac:dyDescent="0.25">
      <c r="A5" s="3" t="s">
        <v>25</v>
      </c>
      <c r="B5" s="23">
        <v>1197</v>
      </c>
      <c r="C5" s="23">
        <v>19299</v>
      </c>
      <c r="D5" s="23">
        <v>15144</v>
      </c>
      <c r="E5" s="23">
        <v>4155</v>
      </c>
      <c r="F5" s="24">
        <v>137.89923467537179</v>
      </c>
      <c r="G5" s="25">
        <v>0.32497850180405857</v>
      </c>
      <c r="H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</cp:lastModifiedBy>
  <cp:lastPrinted>2022-06-23T16:54:36Z</cp:lastPrinted>
  <dcterms:created xsi:type="dcterms:W3CDTF">2022-06-15T16:47:56Z</dcterms:created>
  <dcterms:modified xsi:type="dcterms:W3CDTF">2022-06-26T08:28:16Z</dcterms:modified>
</cp:coreProperties>
</file>