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nkos\tyokansio\projektit\meta-analysis\"/>
    </mc:Choice>
  </mc:AlternateContent>
  <xr:revisionPtr revIDLastSave="0" documentId="8_{328A388B-1DD4-41BE-AED6-43E060D9A3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im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P13" i="1"/>
  <c r="Q13" i="1"/>
  <c r="R13" i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R6" i="1"/>
  <c r="Q6" i="1"/>
  <c r="P6" i="1"/>
  <c r="O6" i="1"/>
  <c r="R5" i="1"/>
  <c r="Q5" i="1"/>
  <c r="P5" i="1"/>
  <c r="O5" i="1"/>
  <c r="I5" i="1"/>
  <c r="O3" i="1"/>
  <c r="P3" i="1" s="1"/>
  <c r="O2" i="1"/>
  <c r="P2" i="1" s="1"/>
  <c r="N4" i="1"/>
  <c r="K4" i="1"/>
  <c r="O4" i="1" s="1"/>
  <c r="P4" i="1" s="1"/>
  <c r="Q12" i="1" l="1"/>
  <c r="R12" i="1"/>
  <c r="R11" i="1"/>
  <c r="Q11" i="1"/>
  <c r="Q10" i="1"/>
  <c r="R10" i="1"/>
  <c r="R9" i="1"/>
  <c r="Q9" i="1"/>
  <c r="R8" i="1"/>
  <c r="Q8" i="1"/>
  <c r="R7" i="1"/>
  <c r="Q7" i="1"/>
  <c r="Q4" i="1"/>
  <c r="R4" i="1"/>
  <c r="Q2" i="1"/>
  <c r="R2" i="1"/>
  <c r="R3" i="1"/>
  <c r="Q3" i="1"/>
</calcChain>
</file>

<file path=xl/sharedStrings.xml><?xml version="1.0" encoding="utf-8"?>
<sst xmlns="http://schemas.openxmlformats.org/spreadsheetml/2006/main" count="86" uniqueCount="73">
  <si>
    <t>Author</t>
  </si>
  <si>
    <t>Year</t>
  </si>
  <si>
    <t>Study</t>
  </si>
  <si>
    <t>Mn</t>
  </si>
  <si>
    <t>Nn</t>
  </si>
  <si>
    <t>SDn</t>
  </si>
  <si>
    <t>Ne</t>
  </si>
  <si>
    <t>Me</t>
  </si>
  <si>
    <t>Koskinen et al.</t>
  </si>
  <si>
    <t>task</t>
  </si>
  <si>
    <t>suture</t>
  </si>
  <si>
    <t>SDe</t>
  </si>
  <si>
    <t>boxsuture</t>
  </si>
  <si>
    <t>Chainey et al.</t>
  </si>
  <si>
    <t>Journal</t>
  </si>
  <si>
    <t>Journal of Surgical Research</t>
  </si>
  <si>
    <t>Eye-Hand Coordination of Neurosurgeons: Evidence of Action-Related Fixation in Microsuturing</t>
  </si>
  <si>
    <t xml:space="preserve">Utilizing Grasp Monitoring to Predict Microsurgical Expertise </t>
  </si>
  <si>
    <t>Harada et al.</t>
  </si>
  <si>
    <t>Assessing microneurosurgical skill with medico-engineering technology</t>
  </si>
  <si>
    <t>note</t>
  </si>
  <si>
    <t>World Neurosurgery</t>
  </si>
  <si>
    <t>suturing</t>
  </si>
  <si>
    <t>SDpooled</t>
  </si>
  <si>
    <t>SMD</t>
  </si>
  <si>
    <t>g</t>
  </si>
  <si>
    <t>SDg</t>
  </si>
  <si>
    <t>i</t>
  </si>
  <si>
    <t>Vedula et al.</t>
  </si>
  <si>
    <t>Task-Level vs. Segment-Level Quantitative Metrics for Surgical Skill Assessment</t>
  </si>
  <si>
    <t>Journal of Surgical Education</t>
  </si>
  <si>
    <t>technique</t>
  </si>
  <si>
    <t>microscope</t>
  </si>
  <si>
    <t>effects estimated from boxplot</t>
  </si>
  <si>
    <t>effects estimated from barplot. Sample size per group not given, estimated from total sample (135 trials total, 4 experts, 14 novices, expert sample size rounded from (4/18)*135)</t>
  </si>
  <si>
    <t>Judkins et al.</t>
  </si>
  <si>
    <t>Objective evaluation of expert and novice performance during robotic surgical training tasks</t>
  </si>
  <si>
    <t>Surgical Endoscopy</t>
  </si>
  <si>
    <t>robotic</t>
  </si>
  <si>
    <t>suture tying</t>
  </si>
  <si>
    <t>effect estimated from barplot. Novices pre-training, three trials each, five novices and five experts</t>
  </si>
  <si>
    <t>Smith et al.</t>
  </si>
  <si>
    <t>Motion analysis: A tool for assessing laparoscopic dexterity in the performance of a laboratory-based laparoscopic cholecystectomy</t>
  </si>
  <si>
    <t>Surgical Endoscopy and Other Interventional Techniques</t>
  </si>
  <si>
    <t>laparoscopy</t>
  </si>
  <si>
    <t>Calot's triangle</t>
  </si>
  <si>
    <t>Worst and best groups compared, novices have performed &lt; tasks, experts &gt;100</t>
  </si>
  <si>
    <t>Francis et al.</t>
  </si>
  <si>
    <t>The performance of master surgeons on the Advanced Dundee Endoscopic Psychomotor Tester: Contrast validity study</t>
  </si>
  <si>
    <t>Archives of Surgery</t>
  </si>
  <si>
    <t>Advanced Dundee Endoscopic Psychomotor Tester</t>
  </si>
  <si>
    <t>effects estimated from boxplots</t>
  </si>
  <si>
    <t>Moorthy et al.</t>
  </si>
  <si>
    <t>Bimodal assessment of laparoscopic suturing skills: Construct and concurrent validity</t>
  </si>
  <si>
    <t>box trainer</t>
  </si>
  <si>
    <t>Van Sickle et al.</t>
  </si>
  <si>
    <t>Construct validity of an objective assessment method for laparoscopic intracorporeal suturing and knot tying</t>
  </si>
  <si>
    <t>The American Journal of Surgery</t>
  </si>
  <si>
    <t>Nissen fundoplication</t>
  </si>
  <si>
    <t>the expert group had only 2 trials, and outperformed the other groups vastly (task time 15.6 sec!). Thus I compared instead the trained residents (second most experiened group)</t>
  </si>
  <si>
    <t>Xeroulis et al.</t>
  </si>
  <si>
    <t>Simulation in laparoscopic surgery: A concurrent validity study for FLS</t>
  </si>
  <si>
    <t>intracorporeal suturing</t>
  </si>
  <si>
    <t>effect sizes estimated from barplot</t>
  </si>
  <si>
    <t>Huffman et al.</t>
  </si>
  <si>
    <t>Optimizing Assessment of Surgical Knot Tying Skill</t>
  </si>
  <si>
    <t>General</t>
  </si>
  <si>
    <t>knot tying</t>
  </si>
  <si>
    <t>By hand, did not use instruments</t>
  </si>
  <si>
    <t>Law et al.</t>
  </si>
  <si>
    <t>Eye gaze patterns differentiate novice and experts in a virtual laparoscopic surgery training environment</t>
  </si>
  <si>
    <t>Proceedings of the Eye tracking research &amp; applications symposium on Eye tracking research &amp; applications - ETRA'2004</t>
  </si>
  <si>
    <t>virtual pointing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</si>
</sst>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P17" sqref="P17"/>
    </sheetView>
  </sheetViews>
  <sheetFormatPr defaultRowHeight="14.4" x14ac:dyDescent="0.3"/>
  <cols>
    <col min="2" max="2" width="16.44140625" customWidth="1"/>
    <col min="5" max="5" width="18.88671875" customWidth="1"/>
    <col min="6" max="6" width="14.88671875" customWidth="1"/>
    <col min="10" max="12" width="8.88671875" customWidth="1"/>
  </cols>
  <sheetData>
    <row r="1" spans="1:18" x14ac:dyDescent="0.3">
      <c r="A1" t="s">
        <v>27</v>
      </c>
      <c r="B1" t="s">
        <v>0</v>
      </c>
      <c r="C1" t="s">
        <v>1</v>
      </c>
      <c r="D1" t="s">
        <v>2</v>
      </c>
      <c r="E1" t="s">
        <v>14</v>
      </c>
      <c r="F1" t="s">
        <v>31</v>
      </c>
      <c r="G1" t="s">
        <v>9</v>
      </c>
      <c r="H1" t="s">
        <v>20</v>
      </c>
      <c r="I1" t="s">
        <v>4</v>
      </c>
      <c r="J1" t="s">
        <v>3</v>
      </c>
      <c r="K1" t="s">
        <v>5</v>
      </c>
      <c r="L1" t="s">
        <v>6</v>
      </c>
      <c r="M1" t="s">
        <v>7</v>
      </c>
      <c r="N1" t="s">
        <v>11</v>
      </c>
      <c r="O1" t="s">
        <v>23</v>
      </c>
      <c r="P1" t="s">
        <v>24</v>
      </c>
      <c r="Q1" t="s">
        <v>25</v>
      </c>
      <c r="R1" t="s">
        <v>26</v>
      </c>
    </row>
    <row r="2" spans="1:18" x14ac:dyDescent="0.3">
      <c r="A2">
        <v>0</v>
      </c>
      <c r="B2" t="s">
        <v>8</v>
      </c>
      <c r="C2">
        <v>2022</v>
      </c>
      <c r="D2" t="s">
        <v>17</v>
      </c>
      <c r="E2" t="s">
        <v>15</v>
      </c>
      <c r="F2" t="s">
        <v>32</v>
      </c>
      <c r="G2" t="s">
        <v>10</v>
      </c>
      <c r="I2">
        <v>60</v>
      </c>
      <c r="J2">
        <v>175.2</v>
      </c>
      <c r="K2">
        <v>73.2</v>
      </c>
      <c r="L2">
        <v>60</v>
      </c>
      <c r="M2">
        <v>76.7</v>
      </c>
      <c r="N2">
        <v>17.100000000000001</v>
      </c>
      <c r="O2">
        <f>SQRT(((I2-1)*POWER(K2,2) + (L2-1)*POWER(N2,2))/((I2-1)+(L2-1)))</f>
        <v>53.15378631856813</v>
      </c>
      <c r="P2">
        <f>(J2-M2)/O2</f>
        <v>1.8531135187558809</v>
      </c>
      <c r="Q2">
        <f>P2*(1- (3/(4*(I2+L2)-9)))</f>
        <v>1.8413102479357797</v>
      </c>
      <c r="R2">
        <f>SQRT((I2+L2)/(I2*L2)+(POWER(P2,2)/(2*(I2+L2))))</f>
        <v>0.21826999443918652</v>
      </c>
    </row>
    <row r="3" spans="1:18" x14ac:dyDescent="0.3">
      <c r="A3">
        <v>1</v>
      </c>
      <c r="B3" t="s">
        <v>13</v>
      </c>
      <c r="C3">
        <v>2021</v>
      </c>
      <c r="D3" t="s">
        <v>16</v>
      </c>
      <c r="E3" t="s">
        <v>21</v>
      </c>
      <c r="F3" t="s">
        <v>32</v>
      </c>
      <c r="G3" t="s">
        <v>12</v>
      </c>
      <c r="I3">
        <v>18</v>
      </c>
      <c r="J3">
        <v>330.02</v>
      </c>
      <c r="K3">
        <v>96.52</v>
      </c>
      <c r="L3">
        <v>19</v>
      </c>
      <c r="M3">
        <v>258.52</v>
      </c>
      <c r="N3">
        <v>102.14</v>
      </c>
      <c r="O3">
        <f>SQRT(((I3-1)*POWER(K3,2) + (L3-1)*POWER(N3,2))/((I3-1)+(L3-1)))</f>
        <v>99.449960080434423</v>
      </c>
      <c r="P3">
        <f>(J3-M3)/O3</f>
        <v>0.71895453695679024</v>
      </c>
      <c r="Q3">
        <f>P3*(1- (3/(4*(I3+L3)-9)))</f>
        <v>0.70343753256203934</v>
      </c>
      <c r="R3">
        <f>SQRT((I3+L3)/(I3*L3)+(POWER(P3,2)/(2*(I3+L3))))</f>
        <v>0.33937031474894647</v>
      </c>
    </row>
    <row r="4" spans="1:18" x14ac:dyDescent="0.3">
      <c r="A4">
        <v>2</v>
      </c>
      <c r="B4" t="s">
        <v>18</v>
      </c>
      <c r="C4">
        <v>2015</v>
      </c>
      <c r="D4" t="s">
        <v>19</v>
      </c>
      <c r="E4" t="s">
        <v>21</v>
      </c>
      <c r="F4" t="s">
        <v>32</v>
      </c>
      <c r="G4" t="s">
        <v>22</v>
      </c>
      <c r="H4" t="s">
        <v>33</v>
      </c>
      <c r="I4">
        <v>23</v>
      </c>
      <c r="J4">
        <v>125</v>
      </c>
      <c r="K4">
        <f>(3/4)*50</f>
        <v>37.5</v>
      </c>
      <c r="L4">
        <v>19</v>
      </c>
      <c r="M4">
        <v>75</v>
      </c>
      <c r="N4">
        <f>(3/4)*30</f>
        <v>22.5</v>
      </c>
      <c r="O4">
        <f>SQRT(((I4-1)*POWER(K4,2) + (L4-1)*POWER(N4,2))/((I4-1)+(L4-1)))</f>
        <v>31.64253466459348</v>
      </c>
      <c r="P4">
        <f>(J4-M4)/O4</f>
        <v>1.5801515437999241</v>
      </c>
      <c r="Q4">
        <f>P4*(1- (3/(4*(I4+L4)-9)))</f>
        <v>1.5503373637282274</v>
      </c>
      <c r="R4">
        <f>SQRT((I4+L4)/(I4*L4)+(POWER(P4,2)/(2*(I4+L4))))</f>
        <v>0.35473171361298678</v>
      </c>
    </row>
    <row r="5" spans="1:18" x14ac:dyDescent="0.3">
      <c r="A5">
        <v>3</v>
      </c>
      <c r="B5" t="s">
        <v>28</v>
      </c>
      <c r="C5">
        <v>2016</v>
      </c>
      <c r="D5" t="s">
        <v>29</v>
      </c>
      <c r="E5" t="s">
        <v>30</v>
      </c>
      <c r="F5" t="s">
        <v>38</v>
      </c>
      <c r="G5" t="s">
        <v>22</v>
      </c>
      <c r="H5" t="s">
        <v>34</v>
      </c>
      <c r="I5">
        <f>(14/18)*135</f>
        <v>105</v>
      </c>
      <c r="J5">
        <v>80</v>
      </c>
      <c r="K5">
        <v>15</v>
      </c>
      <c r="L5">
        <v>30</v>
      </c>
      <c r="M5">
        <v>50</v>
      </c>
      <c r="N5">
        <v>5</v>
      </c>
      <c r="O5">
        <f>SQRT(((I5-1)*POWER(K5,2) + (L5-1)*POWER(N5,2))/((I5-1)+(L5-1)))</f>
        <v>13.46814677094102</v>
      </c>
      <c r="P5">
        <f>(J5-M5)/O5</f>
        <v>2.2274779529970847</v>
      </c>
      <c r="Q5">
        <f>P5*(1- (3/(4*(I5+L5)-9)))</f>
        <v>2.2148933317937116</v>
      </c>
      <c r="R5">
        <f>SQRT((I5+L5)/(I5*L5)+(POWER(P5,2)/(2*(I5+L5))))</f>
        <v>0.24745434747321579</v>
      </c>
    </row>
    <row r="6" spans="1:18" x14ac:dyDescent="0.3">
      <c r="A6">
        <v>4</v>
      </c>
      <c r="B6" t="s">
        <v>35</v>
      </c>
      <c r="C6">
        <v>2009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>
        <v>15</v>
      </c>
      <c r="J6">
        <v>75</v>
      </c>
      <c r="K6">
        <v>10</v>
      </c>
      <c r="L6">
        <v>15</v>
      </c>
      <c r="M6">
        <v>35</v>
      </c>
      <c r="N6">
        <v>2</v>
      </c>
      <c r="O6">
        <f>SQRT(((I6-1)*POWER(K6,2) + (L6-1)*POWER(N6,2))/((I6-1)+(L6-1)))</f>
        <v>7.2111025509279782</v>
      </c>
      <c r="P6">
        <f>(J6-M6)/O6</f>
        <v>5.5470019622522919</v>
      </c>
      <c r="Q6">
        <f>P6*(1- (3/(4*(I6+L6)-9)))</f>
        <v>5.3970829902995279</v>
      </c>
      <c r="R6">
        <f>SQRT((I6+L6)/(I6*L6)+(POWER(P6,2)/(2*(I6+L6))))</f>
        <v>0.80383695246850051</v>
      </c>
    </row>
    <row r="7" spans="1:18" x14ac:dyDescent="0.3">
      <c r="A7">
        <v>5</v>
      </c>
      <c r="B7" t="s">
        <v>41</v>
      </c>
      <c r="C7">
        <v>2002</v>
      </c>
      <c r="D7" t="s">
        <v>42</v>
      </c>
      <c r="E7" t="s">
        <v>43</v>
      </c>
      <c r="F7" t="s">
        <v>44</v>
      </c>
      <c r="G7" t="s">
        <v>45</v>
      </c>
      <c r="H7" t="s">
        <v>46</v>
      </c>
      <c r="I7">
        <v>15</v>
      </c>
      <c r="J7">
        <v>428.1</v>
      </c>
      <c r="K7">
        <v>32.299999999999997</v>
      </c>
      <c r="L7">
        <v>9</v>
      </c>
      <c r="M7">
        <v>192.2</v>
      </c>
      <c r="N7">
        <v>19.3</v>
      </c>
      <c r="O7">
        <f>SQRT(((I7-1)*POWER(K7,2) + (L7-1)*POWER(N7,2))/((I7-1)+(L7-1)))</f>
        <v>28.273003506396822</v>
      </c>
      <c r="P7">
        <f>(J7-M7)/O7</f>
        <v>8.3436483833996338</v>
      </c>
      <c r="Q7">
        <f>P7*(1- (3/(4*(I7+L7)-9)))</f>
        <v>8.0559363701789568</v>
      </c>
      <c r="R7">
        <f>SQRT((I7+L7)/(I7*L7)+(POWER(P7,2)/(2*(I7+L7))))</f>
        <v>1.2759783964924447</v>
      </c>
    </row>
    <row r="8" spans="1:18" x14ac:dyDescent="0.3">
      <c r="A8">
        <v>6</v>
      </c>
      <c r="B8" t="s">
        <v>47</v>
      </c>
      <c r="C8">
        <v>2002</v>
      </c>
      <c r="D8" t="s">
        <v>48</v>
      </c>
      <c r="E8" t="s">
        <v>49</v>
      </c>
      <c r="F8" t="s">
        <v>44</v>
      </c>
      <c r="G8" t="s">
        <v>50</v>
      </c>
      <c r="H8" t="s">
        <v>51</v>
      </c>
      <c r="I8">
        <v>20</v>
      </c>
      <c r="J8">
        <v>8.5500000000000007</v>
      </c>
      <c r="K8">
        <v>0.1</v>
      </c>
      <c r="L8">
        <v>20</v>
      </c>
      <c r="M8">
        <v>8.4499999999999993</v>
      </c>
      <c r="N8">
        <v>0.1</v>
      </c>
      <c r="O8">
        <f>SQRT(((I8-1)*POWER(K8,2) + (L8-1)*POWER(N8,2))/((I8-1)+(L8-1)))</f>
        <v>0.1</v>
      </c>
      <c r="P8">
        <f>(J8-M8)/O8</f>
        <v>1.0000000000000142</v>
      </c>
      <c r="Q8">
        <f>P8*(1- (3/(4*(I8+L8)-9)))</f>
        <v>0.98013245033113972</v>
      </c>
      <c r="R8">
        <f>SQRT((I8+L8)/(I8*L8)+(POWER(P8,2)/(2*(I8+L8))))</f>
        <v>0.33541019662496901</v>
      </c>
    </row>
    <row r="9" spans="1:18" x14ac:dyDescent="0.3">
      <c r="A9">
        <v>7</v>
      </c>
      <c r="B9" t="s">
        <v>52</v>
      </c>
      <c r="C9">
        <v>2004</v>
      </c>
      <c r="D9" t="s">
        <v>53</v>
      </c>
      <c r="E9" t="s">
        <v>43</v>
      </c>
      <c r="F9" t="s">
        <v>44</v>
      </c>
      <c r="G9" t="s">
        <v>54</v>
      </c>
      <c r="I9">
        <v>13</v>
      </c>
      <c r="J9">
        <v>667</v>
      </c>
      <c r="K9">
        <v>432.2</v>
      </c>
      <c r="L9">
        <v>6</v>
      </c>
      <c r="M9">
        <v>128</v>
      </c>
      <c r="N9">
        <v>37.200000000000003</v>
      </c>
      <c r="O9">
        <f>SQRT(((I9-1)*POWER(K9,2) + (L9-1)*POWER(N9,2))/((I9-1)+(L9-1)))</f>
        <v>363.68063559376156</v>
      </c>
      <c r="P9">
        <f>(J9-M9)/O9</f>
        <v>1.4820695611686998</v>
      </c>
      <c r="Q9">
        <f>P9*(1- (3/(4*(I9+L9)-9)))</f>
        <v>1.4157082375342804</v>
      </c>
      <c r="R9">
        <f>SQRT((I9+L9)/(I9*L9)+(POWER(P9,2)/(2*(I9+L9))))</f>
        <v>0.54899286834005212</v>
      </c>
    </row>
    <row r="10" spans="1:18" x14ac:dyDescent="0.3">
      <c r="A10">
        <v>8</v>
      </c>
      <c r="B10" t="s">
        <v>55</v>
      </c>
      <c r="C10">
        <v>2008</v>
      </c>
      <c r="D10" t="s">
        <v>56</v>
      </c>
      <c r="E10" t="s">
        <v>57</v>
      </c>
      <c r="F10" t="s">
        <v>44</v>
      </c>
      <c r="G10" t="s">
        <v>58</v>
      </c>
      <c r="H10" t="s">
        <v>59</v>
      </c>
      <c r="I10">
        <v>10</v>
      </c>
      <c r="J10">
        <v>558.6</v>
      </c>
      <c r="K10">
        <v>128.69999999999999</v>
      </c>
      <c r="L10">
        <v>10</v>
      </c>
      <c r="M10">
        <v>285.3</v>
      </c>
      <c r="N10">
        <v>116</v>
      </c>
      <c r="O10">
        <f>SQRT(((I10-1)*POWER(K10,2) + (L10-1)*POWER(N10,2))/((I10-1)+(L10-1)))</f>
        <v>122.5146725906738</v>
      </c>
      <c r="P10">
        <f>(J10-M10)/O10</f>
        <v>2.23075321690738</v>
      </c>
      <c r="Q10">
        <f>P10*(1- (3/(4*(I10+L10)-9)))</f>
        <v>2.136496038728195</v>
      </c>
      <c r="R10">
        <f>SQRT((I10+L10)/(I10*L10)+(POWER(P10,2)/(2*(I10+L10))))</f>
        <v>0.5695669388830128</v>
      </c>
    </row>
    <row r="11" spans="1:18" x14ac:dyDescent="0.3">
      <c r="A11">
        <v>9</v>
      </c>
      <c r="B11" t="s">
        <v>60</v>
      </c>
      <c r="C11">
        <v>2009</v>
      </c>
      <c r="D11" t="s">
        <v>61</v>
      </c>
      <c r="E11" t="s">
        <v>43</v>
      </c>
      <c r="F11" t="s">
        <v>44</v>
      </c>
      <c r="G11" t="s">
        <v>62</v>
      </c>
      <c r="H11" t="s">
        <v>63</v>
      </c>
      <c r="I11">
        <v>13</v>
      </c>
      <c r="J11">
        <v>300</v>
      </c>
      <c r="K11">
        <v>33</v>
      </c>
      <c r="L11">
        <v>6</v>
      </c>
      <c r="M11">
        <v>150</v>
      </c>
      <c r="N11">
        <v>90</v>
      </c>
      <c r="O11">
        <f>SQRT(((I11-1)*POWER(K11,2) + (L11-1)*POWER(N11,2))/((I11-1)+(L11-1)))</f>
        <v>56.134292758788824</v>
      </c>
      <c r="P11">
        <f>(J11-M11)/O11</f>
        <v>2.6721633537729899</v>
      </c>
      <c r="Q11">
        <f>P11*(1- (3/(4*(I11+L11)-9)))</f>
        <v>2.5525142483801693</v>
      </c>
      <c r="R11">
        <f>SQRT((I11+L11)/(I11*L11)+(POWER(P11,2)/(2*(I11+L11))))</f>
        <v>0.65688393682953827</v>
      </c>
    </row>
    <row r="12" spans="1:18" x14ac:dyDescent="0.3">
      <c r="A12">
        <v>10</v>
      </c>
      <c r="B12" t="s">
        <v>64</v>
      </c>
      <c r="C12">
        <v>2020</v>
      </c>
      <c r="D12" t="s">
        <v>65</v>
      </c>
      <c r="E12" t="s">
        <v>30</v>
      </c>
      <c r="F12" t="s">
        <v>66</v>
      </c>
      <c r="G12" t="s">
        <v>67</v>
      </c>
      <c r="H12" t="s">
        <v>68</v>
      </c>
      <c r="I12">
        <v>26</v>
      </c>
      <c r="J12">
        <v>18.16</v>
      </c>
      <c r="K12">
        <v>1.06</v>
      </c>
      <c r="L12">
        <v>14</v>
      </c>
      <c r="M12">
        <v>11.85</v>
      </c>
      <c r="N12">
        <v>0.69</v>
      </c>
      <c r="O12">
        <f>SQRT(((I12-1)*POWER(K12,2) + (L12-1)*POWER(N12,2))/((I12-1)+(L12-1)))</f>
        <v>0.94978252358382709</v>
      </c>
      <c r="P12">
        <f>(J12-M12)/O12</f>
        <v>6.6436261389506237</v>
      </c>
      <c r="Q12">
        <f>P12*(1- (3/(4*(I12+L12)-9)))</f>
        <v>6.5116335666535914</v>
      </c>
      <c r="R12">
        <f>SQRT((I12+L12)/(I12*L12)+(POWER(P12,2)/(2*(I12+L12))))</f>
        <v>0.81339548395412153</v>
      </c>
    </row>
    <row r="13" spans="1:18" x14ac:dyDescent="0.3">
      <c r="A13">
        <v>11</v>
      </c>
      <c r="B13" t="s">
        <v>69</v>
      </c>
      <c r="C13">
        <v>2004</v>
      </c>
      <c r="D13" t="s">
        <v>70</v>
      </c>
      <c r="E13" t="s">
        <v>71</v>
      </c>
      <c r="F13" t="s">
        <v>44</v>
      </c>
      <c r="G13" t="s">
        <v>72</v>
      </c>
      <c r="I13">
        <v>25</v>
      </c>
      <c r="J13">
        <v>70</v>
      </c>
      <c r="K13">
        <v>20</v>
      </c>
      <c r="L13">
        <v>25</v>
      </c>
      <c r="M13">
        <v>40</v>
      </c>
      <c r="N13">
        <v>5</v>
      </c>
      <c r="O13">
        <f>SQRT(((I13-1)*POWER(K13,2) + (L13-1)*POWER(N13,2))/((I13-1)+(L13-1)))</f>
        <v>14.577379737113251</v>
      </c>
      <c r="P13">
        <f>(J13-M13)/O13</f>
        <v>2.0579830217101063</v>
      </c>
      <c r="Q13">
        <f>P13*(1- (3/(4*(I13+L13)-9)))</f>
        <v>2.0256586810549737</v>
      </c>
      <c r="R13">
        <f>SQRT((I13+L13)/(I13*L13)+(POWER(P13,2)/(2*(I13+L13))))</f>
        <v>0.34978985287808251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Koskinen</dc:creator>
  <cp:lastModifiedBy>Jani Koskinen</cp:lastModifiedBy>
  <dcterms:created xsi:type="dcterms:W3CDTF">2015-06-05T18:17:20Z</dcterms:created>
  <dcterms:modified xsi:type="dcterms:W3CDTF">2022-06-03T13:12:37Z</dcterms:modified>
</cp:coreProperties>
</file>