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BECCDC8D-C2D7-402D-B3A9-E4CE4CAB2D9D}" xr6:coauthVersionLast="47" xr6:coauthVersionMax="47" xr10:uidLastSave="{00000000-0000-0000-0000-000000000000}"/>
  <bookViews>
    <workbookView xWindow="-108" yWindow="-108" windowWidth="23256" windowHeight="12576" firstSheet="7" activeTab="13" xr2:uid="{00000000-000D-0000-FFFF-FFFF00000000}"/>
  </bookViews>
  <sheets>
    <sheet name="task_time" sheetId="1" r:id="rId1"/>
    <sheet name="tool_path_length" sheetId="2" r:id="rId2"/>
    <sheet name="tool_idle" sheetId="11" r:id="rId3"/>
    <sheet name="tool_jerk" sheetId="10" r:id="rId4"/>
    <sheet name="tool_acceleration" sheetId="15" r:id="rId5"/>
    <sheet name="tool_velocity" sheetId="3" r:id="rId6"/>
    <sheet name="tool_grasps" sheetId="4" r:id="rId7"/>
    <sheet name="tool_bimanual" sheetId="5" r:id="rId8"/>
    <sheet name="pupil_dilation" sheetId="6" r:id="rId9"/>
    <sheet name="tool_movements" sheetId="8" r:id="rId10"/>
    <sheet name="pupil_blinks" sheetId="7" r:id="rId11"/>
    <sheet name="scale_UWOMSAb" sheetId="12" r:id="rId12"/>
    <sheet name="tool_force" sheetId="14" r:id="rId13"/>
    <sheet name="scale_OSATS"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3" l="1"/>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R7" i="13" l="1"/>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6" i="15" l="1"/>
  <c r="R6" i="3"/>
  <c r="Q2" i="11"/>
  <c r="R2" i="7"/>
  <c r="Q2" i="5"/>
</calcChain>
</file>

<file path=xl/sharedStrings.xml><?xml version="1.0" encoding="utf-8"?>
<sst xmlns="http://schemas.openxmlformats.org/spreadsheetml/2006/main" count="907" uniqueCount="336">
  <si>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</si>
  <si>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</si>
  <si>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</si>
  <si>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</si>
  <si>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</si>
  <si>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</si>
  <si>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</si>
  <si>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</si>
  <si>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</si>
  <si>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</si>
  <si>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</si>
  <si>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</si>
  <si>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</si>
  <si>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</si>
  <si>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</si>
  <si>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</si>
  <si>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</si>
  <si>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</si>
  <si>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</si>
  <si>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</si>
  <si>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</si>
  <si>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</si>
  <si>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</si>
  <si>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</si>
  <si>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</si>
  <si>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</si>
  <si>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</si>
  <si>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</si>
  <si>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</si>
  <si>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</si>
  <si>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</si>
  <si>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</si>
  <si>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</si>
  <si>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</si>
  <si>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</si>
  <si>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</si>
  <si>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</si>
  <si>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</si>
  <si>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</si>
  <si>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</si>
  <si>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</si>
  <si>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</si>
  <si>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</si>
  <si>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</si>
  <si>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</si>
  <si>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</si>
  <si>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</si>
  <si>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</si>
  <si>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</si>
  <si>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</si>
  <si>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</si>
  <si>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</si>
  <si>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</si>
  <si>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</si>
  <si>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</si>
  <si>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</si>
  <si>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</si>
  <si>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</si>
  <si>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</si>
  <si>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</si>
  <si>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</si>
  <si>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General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</si>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</sst>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workbookViewId="0">
      <selection activeCell="F27" sqref="F27"/>
    </sheetView>
  </sheetViews>
  <sheetFormatPr defaultRowHeight="14.4" x14ac:dyDescent="0.3"/>
  <cols>
    <col min="2" max="2" width="16.44140625" customWidth="1"/>
    <col min="5" max="5" width="18.88671875" customWidth="1"/>
    <col min="6" max="6" width="14.88671875" customWidth="1"/>
    <col min="10" max="12" width="8.886718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73</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73</v>
      </c>
      <c r="G3" t="s">
        <v>11</v>
      </c>
      <c r="I3">
        <v>18</v>
      </c>
      <c r="J3">
        <v>330.02</v>
      </c>
      <c r="K3">
        <v>96.52</v>
      </c>
      <c r="L3">
        <v>19</v>
      </c>
      <c r="M3">
        <v>258.52</v>
      </c>
      <c r="N3">
        <v>102.14</v>
      </c>
      <c r="O3">
        <f t="shared" ref="O3:O26" si="0">SQRT(((I3-1)*POWER(K3,2) + (L3-1)*POWER(N3,2))/((I3-1)+(L3-1)))</f>
        <v>99.449960080434423</v>
      </c>
      <c r="P3">
        <f t="shared" ref="P3:P26" si="1">(J3-M3)/O3</f>
        <v>0.71895453695679024</v>
      </c>
      <c r="Q3">
        <f t="shared" ref="Q3:Q26" si="2">P3*(1- (3/(4*(I3+L3)-9)))</f>
        <v>0.70343753256203934</v>
      </c>
      <c r="R3">
        <f t="shared" ref="R3:R26" si="3">SQRT((I3+L3)/(I3*L3)+(POWER(P3,2)/(2*(I3+L3))))</f>
        <v>0.33937031474894647</v>
      </c>
    </row>
    <row r="4" spans="1:18" x14ac:dyDescent="0.3">
      <c r="A4">
        <v>2</v>
      </c>
      <c r="B4" t="s">
        <v>17</v>
      </c>
      <c r="C4">
        <v>2015</v>
      </c>
      <c r="D4" t="s">
        <v>18</v>
      </c>
      <c r="E4" t="s">
        <v>19</v>
      </c>
      <c r="F4" t="s">
        <v>73</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308</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308</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78</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78</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78</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78</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78</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61</v>
      </c>
      <c r="G12" t="s">
        <v>62</v>
      </c>
      <c r="H12" t="s">
        <v>63</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64</v>
      </c>
      <c r="C13">
        <v>2004</v>
      </c>
      <c r="D13" t="s">
        <v>65</v>
      </c>
      <c r="E13" t="s">
        <v>66</v>
      </c>
      <c r="F13" t="s">
        <v>78</v>
      </c>
      <c r="G13" t="s">
        <v>67</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71</v>
      </c>
      <c r="C14">
        <v>2010</v>
      </c>
      <c r="D14" t="s">
        <v>72</v>
      </c>
      <c r="E14" t="s">
        <v>73</v>
      </c>
      <c r="F14" t="s">
        <v>73</v>
      </c>
      <c r="G14" t="s">
        <v>74</v>
      </c>
      <c r="H14" t="s">
        <v>75</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77</v>
      </c>
      <c r="C15">
        <v>1999</v>
      </c>
      <c r="D15" t="s">
        <v>76</v>
      </c>
      <c r="E15" t="s">
        <v>80</v>
      </c>
      <c r="F15" t="s">
        <v>78</v>
      </c>
      <c r="G15" t="s">
        <v>79</v>
      </c>
      <c r="H15" t="s">
        <v>81</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129</v>
      </c>
      <c r="C16">
        <v>2021</v>
      </c>
      <c r="D16" t="s">
        <v>130</v>
      </c>
      <c r="E16" t="s">
        <v>131</v>
      </c>
      <c r="F16" t="s">
        <v>78</v>
      </c>
      <c r="G16" t="s">
        <v>132</v>
      </c>
      <c r="H16" t="s">
        <v>133</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145</v>
      </c>
      <c r="C17">
        <v>2001</v>
      </c>
      <c r="D17" t="s">
        <v>146</v>
      </c>
      <c r="E17" t="s">
        <v>147</v>
      </c>
      <c r="F17" t="s">
        <v>148</v>
      </c>
      <c r="G17" t="s">
        <v>79</v>
      </c>
      <c r="H17" t="s">
        <v>149</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150</v>
      </c>
      <c r="C18">
        <v>2012</v>
      </c>
      <c r="D18" t="s">
        <v>151</v>
      </c>
      <c r="E18" t="s">
        <v>88</v>
      </c>
      <c r="F18" t="s">
        <v>78</v>
      </c>
      <c r="G18" t="s">
        <v>132</v>
      </c>
      <c r="H18" t="s">
        <v>300</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160</v>
      </c>
      <c r="C19">
        <v>2007</v>
      </c>
      <c r="D19" t="s">
        <v>161</v>
      </c>
      <c r="E19" t="s">
        <v>162</v>
      </c>
      <c r="F19" t="s">
        <v>78</v>
      </c>
      <c r="G19" t="s">
        <v>158</v>
      </c>
      <c r="H19" t="s">
        <v>163</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172</v>
      </c>
      <c r="C20">
        <v>2010</v>
      </c>
      <c r="D20" t="s">
        <v>173</v>
      </c>
      <c r="E20" t="s">
        <v>33</v>
      </c>
      <c r="F20" t="s">
        <v>78</v>
      </c>
      <c r="G20" t="s">
        <v>174</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90</v>
      </c>
      <c r="C21">
        <v>2013</v>
      </c>
      <c r="D21" t="s">
        <v>179</v>
      </c>
      <c r="E21" t="s">
        <v>38</v>
      </c>
      <c r="F21" t="s">
        <v>78</v>
      </c>
      <c r="H21" t="s">
        <v>178</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227</v>
      </c>
      <c r="C22">
        <v>2018</v>
      </c>
      <c r="D22" t="s">
        <v>228</v>
      </c>
      <c r="E22" t="s">
        <v>229</v>
      </c>
      <c r="F22" t="s">
        <v>230</v>
      </c>
      <c r="G22" t="s">
        <v>231</v>
      </c>
      <c r="H22" t="s">
        <v>232</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164</v>
      </c>
      <c r="C23">
        <v>2011</v>
      </c>
      <c r="D23" t="s">
        <v>234</v>
      </c>
      <c r="E23" t="s">
        <v>33</v>
      </c>
      <c r="F23" t="s">
        <v>78</v>
      </c>
      <c r="G23" t="s">
        <v>57</v>
      </c>
      <c r="H23" t="s">
        <v>236</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202</v>
      </c>
      <c r="C24">
        <v>2009</v>
      </c>
      <c r="D24" t="s">
        <v>203</v>
      </c>
      <c r="E24" t="s">
        <v>155</v>
      </c>
      <c r="F24" t="s">
        <v>78</v>
      </c>
      <c r="G24" t="s">
        <v>204</v>
      </c>
      <c r="H24" t="s">
        <v>240</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246</v>
      </c>
      <c r="C25">
        <v>2021</v>
      </c>
      <c r="D25" t="s">
        <v>247</v>
      </c>
      <c r="E25" t="s">
        <v>28</v>
      </c>
      <c r="F25" t="s">
        <v>78</v>
      </c>
      <c r="G25" t="s">
        <v>132</v>
      </c>
      <c r="H25" t="s">
        <v>298</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302</v>
      </c>
      <c r="C26">
        <v>2010</v>
      </c>
      <c r="D26" t="s">
        <v>303</v>
      </c>
      <c r="E26" t="s">
        <v>38</v>
      </c>
      <c r="F26" t="s">
        <v>78</v>
      </c>
      <c r="G26" t="s">
        <v>132</v>
      </c>
      <c r="H26" t="s">
        <v>304</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2"/>
  <sheetViews>
    <sheetView workbookViewId="0">
      <selection activeCell="G12" sqref="G12"/>
    </sheetView>
  </sheetViews>
  <sheetFormatPr defaultRowHeight="14.4" x14ac:dyDescent="0.3"/>
  <cols>
    <col min="2" max="2" width="18.66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145</v>
      </c>
      <c r="C2">
        <v>2001</v>
      </c>
      <c r="D2" t="s">
        <v>146</v>
      </c>
      <c r="E2" t="s">
        <v>147</v>
      </c>
      <c r="F2" t="s">
        <v>148</v>
      </c>
      <c r="G2" t="s">
        <v>79</v>
      </c>
      <c r="H2" t="s">
        <v>149</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150</v>
      </c>
      <c r="C3">
        <v>2012</v>
      </c>
      <c r="D3" t="s">
        <v>151</v>
      </c>
      <c r="E3" t="s">
        <v>88</v>
      </c>
      <c r="F3" t="s">
        <v>78</v>
      </c>
      <c r="G3" t="s">
        <v>132</v>
      </c>
      <c r="H3" t="s">
        <v>152</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68</v>
      </c>
      <c r="E4" t="s">
        <v>14</v>
      </c>
      <c r="F4" t="s">
        <v>69</v>
      </c>
      <c r="G4" t="s">
        <v>20</v>
      </c>
      <c r="H4" t="s">
        <v>70</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153</v>
      </c>
      <c r="C5">
        <v>2003</v>
      </c>
      <c r="D5" t="s">
        <v>154</v>
      </c>
      <c r="E5" t="s">
        <v>155</v>
      </c>
      <c r="F5" t="s">
        <v>148</v>
      </c>
      <c r="G5" t="s">
        <v>156</v>
      </c>
      <c r="H5" t="s">
        <v>157</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78</v>
      </c>
      <c r="G6" t="s">
        <v>158</v>
      </c>
      <c r="H6" t="s">
        <v>159</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160</v>
      </c>
      <c r="C7">
        <v>2007</v>
      </c>
      <c r="D7" t="s">
        <v>161</v>
      </c>
      <c r="E7" t="s">
        <v>162</v>
      </c>
      <c r="F7" t="s">
        <v>78</v>
      </c>
      <c r="G7" t="s">
        <v>158</v>
      </c>
      <c r="H7" t="s">
        <v>163</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164</v>
      </c>
      <c r="C8">
        <v>2007</v>
      </c>
      <c r="D8" t="s">
        <v>165</v>
      </c>
      <c r="E8" t="s">
        <v>38</v>
      </c>
      <c r="F8" t="s">
        <v>78</v>
      </c>
      <c r="G8" t="s">
        <v>166</v>
      </c>
      <c r="H8" t="s">
        <v>167</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307</v>
      </c>
      <c r="C9">
        <v>2021</v>
      </c>
      <c r="D9" t="s">
        <v>168</v>
      </c>
      <c r="E9" t="s">
        <v>88</v>
      </c>
      <c r="H9" t="s">
        <v>169</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170</v>
      </c>
      <c r="E10" t="s">
        <v>28</v>
      </c>
      <c r="F10" t="s">
        <v>137</v>
      </c>
      <c r="G10" t="s">
        <v>156</v>
      </c>
      <c r="H10" t="s">
        <v>171</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172</v>
      </c>
      <c r="C11">
        <v>2010</v>
      </c>
      <c r="D11" t="s">
        <v>173</v>
      </c>
      <c r="E11" t="s">
        <v>33</v>
      </c>
      <c r="F11" t="s">
        <v>78</v>
      </c>
      <c r="G11" t="s">
        <v>174</v>
      </c>
      <c r="H11" t="s">
        <v>175</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90</v>
      </c>
      <c r="C12">
        <v>2013</v>
      </c>
      <c r="D12" t="s">
        <v>179</v>
      </c>
      <c r="E12" t="s">
        <v>38</v>
      </c>
      <c r="F12" t="s">
        <v>78</v>
      </c>
      <c r="H12" t="s">
        <v>178</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2"/>
  <sheetViews>
    <sheetView workbookViewId="0">
      <selection activeCell="H29" sqref="H29"/>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135</v>
      </c>
      <c r="C2">
        <v>2020</v>
      </c>
      <c r="D2" t="s">
        <v>134</v>
      </c>
      <c r="E2" t="s">
        <v>136</v>
      </c>
      <c r="F2" t="s">
        <v>137</v>
      </c>
      <c r="G2" t="s">
        <v>138</v>
      </c>
      <c r="H2" t="s">
        <v>139</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68</v>
      </c>
      <c r="E2" t="s">
        <v>14</v>
      </c>
      <c r="F2" t="s">
        <v>69</v>
      </c>
      <c r="G2" t="s">
        <v>20</v>
      </c>
      <c r="H2" t="s">
        <v>269</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7"/>
  <sheetViews>
    <sheetView workbookViewId="0">
      <selection activeCell="O2" sqref="O2:R2"/>
    </sheetView>
  </sheetViews>
  <sheetFormatPr defaultRowHeight="14.4" x14ac:dyDescent="0.3"/>
  <cols>
    <col min="2" max="2" width="16.66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17</v>
      </c>
      <c r="C2">
        <v>2015</v>
      </c>
      <c r="D2" t="s">
        <v>237</v>
      </c>
      <c r="E2" t="s">
        <v>19</v>
      </c>
      <c r="F2" t="s">
        <v>73</v>
      </c>
      <c r="G2" t="s">
        <v>238</v>
      </c>
      <c r="H2" t="s">
        <v>270</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271</v>
      </c>
      <c r="C3">
        <v>2016</v>
      </c>
      <c r="D3" t="s">
        <v>272</v>
      </c>
      <c r="E3" t="s">
        <v>28</v>
      </c>
      <c r="F3" t="s">
        <v>78</v>
      </c>
      <c r="G3" t="s">
        <v>273</v>
      </c>
      <c r="H3" t="s">
        <v>274</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275</v>
      </c>
      <c r="C4">
        <v>2014</v>
      </c>
      <c r="D4" t="s">
        <v>276</v>
      </c>
      <c r="E4" t="s">
        <v>277</v>
      </c>
      <c r="F4" t="s">
        <v>78</v>
      </c>
      <c r="G4" t="s">
        <v>132</v>
      </c>
      <c r="H4" t="s">
        <v>278</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279</v>
      </c>
      <c r="C5">
        <v>2014</v>
      </c>
      <c r="D5" t="s">
        <v>280</v>
      </c>
      <c r="E5" t="s">
        <v>33</v>
      </c>
      <c r="F5" t="s">
        <v>78</v>
      </c>
      <c r="G5" t="s">
        <v>281</v>
      </c>
      <c r="H5" t="s">
        <v>282</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283</v>
      </c>
      <c r="C6">
        <v>2007</v>
      </c>
      <c r="D6" t="s">
        <v>284</v>
      </c>
      <c r="E6" t="s">
        <v>285</v>
      </c>
      <c r="F6" t="s">
        <v>148</v>
      </c>
      <c r="G6" t="s">
        <v>286</v>
      </c>
      <c r="H6" t="s">
        <v>287</v>
      </c>
      <c r="I6">
        <v>12</v>
      </c>
      <c r="J6">
        <v>122</v>
      </c>
      <c r="K6">
        <f>12*(3/4)</f>
        <v>9</v>
      </c>
      <c r="L6">
        <v>7</v>
      </c>
      <c r="M6">
        <v>88</v>
      </c>
      <c r="N6">
        <f>10*(3/4)</f>
        <v>7.5</v>
      </c>
      <c r="O6">
        <f t="shared" ref="O6:O7" si="16">SQRT(((I6-1)*POWER(K6,2) + (L6-1)*POWER(N6,2))/((I6-1)+(L6-1)))</f>
        <v>8.5008650078890753</v>
      </c>
      <c r="P6">
        <f t="shared" ref="P6:P7" si="17">(J6-M6)/O6</f>
        <v>3.9995929788847264</v>
      </c>
      <c r="Q6">
        <f t="shared" ref="Q6:Q7" si="18">P6*(1- (3/(4*(I6+L6)-9)))</f>
        <v>3.8205067260988432</v>
      </c>
      <c r="R6">
        <f t="shared" ref="R6:R7" si="19">SQRT((I6+L6)/(I6*L6)+(POWER(P6,2)/(2*(I6+L6))))</f>
        <v>0.80446095211216628</v>
      </c>
    </row>
    <row r="7" spans="1:18" x14ac:dyDescent="0.3">
      <c r="A7">
        <v>6</v>
      </c>
      <c r="B7" t="s">
        <v>288</v>
      </c>
      <c r="C7">
        <v>2018</v>
      </c>
      <c r="D7" t="s">
        <v>290</v>
      </c>
      <c r="E7" t="s">
        <v>289</v>
      </c>
      <c r="F7" t="s">
        <v>73</v>
      </c>
      <c r="G7" t="s">
        <v>292</v>
      </c>
      <c r="H7" t="s">
        <v>291</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8"/>
  <sheetViews>
    <sheetView tabSelected="1" workbookViewId="0">
      <selection activeCell="M10" sqref="M10"/>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309</v>
      </c>
      <c r="C2">
        <v>2016</v>
      </c>
      <c r="D2" t="s">
        <v>310</v>
      </c>
      <c r="E2" t="s">
        <v>311</v>
      </c>
      <c r="F2" t="s">
        <v>78</v>
      </c>
      <c r="H2" t="s">
        <v>312</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313</v>
      </c>
      <c r="C3">
        <v>2021</v>
      </c>
      <c r="D3" t="s">
        <v>314</v>
      </c>
      <c r="E3" t="s">
        <v>28</v>
      </c>
      <c r="H3" t="s">
        <v>315</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316</v>
      </c>
      <c r="C4">
        <v>2011</v>
      </c>
      <c r="D4" t="s">
        <v>317</v>
      </c>
      <c r="E4" t="s">
        <v>162</v>
      </c>
      <c r="F4" t="s">
        <v>78</v>
      </c>
      <c r="G4" t="s">
        <v>132</v>
      </c>
      <c r="H4" t="s">
        <v>318</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319</v>
      </c>
      <c r="C5">
        <v>2010</v>
      </c>
      <c r="D5" t="s">
        <v>320</v>
      </c>
      <c r="E5" t="s">
        <v>321</v>
      </c>
      <c r="H5" t="s">
        <v>322</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323</v>
      </c>
      <c r="C6">
        <v>2009</v>
      </c>
      <c r="D6" t="s">
        <v>324</v>
      </c>
      <c r="E6" t="s">
        <v>325</v>
      </c>
      <c r="H6" t="s">
        <v>326</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327</v>
      </c>
      <c r="C7">
        <v>2008</v>
      </c>
      <c r="D7" t="s">
        <v>328</v>
      </c>
      <c r="E7" t="s">
        <v>329</v>
      </c>
      <c r="H7" t="s">
        <v>330</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331</v>
      </c>
      <c r="C8">
        <v>2005</v>
      </c>
      <c r="D8" t="s">
        <v>332</v>
      </c>
      <c r="E8" t="s">
        <v>333</v>
      </c>
      <c r="G8" t="s">
        <v>334</v>
      </c>
      <c r="H8" t="s">
        <v>335</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17"/>
  <sheetViews>
    <sheetView workbookViewId="0">
      <selection activeCell="I25" sqref="I25"/>
    </sheetView>
  </sheetViews>
  <sheetFormatPr defaultRowHeight="14.4" x14ac:dyDescent="0.3"/>
  <cols>
    <col min="2" max="2" width="25.55468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160</v>
      </c>
      <c r="C2">
        <v>2007</v>
      </c>
      <c r="D2" t="s">
        <v>161</v>
      </c>
      <c r="E2" t="s">
        <v>162</v>
      </c>
      <c r="F2" t="s">
        <v>78</v>
      </c>
      <c r="G2" t="s">
        <v>158</v>
      </c>
      <c r="H2" t="s">
        <v>163</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78</v>
      </c>
      <c r="G3" t="s">
        <v>39</v>
      </c>
      <c r="H3" t="s">
        <v>49</v>
      </c>
      <c r="I3">
        <v>13</v>
      </c>
      <c r="J3">
        <v>10050</v>
      </c>
      <c r="K3">
        <v>7554.5</v>
      </c>
      <c r="L3">
        <v>6</v>
      </c>
      <c r="M3">
        <v>1299.23</v>
      </c>
      <c r="N3">
        <v>437.7</v>
      </c>
      <c r="O3">
        <f t="shared" ref="O3:O17" si="4">SQRT(((I3-1)*POWER(K3,2) + (L3-1)*POWER(N3,2))/((I3-1)+(L3-1)))</f>
        <v>6351.4868544117062</v>
      </c>
      <c r="P3">
        <f t="shared" ref="P3:P17" si="5">(J3-M3)/O3</f>
        <v>1.3777514148394665</v>
      </c>
      <c r="Q3">
        <f t="shared" ref="Q3:Q17" si="6">P3*(1- (3/(4*(I3+L3)-9)))</f>
        <v>1.3160610529809829</v>
      </c>
      <c r="R3">
        <f t="shared" ref="R3:R17" si="7">SQRT((I3+L3)/(I3*L3)+(POWER(P3,2)/(2*(I3+L3))))</f>
        <v>0.54179548524236587</v>
      </c>
    </row>
    <row r="4" spans="1:18" x14ac:dyDescent="0.3">
      <c r="A4">
        <v>2</v>
      </c>
      <c r="B4" t="s">
        <v>36</v>
      </c>
      <c r="C4">
        <v>2002</v>
      </c>
      <c r="D4" t="s">
        <v>37</v>
      </c>
      <c r="E4" t="s">
        <v>38</v>
      </c>
      <c r="F4" t="s">
        <v>78</v>
      </c>
      <c r="G4" t="s">
        <v>158</v>
      </c>
      <c r="H4" t="s">
        <v>159</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150</v>
      </c>
      <c r="C5">
        <v>2012</v>
      </c>
      <c r="D5" t="s">
        <v>151</v>
      </c>
      <c r="E5" t="s">
        <v>88</v>
      </c>
      <c r="F5" t="s">
        <v>78</v>
      </c>
      <c r="G5" t="s">
        <v>132</v>
      </c>
      <c r="H5" t="s">
        <v>152</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307</v>
      </c>
      <c r="C6">
        <v>2021</v>
      </c>
      <c r="D6" t="s">
        <v>168</v>
      </c>
      <c r="E6" t="s">
        <v>88</v>
      </c>
      <c r="F6" t="s">
        <v>148</v>
      </c>
      <c r="H6" t="s">
        <v>169</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176</v>
      </c>
      <c r="C7">
        <v>2017</v>
      </c>
      <c r="D7" t="s">
        <v>177</v>
      </c>
      <c r="E7" t="s">
        <v>33</v>
      </c>
      <c r="F7" t="s">
        <v>78</v>
      </c>
      <c r="G7" t="s">
        <v>122</v>
      </c>
      <c r="H7" t="s">
        <v>178</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90</v>
      </c>
      <c r="C8">
        <v>2013</v>
      </c>
      <c r="D8" t="s">
        <v>179</v>
      </c>
      <c r="E8" t="s">
        <v>38</v>
      </c>
      <c r="F8" t="s">
        <v>78</v>
      </c>
      <c r="H8" t="s">
        <v>178</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197</v>
      </c>
      <c r="C9">
        <v>2013</v>
      </c>
      <c r="D9" t="s">
        <v>198</v>
      </c>
      <c r="E9" t="s">
        <v>199</v>
      </c>
      <c r="F9" t="s">
        <v>78</v>
      </c>
      <c r="G9" t="s">
        <v>200</v>
      </c>
      <c r="H9" t="s">
        <v>201</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202</v>
      </c>
      <c r="C10">
        <v>2009</v>
      </c>
      <c r="D10" t="s">
        <v>203</v>
      </c>
      <c r="E10" t="s">
        <v>155</v>
      </c>
      <c r="F10" t="s">
        <v>78</v>
      </c>
      <c r="G10" t="s">
        <v>204</v>
      </c>
      <c r="H10" t="s">
        <v>205</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219</v>
      </c>
      <c r="C11">
        <v>2015</v>
      </c>
      <c r="D11" t="s">
        <v>220</v>
      </c>
      <c r="E11" t="s">
        <v>221</v>
      </c>
      <c r="F11" t="s">
        <v>148</v>
      </c>
      <c r="G11" t="s">
        <v>222</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227</v>
      </c>
      <c r="C12">
        <v>2018</v>
      </c>
      <c r="D12" t="s">
        <v>228</v>
      </c>
      <c r="E12" t="s">
        <v>229</v>
      </c>
      <c r="F12" t="s">
        <v>230</v>
      </c>
      <c r="G12" t="s">
        <v>231</v>
      </c>
      <c r="H12" t="s">
        <v>233</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170</v>
      </c>
      <c r="E13" t="s">
        <v>28</v>
      </c>
      <c r="F13" t="s">
        <v>137</v>
      </c>
      <c r="G13" t="s">
        <v>156</v>
      </c>
      <c r="H13" t="s">
        <v>171</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164</v>
      </c>
      <c r="C14">
        <v>2011</v>
      </c>
      <c r="D14" t="s">
        <v>234</v>
      </c>
      <c r="E14" t="s">
        <v>33</v>
      </c>
      <c r="F14" t="s">
        <v>78</v>
      </c>
      <c r="G14" t="s">
        <v>57</v>
      </c>
      <c r="H14" t="s">
        <v>235</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237</v>
      </c>
      <c r="E15" t="s">
        <v>19</v>
      </c>
      <c r="F15" t="s">
        <v>73</v>
      </c>
      <c r="G15" t="s">
        <v>238</v>
      </c>
      <c r="H15" t="s">
        <v>239</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185</v>
      </c>
      <c r="C16">
        <v>2021</v>
      </c>
      <c r="D16" t="s">
        <v>186</v>
      </c>
      <c r="E16" t="s">
        <v>33</v>
      </c>
      <c r="F16" t="s">
        <v>78</v>
      </c>
      <c r="G16" t="s">
        <v>187</v>
      </c>
      <c r="H16" t="s">
        <v>250</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302</v>
      </c>
      <c r="C17">
        <v>2010</v>
      </c>
      <c r="D17" t="s">
        <v>303</v>
      </c>
      <c r="E17" t="s">
        <v>38</v>
      </c>
      <c r="F17" t="s">
        <v>78</v>
      </c>
      <c r="G17" t="s">
        <v>132</v>
      </c>
      <c r="H17" t="s">
        <v>304</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8"/>
  <sheetViews>
    <sheetView workbookViewId="0">
      <selection activeCell="D13" sqref="D13"/>
    </sheetView>
  </sheetViews>
  <sheetFormatPr defaultRowHeight="14.4" x14ac:dyDescent="0.3"/>
  <cols>
    <col min="2" max="2" width="16"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2021</v>
      </c>
      <c r="D2" t="s">
        <v>87</v>
      </c>
      <c r="E2" t="s">
        <v>88</v>
      </c>
      <c r="F2" t="s">
        <v>73</v>
      </c>
      <c r="G2" t="s">
        <v>122</v>
      </c>
      <c r="H2" t="s">
        <v>214</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216</v>
      </c>
      <c r="C3">
        <v>2015</v>
      </c>
      <c r="D3" t="s">
        <v>215</v>
      </c>
      <c r="E3" t="s">
        <v>88</v>
      </c>
      <c r="F3" t="s">
        <v>78</v>
      </c>
      <c r="G3" t="s">
        <v>122</v>
      </c>
      <c r="H3" t="s">
        <v>218</v>
      </c>
      <c r="I3">
        <v>15</v>
      </c>
      <c r="J3">
        <v>17.739999999999998</v>
      </c>
      <c r="K3">
        <v>9.11</v>
      </c>
      <c r="L3">
        <v>11</v>
      </c>
      <c r="M3">
        <v>5.46</v>
      </c>
      <c r="N3">
        <v>1.48</v>
      </c>
      <c r="O3">
        <f t="shared" ref="O3:O8" si="4">SQRT(((I3-1)*POWER(K3,2) + (L3-1)*POWER(N3,2))/((I3-1)+(L3-1)))</f>
        <v>7.0231563417027818</v>
      </c>
      <c r="P3">
        <f t="shared" ref="P3:P8" si="5">(J3-M3)/O3</f>
        <v>1.7485015856877082</v>
      </c>
      <c r="Q3">
        <f t="shared" ref="Q3:Q8" si="6">P3*(1- (3/(4*(I3+L3)-9)))</f>
        <v>1.6932857461396753</v>
      </c>
      <c r="R3">
        <f t="shared" ref="R3:R8" si="7">SQRT((I3+L3)/(I3*L3)+(POWER(P3,2)/(2*(I3+L3))))</f>
        <v>0.46515500288968653</v>
      </c>
    </row>
    <row r="4" spans="1:18" x14ac:dyDescent="0.3">
      <c r="A4">
        <v>2</v>
      </c>
      <c r="B4" t="s">
        <v>219</v>
      </c>
      <c r="C4">
        <v>2015</v>
      </c>
      <c r="D4" t="s">
        <v>220</v>
      </c>
      <c r="E4" t="s">
        <v>221</v>
      </c>
      <c r="F4" t="s">
        <v>148</v>
      </c>
      <c r="G4" t="s">
        <v>222</v>
      </c>
      <c r="H4" t="s">
        <v>223</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306</v>
      </c>
      <c r="C5">
        <v>2021</v>
      </c>
      <c r="D5" t="s">
        <v>224</v>
      </c>
      <c r="E5" t="s">
        <v>155</v>
      </c>
      <c r="F5" t="s">
        <v>148</v>
      </c>
      <c r="G5" t="s">
        <v>225</v>
      </c>
      <c r="H5" t="s">
        <v>226</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197</v>
      </c>
      <c r="C6">
        <v>2013</v>
      </c>
      <c r="D6" t="s">
        <v>198</v>
      </c>
      <c r="E6" t="s">
        <v>199</v>
      </c>
      <c r="F6" t="s">
        <v>78</v>
      </c>
      <c r="G6" t="s">
        <v>200</v>
      </c>
      <c r="H6" t="s">
        <v>201</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227</v>
      </c>
      <c r="C7">
        <v>2018</v>
      </c>
      <c r="D7" t="s">
        <v>228</v>
      </c>
      <c r="E7" t="s">
        <v>229</v>
      </c>
      <c r="F7" t="s">
        <v>230</v>
      </c>
      <c r="G7" t="s">
        <v>231</v>
      </c>
      <c r="H7" t="s">
        <v>232</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257</v>
      </c>
      <c r="C8">
        <v>2018</v>
      </c>
      <c r="D8" t="s">
        <v>258</v>
      </c>
      <c r="E8" t="s">
        <v>259</v>
      </c>
      <c r="F8" t="s">
        <v>260</v>
      </c>
      <c r="G8" t="s">
        <v>261</v>
      </c>
      <c r="H8" t="s">
        <v>262</v>
      </c>
      <c r="I8">
        <v>10</v>
      </c>
      <c r="J8">
        <v>101.98</v>
      </c>
      <c r="K8">
        <v>15.03</v>
      </c>
      <c r="L8">
        <v>5</v>
      </c>
      <c r="M8">
        <v>92.99</v>
      </c>
      <c r="N8">
        <v>10.25</v>
      </c>
      <c r="O8">
        <f t="shared" si="4"/>
        <v>13.73753448935266</v>
      </c>
      <c r="P8">
        <f t="shared" si="5"/>
        <v>0.65441145985604265</v>
      </c>
      <c r="Q8">
        <f t="shared" si="6"/>
        <v>0.61591666809980483</v>
      </c>
      <c r="R8">
        <f t="shared" si="7"/>
        <v>0.56060248420162262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3"/>
  <sheetViews>
    <sheetView workbookViewId="0">
      <selection activeCell="E25" sqref="E25"/>
    </sheetView>
  </sheetViews>
  <sheetFormatPr defaultRowHeight="14.4" x14ac:dyDescent="0.3"/>
  <cols>
    <col min="2" max="2" width="18.441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180</v>
      </c>
      <c r="C2">
        <v>2017</v>
      </c>
      <c r="D2" t="s">
        <v>217</v>
      </c>
      <c r="E2" t="s">
        <v>28</v>
      </c>
      <c r="F2" t="s">
        <v>73</v>
      </c>
      <c r="G2" t="s">
        <v>181</v>
      </c>
      <c r="H2" t="s">
        <v>182</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183</v>
      </c>
      <c r="C3">
        <v>2006</v>
      </c>
      <c r="D3" t="s">
        <v>184</v>
      </c>
      <c r="E3" t="s">
        <v>38</v>
      </c>
      <c r="F3" t="s">
        <v>78</v>
      </c>
      <c r="G3" t="s">
        <v>158</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185</v>
      </c>
      <c r="C4">
        <v>2021</v>
      </c>
      <c r="D4" t="s">
        <v>186</v>
      </c>
      <c r="E4" t="s">
        <v>33</v>
      </c>
      <c r="F4" t="s">
        <v>78</v>
      </c>
      <c r="G4" t="s">
        <v>187</v>
      </c>
      <c r="H4" t="s">
        <v>188</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189</v>
      </c>
      <c r="C5">
        <v>2018</v>
      </c>
      <c r="D5" t="s">
        <v>190</v>
      </c>
      <c r="E5" t="s">
        <v>191</v>
      </c>
      <c r="F5" t="s">
        <v>148</v>
      </c>
      <c r="G5" t="s">
        <v>122</v>
      </c>
      <c r="H5" t="s">
        <v>192</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193</v>
      </c>
      <c r="C6">
        <v>2021</v>
      </c>
      <c r="D6" t="s">
        <v>194</v>
      </c>
      <c r="E6" t="s">
        <v>19</v>
      </c>
      <c r="F6" t="s">
        <v>73</v>
      </c>
      <c r="G6" t="s">
        <v>195</v>
      </c>
      <c r="H6" t="s">
        <v>196</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197</v>
      </c>
      <c r="C7">
        <v>2013</v>
      </c>
      <c r="D7" t="s">
        <v>198</v>
      </c>
      <c r="E7" t="s">
        <v>199</v>
      </c>
      <c r="F7" t="s">
        <v>78</v>
      </c>
      <c r="G7" t="s">
        <v>200</v>
      </c>
      <c r="H7" t="s">
        <v>201</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206</v>
      </c>
      <c r="C8">
        <v>2005</v>
      </c>
      <c r="D8" t="s">
        <v>207</v>
      </c>
      <c r="E8" t="s">
        <v>38</v>
      </c>
      <c r="F8" t="s">
        <v>78</v>
      </c>
      <c r="G8" t="s">
        <v>208</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209</v>
      </c>
      <c r="C9">
        <v>2018</v>
      </c>
      <c r="D9" t="s">
        <v>210</v>
      </c>
      <c r="E9" t="s">
        <v>211</v>
      </c>
      <c r="F9" t="s">
        <v>137</v>
      </c>
      <c r="G9" t="s">
        <v>212</v>
      </c>
      <c r="H9" t="s">
        <v>213</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98</v>
      </c>
      <c r="C10">
        <v>2016</v>
      </c>
      <c r="D10" t="s">
        <v>97</v>
      </c>
      <c r="E10" t="s">
        <v>99</v>
      </c>
      <c r="F10" t="s">
        <v>39</v>
      </c>
      <c r="G10" t="s">
        <v>101</v>
      </c>
      <c r="H10" t="s">
        <v>263</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90</v>
      </c>
      <c r="C11">
        <v>2017</v>
      </c>
      <c r="D11" t="s">
        <v>91</v>
      </c>
      <c r="E11" t="s">
        <v>92</v>
      </c>
      <c r="F11" t="s">
        <v>78</v>
      </c>
      <c r="G11" t="s">
        <v>267</v>
      </c>
      <c r="H11" t="s">
        <v>268</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293</v>
      </c>
      <c r="C12">
        <v>2017</v>
      </c>
      <c r="D12" t="s">
        <v>294</v>
      </c>
      <c r="E12" t="s">
        <v>295</v>
      </c>
      <c r="F12" t="s">
        <v>137</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302</v>
      </c>
      <c r="C13">
        <v>2010</v>
      </c>
      <c r="D13" t="s">
        <v>303</v>
      </c>
      <c r="E13" t="s">
        <v>38</v>
      </c>
      <c r="F13" t="s">
        <v>78</v>
      </c>
      <c r="G13" t="s">
        <v>132</v>
      </c>
      <c r="H13" t="s">
        <v>304</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6"/>
  <sheetViews>
    <sheetView workbookViewId="0">
      <selection activeCell="I20" sqref="I20:J20"/>
    </sheetView>
  </sheetViews>
  <sheetFormatPr defaultRowHeight="14.4" x14ac:dyDescent="0.3"/>
  <cols>
    <col min="2" max="2" width="17.218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189</v>
      </c>
      <c r="C2">
        <v>2018</v>
      </c>
      <c r="D2" t="s">
        <v>190</v>
      </c>
      <c r="E2" t="s">
        <v>191</v>
      </c>
      <c r="F2" t="s">
        <v>148</v>
      </c>
      <c r="G2" t="s">
        <v>296</v>
      </c>
      <c r="H2" t="s">
        <v>297</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253</v>
      </c>
      <c r="C3">
        <v>2016</v>
      </c>
      <c r="D3" t="s">
        <v>254</v>
      </c>
      <c r="E3" t="s">
        <v>255</v>
      </c>
      <c r="H3" t="s">
        <v>256</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185</v>
      </c>
      <c r="C4">
        <v>2021</v>
      </c>
      <c r="D4" t="s">
        <v>186</v>
      </c>
      <c r="E4" t="s">
        <v>33</v>
      </c>
      <c r="F4" t="s">
        <v>78</v>
      </c>
      <c r="G4" t="s">
        <v>187</v>
      </c>
      <c r="H4" t="s">
        <v>250</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246</v>
      </c>
      <c r="C5">
        <v>2021</v>
      </c>
      <c r="D5" t="s">
        <v>247</v>
      </c>
      <c r="E5" t="s">
        <v>28</v>
      </c>
      <c r="F5" t="s">
        <v>78</v>
      </c>
      <c r="G5" t="s">
        <v>248</v>
      </c>
      <c r="H5" t="s">
        <v>299</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193</v>
      </c>
      <c r="C6">
        <v>2021</v>
      </c>
      <c r="D6" t="s">
        <v>194</v>
      </c>
      <c r="E6" t="s">
        <v>19</v>
      </c>
      <c r="F6" t="s">
        <v>73</v>
      </c>
      <c r="G6" t="s">
        <v>195</v>
      </c>
      <c r="H6" t="s">
        <v>305</v>
      </c>
      <c r="I6">
        <v>12</v>
      </c>
      <c r="J6">
        <v>7.39</v>
      </c>
      <c r="K6">
        <f>150*(3/4)</f>
        <v>112.5</v>
      </c>
      <c r="L6">
        <v>1</v>
      </c>
      <c r="M6">
        <v>10.210000000000001</v>
      </c>
      <c r="N6">
        <f>50*(3/4)</f>
        <v>37.5</v>
      </c>
      <c r="O6">
        <f t="shared" ref="O6" si="4">SQRT(((I6-1)*POWER(K6,2) + (L6-1)*POWER(N6,2))/((I6-1)+(L6-1)))</f>
        <v>112.5</v>
      </c>
      <c r="P6">
        <f t="shared" ref="P6" si="5">(J6-M6)/O6</f>
        <v>-2.5066666666666678E-2</v>
      </c>
      <c r="Q6">
        <f t="shared" ref="Q6" si="6">P6*(1- (3/(4*(I6+L6)-9)))</f>
        <v>-2.3317829457364353E-2</v>
      </c>
      <c r="R6">
        <f t="shared" ref="R6" si="7">SQRT((I6+L6)/(I6*L6)+(POWER(P6,2)/(2*(I6+L6))))</f>
        <v>1.0408446090415899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1"/>
  <sheetViews>
    <sheetView workbookViewId="0">
      <selection activeCell="F11" sqref="F11"/>
    </sheetView>
  </sheetViews>
  <sheetFormatPr defaultRowHeight="14.4" x14ac:dyDescent="0.3"/>
  <cols>
    <col min="2" max="2" width="20.66406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193</v>
      </c>
      <c r="C2">
        <v>2021</v>
      </c>
      <c r="D2" t="s">
        <v>194</v>
      </c>
      <c r="E2" t="s">
        <v>19</v>
      </c>
      <c r="F2" t="s">
        <v>73</v>
      </c>
      <c r="G2" t="s">
        <v>195</v>
      </c>
      <c r="H2" t="s">
        <v>196</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246</v>
      </c>
      <c r="C3">
        <v>2021</v>
      </c>
      <c r="D3" t="s">
        <v>247</v>
      </c>
      <c r="E3" t="s">
        <v>28</v>
      </c>
      <c r="F3" t="s">
        <v>78</v>
      </c>
      <c r="G3" t="s">
        <v>248</v>
      </c>
      <c r="H3" t="s">
        <v>249</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183</v>
      </c>
      <c r="C4">
        <v>2006</v>
      </c>
      <c r="D4" t="s">
        <v>184</v>
      </c>
      <c r="E4" t="s">
        <v>38</v>
      </c>
      <c r="F4" t="s">
        <v>78</v>
      </c>
      <c r="G4" t="s">
        <v>158</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185</v>
      </c>
      <c r="C5">
        <v>2021</v>
      </c>
      <c r="D5" t="s">
        <v>186</v>
      </c>
      <c r="E5" t="s">
        <v>33</v>
      </c>
      <c r="F5" t="s">
        <v>78</v>
      </c>
      <c r="G5" t="s">
        <v>187</v>
      </c>
      <c r="H5" t="s">
        <v>250</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176</v>
      </c>
      <c r="C6">
        <v>2017</v>
      </c>
      <c r="D6" t="s">
        <v>177</v>
      </c>
      <c r="E6" t="s">
        <v>33</v>
      </c>
      <c r="F6" t="s">
        <v>78</v>
      </c>
      <c r="G6" t="s">
        <v>122</v>
      </c>
      <c r="H6" t="s">
        <v>178</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137</v>
      </c>
      <c r="G7" t="s">
        <v>251</v>
      </c>
      <c r="H7" t="s">
        <v>252</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90</v>
      </c>
      <c r="C8">
        <v>2013</v>
      </c>
      <c r="D8" t="s">
        <v>179</v>
      </c>
      <c r="E8" t="s">
        <v>38</v>
      </c>
      <c r="F8" t="s">
        <v>78</v>
      </c>
      <c r="H8" t="s">
        <v>178</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253</v>
      </c>
      <c r="C9">
        <v>2016</v>
      </c>
      <c r="D9" t="s">
        <v>254</v>
      </c>
      <c r="E9" t="s">
        <v>255</v>
      </c>
      <c r="H9" t="s">
        <v>256</v>
      </c>
      <c r="I9">
        <v>21</v>
      </c>
      <c r="J9">
        <v>219.22</v>
      </c>
      <c r="K9">
        <v>60.81</v>
      </c>
      <c r="L9">
        <v>39</v>
      </c>
      <c r="M9">
        <v>386.7</v>
      </c>
      <c r="N9">
        <v>172.87</v>
      </c>
      <c r="O9">
        <f t="shared" ref="O9:O11" si="16">SQRT(((I9-1)*POWER(K9,2) + (L9-1)*POWER(N9,2))/((I9-1)+(L9-1)))</f>
        <v>144.41024680665365</v>
      </c>
      <c r="P9">
        <f t="shared" ref="P9:P11" si="17">(J9-M9)/O9</f>
        <v>-1.1597514975805956</v>
      </c>
      <c r="Q9">
        <f t="shared" ref="Q9:Q11" si="18">P9*(1- (3/(4*(I9+L9)-9)))</f>
        <v>-1.1446897898198087</v>
      </c>
      <c r="R9">
        <f t="shared" ref="R9:R11" si="19">SQRT((I9+L9)/(I9*L9)+(POWER(P9,2)/(2*(I9+L9))))</f>
        <v>0.29063482710767857</v>
      </c>
    </row>
    <row r="10" spans="1:18" x14ac:dyDescent="0.3">
      <c r="A10">
        <v>9</v>
      </c>
      <c r="B10" t="s">
        <v>189</v>
      </c>
      <c r="C10">
        <v>2018</v>
      </c>
      <c r="D10" t="s">
        <v>190</v>
      </c>
      <c r="E10" t="s">
        <v>191</v>
      </c>
      <c r="F10" t="s">
        <v>148</v>
      </c>
      <c r="G10" t="s">
        <v>296</v>
      </c>
      <c r="H10" t="s">
        <v>297</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150</v>
      </c>
      <c r="C11">
        <v>2012</v>
      </c>
      <c r="D11" t="s">
        <v>151</v>
      </c>
      <c r="E11" t="s">
        <v>88</v>
      </c>
      <c r="F11" t="s">
        <v>78</v>
      </c>
      <c r="G11" t="s">
        <v>132</v>
      </c>
      <c r="H11" t="s">
        <v>301</v>
      </c>
      <c r="I11">
        <v>4</v>
      </c>
      <c r="J11">
        <v>1.94</v>
      </c>
      <c r="K11">
        <v>0.26</v>
      </c>
      <c r="L11">
        <v>4</v>
      </c>
      <c r="M11">
        <v>1.92</v>
      </c>
      <c r="N11">
        <v>0.33</v>
      </c>
      <c r="O11">
        <f t="shared" si="16"/>
        <v>0.297069015550259</v>
      </c>
      <c r="P11">
        <f t="shared" si="17"/>
        <v>6.7324422787594151E-2</v>
      </c>
      <c r="Q11">
        <f t="shared" si="18"/>
        <v>5.8542976337038394E-2</v>
      </c>
      <c r="R11">
        <f t="shared" si="19"/>
        <v>0.70730706635730722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68</v>
      </c>
      <c r="E2" t="s">
        <v>14</v>
      </c>
      <c r="F2" t="s">
        <v>69</v>
      </c>
      <c r="G2" t="s">
        <v>20</v>
      </c>
      <c r="H2" t="s">
        <v>70</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83</v>
      </c>
      <c r="C3">
        <v>1996</v>
      </c>
      <c r="D3" t="s">
        <v>82</v>
      </c>
      <c r="E3" t="s">
        <v>84</v>
      </c>
      <c r="F3" t="s">
        <v>78</v>
      </c>
      <c r="G3" t="s">
        <v>85</v>
      </c>
      <c r="H3" t="s">
        <v>86</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7"/>
  <sheetViews>
    <sheetView workbookViewId="0">
      <selection activeCell="F12" sqref="F12"/>
    </sheetView>
  </sheetViews>
  <sheetFormatPr defaultRowHeight="14.4" x14ac:dyDescent="0.3"/>
  <cols>
    <col min="2" max="2" width="19.7773437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8</v>
      </c>
      <c r="C2">
        <v>2022</v>
      </c>
      <c r="D2" t="s">
        <v>87</v>
      </c>
      <c r="E2" t="s">
        <v>88</v>
      </c>
      <c r="F2" t="s">
        <v>69</v>
      </c>
      <c r="G2" t="s">
        <v>20</v>
      </c>
      <c r="H2" t="s">
        <v>89</v>
      </c>
      <c r="I2">
        <v>25</v>
      </c>
      <c r="J2">
        <f>0.78316-0.25485</f>
        <v>0.52830999999999995</v>
      </c>
      <c r="K2">
        <v>9.4689999999999996E-2</v>
      </c>
      <c r="L2">
        <v>25</v>
      </c>
      <c r="M2">
        <v>0.78315999999999997</v>
      </c>
      <c r="N2">
        <v>6.6960000000000006E-2</v>
      </c>
      <c r="O2">
        <f t="shared" ref="O2:O7" si="0">SQRT(((I2-1)*POWER(K2,2) + (L2-1)*POWER(N2,2))/((I2-1)+(L2-1)))</f>
        <v>8.2005602552508564E-2</v>
      </c>
      <c r="P2">
        <f t="shared" ref="P2:P7" si="1">(J2-M2)/O2</f>
        <v>-3.1077144983700156</v>
      </c>
      <c r="Q2">
        <f t="shared" ref="Q2:Q7" si="2">P2*(1- (3/(4*(I2+L2)-9)))</f>
        <v>-3.0589022287621095</v>
      </c>
      <c r="R2">
        <f t="shared" ref="R2:R7" si="3">SQRT((I2+L2)/(I2*L2)+(POWER(P2,2)/(2*(I2+L2))))</f>
        <v>0.42021291512017095</v>
      </c>
    </row>
    <row r="3" spans="1:18" x14ac:dyDescent="0.3">
      <c r="A3">
        <v>1</v>
      </c>
      <c r="B3" t="s">
        <v>90</v>
      </c>
      <c r="C3">
        <v>2017</v>
      </c>
      <c r="D3" t="s">
        <v>91</v>
      </c>
      <c r="E3" t="s">
        <v>92</v>
      </c>
      <c r="F3" t="s">
        <v>78</v>
      </c>
      <c r="G3" t="s">
        <v>93</v>
      </c>
      <c r="H3" t="s">
        <v>94</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95</v>
      </c>
      <c r="C4">
        <v>2022</v>
      </c>
      <c r="D4" t="s">
        <v>96</v>
      </c>
      <c r="E4" t="s">
        <v>88</v>
      </c>
      <c r="H4" t="s">
        <v>100</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98</v>
      </c>
      <c r="C5">
        <v>2016</v>
      </c>
      <c r="D5" t="s">
        <v>97</v>
      </c>
      <c r="E5" t="s">
        <v>99</v>
      </c>
      <c r="F5" t="s">
        <v>78</v>
      </c>
      <c r="G5" t="s">
        <v>101</v>
      </c>
      <c r="H5" t="s">
        <v>102</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103</v>
      </c>
      <c r="C6">
        <v>2021</v>
      </c>
      <c r="D6" t="s">
        <v>104</v>
      </c>
      <c r="E6" t="s">
        <v>14</v>
      </c>
      <c r="G6" t="s">
        <v>105</v>
      </c>
      <c r="H6" t="s">
        <v>106</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242</v>
      </c>
      <c r="C7">
        <v>2022</v>
      </c>
      <c r="D7" t="s">
        <v>241</v>
      </c>
      <c r="E7" t="s">
        <v>243</v>
      </c>
      <c r="F7" t="s">
        <v>78</v>
      </c>
      <c r="G7" t="s">
        <v>244</v>
      </c>
      <c r="H7" t="s">
        <v>245</v>
      </c>
      <c r="I7">
        <v>6</v>
      </c>
      <c r="J7">
        <v>2</v>
      </c>
      <c r="K7">
        <f>(2-1.25)*(3/4)</f>
        <v>0.5625</v>
      </c>
      <c r="L7">
        <v>44</v>
      </c>
      <c r="M7">
        <v>4</v>
      </c>
      <c r="N7">
        <f>(4-3)*(3/4)</f>
        <v>0.75</v>
      </c>
      <c r="O7">
        <f t="shared" si="0"/>
        <v>0.73271088048083466</v>
      </c>
      <c r="P7">
        <f t="shared" si="1"/>
        <v>-2.7295896011364245</v>
      </c>
      <c r="Q7">
        <f t="shared" si="2"/>
        <v>-2.6867164660400409</v>
      </c>
      <c r="R7">
        <f t="shared" si="3"/>
        <v>0.51371250062681983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7"/>
  <sheetViews>
    <sheetView workbookViewId="0">
      <selection sqref="A1:R1"/>
    </sheetView>
  </sheetViews>
  <sheetFormatPr defaultRowHeight="14.4" x14ac:dyDescent="0.3"/>
  <cols>
    <col min="2" max="2" width="20.33203125" customWidth="1"/>
  </cols>
  <sheetData>
    <row r="1" spans="1:18" x14ac:dyDescent="0.3">
      <c r="A1" t="s">
        <v>25</v>
      </c>
      <c r="B1" t="s">
        <v>0</v>
      </c>
      <c r="C1" t="s">
        <v>1</v>
      </c>
      <c r="D1" t="s">
        <v>2</v>
      </c>
      <c r="E1" t="s">
        <v>13</v>
      </c>
      <c r="F1" t="s">
        <v>264</v>
      </c>
      <c r="G1" t="s">
        <v>265</v>
      </c>
      <c r="H1" t="s">
        <v>266</v>
      </c>
      <c r="I1" t="s">
        <v>4</v>
      </c>
      <c r="J1" t="s">
        <v>3</v>
      </c>
      <c r="K1" t="s">
        <v>5</v>
      </c>
      <c r="L1" t="s">
        <v>6</v>
      </c>
      <c r="M1" t="s">
        <v>7</v>
      </c>
      <c r="N1" t="s">
        <v>10</v>
      </c>
      <c r="O1" t="s">
        <v>21</v>
      </c>
      <c r="P1" t="s">
        <v>22</v>
      </c>
      <c r="Q1" t="s">
        <v>23</v>
      </c>
      <c r="R1" t="s">
        <v>24</v>
      </c>
    </row>
    <row r="2" spans="1:18" x14ac:dyDescent="0.3">
      <c r="A2">
        <v>0</v>
      </c>
      <c r="B2" t="s">
        <v>107</v>
      </c>
      <c r="C2">
        <v>2020</v>
      </c>
      <c r="D2" t="s">
        <v>108</v>
      </c>
      <c r="E2" t="s">
        <v>109</v>
      </c>
      <c r="F2" t="s">
        <v>110</v>
      </c>
      <c r="G2" t="s">
        <v>111</v>
      </c>
      <c r="H2" t="s">
        <v>112</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113</v>
      </c>
      <c r="C3">
        <v>2019</v>
      </c>
      <c r="D3" t="s">
        <v>114</v>
      </c>
      <c r="E3" t="s">
        <v>115</v>
      </c>
      <c r="F3" t="s">
        <v>116</v>
      </c>
      <c r="G3" t="s">
        <v>117</v>
      </c>
      <c r="H3" t="s">
        <v>118</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119</v>
      </c>
      <c r="C4">
        <v>2018</v>
      </c>
      <c r="D4" t="s">
        <v>120</v>
      </c>
      <c r="E4" t="s">
        <v>121</v>
      </c>
      <c r="F4" t="s">
        <v>73</v>
      </c>
      <c r="G4" t="s">
        <v>122</v>
      </c>
      <c r="H4" t="s">
        <v>123</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124</v>
      </c>
      <c r="C5">
        <v>2019</v>
      </c>
      <c r="D5" t="s">
        <v>125</v>
      </c>
      <c r="E5" t="s">
        <v>126</v>
      </c>
      <c r="F5" t="s">
        <v>78</v>
      </c>
      <c r="G5" t="s">
        <v>127</v>
      </c>
      <c r="H5" t="s">
        <v>128</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135</v>
      </c>
      <c r="C6">
        <v>2020</v>
      </c>
      <c r="D6" t="s">
        <v>134</v>
      </c>
      <c r="E6" t="s">
        <v>136</v>
      </c>
      <c r="F6" t="s">
        <v>137</v>
      </c>
      <c r="G6" t="s">
        <v>138</v>
      </c>
      <c r="H6" t="s">
        <v>139</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140</v>
      </c>
      <c r="C7">
        <v>2018</v>
      </c>
      <c r="D7" t="s">
        <v>142</v>
      </c>
      <c r="E7" t="s">
        <v>141</v>
      </c>
      <c r="F7" t="s">
        <v>78</v>
      </c>
      <c r="G7" t="s">
        <v>143</v>
      </c>
      <c r="H7" t="s">
        <v>144</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task_time</vt:lpstr>
      <vt:lpstr>tool_path_length</vt:lpstr>
      <vt:lpstr>tool_idle</vt:lpstr>
      <vt:lpstr>tool_jerk</vt:lpstr>
      <vt:lpstr>tool_acceleration</vt:lpstr>
      <vt:lpstr>tool_velocity</vt:lpstr>
      <vt:lpstr>tool_grasps</vt:lpstr>
      <vt:lpstr>tool_bimanual</vt:lpstr>
      <vt:lpstr>pupil_dilation</vt:lpstr>
      <vt:lpstr>tool_movements</vt:lpstr>
      <vt:lpstr>pupil_blinks</vt:lpstr>
      <vt:lpstr>scale_UWOMSAb</vt:lpstr>
      <vt:lpstr>tool_force</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2022-06-20T11:22:04Z</dcterms:modified>
</cp:coreProperties>
</file>