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Sheet2!$I$2:$I$10</definedName>
    <definedName name="solver_adj" localSheetId="2" hidden="1">Sheet3!$I$2:$I$10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Sheet2!$I$10</definedName>
    <definedName name="solver_lhs1" localSheetId="2" hidden="1">Sheet3!$H$2:$H$10</definedName>
    <definedName name="solver_lhs2" localSheetId="1" hidden="1">Sheet2!$I$2</definedName>
    <definedName name="solver_lhs2" localSheetId="2" hidden="1">Sheet3!$I$2:$I$10</definedName>
    <definedName name="solver_lhs3" localSheetId="1" hidden="1">Sheet2!$I$2:$I$10</definedName>
    <definedName name="solver_lhs3" localSheetId="2" hidden="1">Sheet3!$M$2:$M$10</definedName>
    <definedName name="solver_lhs4" localSheetId="1" hidden="1">Sheet2!$I$2:$I$10</definedName>
    <definedName name="solver_lhs5" localSheetId="1" hidden="1">Sheet2!$I$3:$I$6</definedName>
    <definedName name="solver_lhs6" localSheetId="1" hidden="1">Sheet2!$I$7</definedName>
    <definedName name="solver_lhs7" localSheetId="1" hidden="1">Sheet2!$I$8</definedName>
    <definedName name="solver_lhs8" localSheetId="1" hidden="1">Sheet2!$I$9</definedName>
    <definedName name="solver_lhs9" localSheetId="1" hidden="1">Sheet2!$M$2:$M$10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9</definedName>
    <definedName name="solver_num" localSheetId="2" hidden="1">3</definedName>
    <definedName name="solver_nwt" localSheetId="1" hidden="1">1</definedName>
    <definedName name="solver_nwt" localSheetId="2" hidden="1">1</definedName>
    <definedName name="solver_opt" localSheetId="1" hidden="1">Sheet2!$B$18</definedName>
    <definedName name="solver_opt" localSheetId="2" hidden="1">Sheet3!$B$18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3</definedName>
    <definedName name="solver_rel1" localSheetId="2" hidden="1">1</definedName>
    <definedName name="solver_rel2" localSheetId="1" hidden="1">3</definedName>
    <definedName name="solver_rel2" localSheetId="2" hidden="1">4</definedName>
    <definedName name="solver_rel3" localSheetId="1" hidden="1">1</definedName>
    <definedName name="solver_rel3" localSheetId="2" hidden="1">1</definedName>
    <definedName name="solver_rel4" localSheetId="1" hidden="1">4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1</definedName>
    <definedName name="solver_rhs1" localSheetId="1" hidden="1">46</definedName>
    <definedName name="solver_rhs1" localSheetId="2" hidden="1">10000000</definedName>
    <definedName name="solver_rhs2" localSheetId="1" hidden="1">160</definedName>
    <definedName name="solver_rhs2" localSheetId="2" hidden="1">integer</definedName>
    <definedName name="solver_rhs3" localSheetId="1" hidden="1">200</definedName>
    <definedName name="solver_rhs3" localSheetId="2" hidden="1">30000</definedName>
    <definedName name="solver_rhs4" localSheetId="1" hidden="1">integer</definedName>
    <definedName name="solver_rhs5" localSheetId="1" hidden="1">100</definedName>
    <definedName name="solver_rhs6" localSheetId="1" hidden="1">80</definedName>
    <definedName name="solver_rhs7" localSheetId="1" hidden="1">69</definedName>
    <definedName name="solver_rhs8" localSheetId="1" hidden="1">65</definedName>
    <definedName name="solver_rhs9" localSheetId="1" hidden="1">120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82000000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D3" i="1" l="1"/>
  <c r="F2" i="1" l="1"/>
  <c r="L18" i="1" l="1"/>
  <c r="B15" i="1" l="1"/>
  <c r="F2" i="2" l="1"/>
  <c r="B17" i="1" l="1"/>
  <c r="B18" i="1" s="1"/>
  <c r="F2" i="3" l="1"/>
  <c r="G2" i="3" s="1"/>
  <c r="L17" i="3"/>
  <c r="O17" i="3" s="1"/>
  <c r="B16" i="3"/>
  <c r="B17" i="3" s="1"/>
  <c r="H10" i="3"/>
  <c r="G10" i="3"/>
  <c r="H9" i="3"/>
  <c r="G9" i="3"/>
  <c r="J9" i="3" s="1"/>
  <c r="J8" i="3"/>
  <c r="H8" i="3"/>
  <c r="G8" i="3"/>
  <c r="J7" i="3"/>
  <c r="H7" i="3"/>
  <c r="L7" i="3" s="1"/>
  <c r="G7" i="3"/>
  <c r="H6" i="3"/>
  <c r="G6" i="3"/>
  <c r="H5" i="3"/>
  <c r="K5" i="3" s="1"/>
  <c r="G5" i="3"/>
  <c r="J5" i="3" s="1"/>
  <c r="H4" i="3"/>
  <c r="G4" i="3"/>
  <c r="J4" i="3" s="1"/>
  <c r="H3" i="3"/>
  <c r="G3" i="3"/>
  <c r="H2" i="3"/>
  <c r="O17" i="2"/>
  <c r="B16" i="2"/>
  <c r="B17" i="2" s="1"/>
  <c r="H10" i="2"/>
  <c r="G10" i="2"/>
  <c r="J10" i="2" s="1"/>
  <c r="H9" i="2"/>
  <c r="G9" i="2"/>
  <c r="J9" i="2" s="1"/>
  <c r="H8" i="2"/>
  <c r="G8" i="2"/>
  <c r="H7" i="2"/>
  <c r="G7" i="2"/>
  <c r="J7" i="2" s="1"/>
  <c r="H6" i="2"/>
  <c r="G6" i="2"/>
  <c r="J6" i="2" s="1"/>
  <c r="H5" i="2"/>
  <c r="G5" i="2"/>
  <c r="J5" i="2" s="1"/>
  <c r="H4" i="2"/>
  <c r="G4" i="2"/>
  <c r="H3" i="2"/>
  <c r="G3" i="2"/>
  <c r="J3" i="2" s="1"/>
  <c r="H2" i="2"/>
  <c r="G2" i="2"/>
  <c r="O18" i="1"/>
  <c r="H3" i="1"/>
  <c r="H4" i="1"/>
  <c r="H5" i="1"/>
  <c r="H6" i="1"/>
  <c r="H7" i="1"/>
  <c r="H8" i="1"/>
  <c r="H9" i="1"/>
  <c r="H10" i="1"/>
  <c r="H2" i="1"/>
  <c r="K10" i="2" l="1"/>
  <c r="K6" i="2"/>
  <c r="K3" i="2"/>
  <c r="L5" i="2"/>
  <c r="K7" i="2"/>
  <c r="L9" i="2"/>
  <c r="K6" i="3"/>
  <c r="K3" i="3"/>
  <c r="K4" i="3"/>
  <c r="L3" i="3"/>
  <c r="K9" i="3"/>
  <c r="J3" i="3"/>
  <c r="K8" i="3"/>
  <c r="K10" i="3"/>
  <c r="K7" i="3"/>
  <c r="K2" i="3"/>
  <c r="L2" i="3"/>
  <c r="L10" i="3"/>
  <c r="J2" i="3"/>
  <c r="L4" i="3"/>
  <c r="J6" i="3"/>
  <c r="L8" i="3"/>
  <c r="J10" i="3"/>
  <c r="L6" i="3"/>
  <c r="L5" i="3"/>
  <c r="L9" i="3"/>
  <c r="K4" i="2"/>
  <c r="K9" i="2"/>
  <c r="K5" i="2"/>
  <c r="K8" i="2"/>
  <c r="K2" i="2"/>
  <c r="J2" i="2"/>
  <c r="L3" i="2"/>
  <c r="L2" i="2"/>
  <c r="J4" i="2"/>
  <c r="L6" i="2"/>
  <c r="J8" i="2"/>
  <c r="L10" i="2"/>
  <c r="L4" i="2"/>
  <c r="L8" i="2"/>
  <c r="L7" i="2"/>
  <c r="G2" i="1"/>
  <c r="K2" i="1" s="1"/>
  <c r="G3" i="1"/>
  <c r="G4" i="1"/>
  <c r="G5" i="1"/>
  <c r="G6" i="1"/>
  <c r="G7" i="1"/>
  <c r="G8" i="1"/>
  <c r="G9" i="1"/>
  <c r="G10" i="1"/>
  <c r="K10" i="1" s="1"/>
  <c r="D17" i="3" l="1"/>
  <c r="D18" i="3" s="1"/>
  <c r="B18" i="3"/>
  <c r="O18" i="3" s="1"/>
  <c r="P18" i="3" s="1"/>
  <c r="H17" i="3"/>
  <c r="H18" i="3" s="1"/>
  <c r="D17" i="2"/>
  <c r="D18" i="2" s="1"/>
  <c r="B18" i="2"/>
  <c r="H17" i="2"/>
  <c r="H18" i="2" s="1"/>
  <c r="L6" i="1"/>
  <c r="K6" i="1"/>
  <c r="K9" i="1"/>
  <c r="L9" i="1"/>
  <c r="K5" i="1"/>
  <c r="L5" i="1"/>
  <c r="L8" i="1"/>
  <c r="K8" i="1"/>
  <c r="K4" i="1"/>
  <c r="L4" i="1"/>
  <c r="L7" i="1"/>
  <c r="K7" i="1"/>
  <c r="L3" i="1"/>
  <c r="K3" i="1"/>
  <c r="L2" i="1"/>
  <c r="L10" i="1"/>
  <c r="J7" i="1"/>
  <c r="J10" i="1"/>
  <c r="J9" i="1"/>
  <c r="J8" i="1"/>
  <c r="J6" i="1"/>
  <c r="J3" i="1"/>
  <c r="J4" i="1"/>
  <c r="J5" i="1"/>
  <c r="J2" i="1"/>
  <c r="M2" i="2" l="1"/>
  <c r="N2" i="2" s="1"/>
  <c r="O21" i="2"/>
  <c r="M2" i="3"/>
  <c r="N2" i="3" s="1"/>
  <c r="M7" i="3"/>
  <c r="N7" i="3" s="1"/>
  <c r="M5" i="3"/>
  <c r="N5" i="3" s="1"/>
  <c r="M10" i="3"/>
  <c r="N10" i="3" s="1"/>
  <c r="M3" i="3"/>
  <c r="N3" i="3" s="1"/>
  <c r="M8" i="3"/>
  <c r="N8" i="3" s="1"/>
  <c r="M4" i="3"/>
  <c r="N4" i="3" s="1"/>
  <c r="M9" i="3"/>
  <c r="N9" i="3" s="1"/>
  <c r="M6" i="3"/>
  <c r="N6" i="3" s="1"/>
  <c r="O18" i="2"/>
  <c r="P18" i="2" s="1"/>
  <c r="M9" i="2"/>
  <c r="N9" i="2" s="1"/>
  <c r="M7" i="2"/>
  <c r="N7" i="2" s="1"/>
  <c r="M3" i="2"/>
  <c r="N3" i="2" s="1"/>
  <c r="M4" i="2"/>
  <c r="N4" i="2" s="1"/>
  <c r="M10" i="2"/>
  <c r="N10" i="2" s="1"/>
  <c r="M5" i="2"/>
  <c r="N5" i="2" s="1"/>
  <c r="M8" i="2"/>
  <c r="N8" i="2" s="1"/>
  <c r="M6" i="2"/>
  <c r="N6" i="2" s="1"/>
  <c r="B19" i="1"/>
  <c r="H18" i="1"/>
  <c r="H19" i="1" s="1"/>
  <c r="D18" i="1"/>
  <c r="D19" i="1" s="1"/>
  <c r="O21" i="1" l="1"/>
  <c r="L23" i="1"/>
  <c r="O19" i="1"/>
  <c r="P19" i="1" s="1"/>
  <c r="Q19" i="1" s="1"/>
  <c r="Q20" i="1" s="1"/>
  <c r="F17" i="3"/>
  <c r="F18" i="3" s="1"/>
  <c r="F17" i="2"/>
  <c r="F18" i="2" s="1"/>
  <c r="M7" i="1"/>
  <c r="N7" i="1" s="1"/>
  <c r="M5" i="1"/>
  <c r="N5" i="1" s="1"/>
  <c r="M6" i="1"/>
  <c r="N6" i="1" s="1"/>
  <c r="M2" i="1"/>
  <c r="N2" i="1" s="1"/>
  <c r="M9" i="1"/>
  <c r="N9" i="1" s="1"/>
  <c r="M10" i="1"/>
  <c r="N10" i="1" s="1"/>
  <c r="M4" i="1"/>
  <c r="N4" i="1" s="1"/>
  <c r="M3" i="1"/>
  <c r="N3" i="1" s="1"/>
  <c r="M8" i="1"/>
  <c r="N8" i="1" s="1"/>
  <c r="F18" i="1" l="1"/>
  <c r="F19" i="1" s="1"/>
</calcChain>
</file>

<file path=xl/sharedStrings.xml><?xml version="1.0" encoding="utf-8"?>
<sst xmlns="http://schemas.openxmlformats.org/spreadsheetml/2006/main" count="124" uniqueCount="43">
  <si>
    <t>Cursor</t>
  </si>
  <si>
    <t>Grandma</t>
  </si>
  <si>
    <t>Farm</t>
  </si>
  <si>
    <t>Factory</t>
  </si>
  <si>
    <t>Cost</t>
  </si>
  <si>
    <t>Amount</t>
  </si>
  <si>
    <t>Base CPS</t>
  </si>
  <si>
    <t>Add. CPS</t>
  </si>
  <si>
    <t>Mult. CPS</t>
  </si>
  <si>
    <t>Total CPS</t>
  </si>
  <si>
    <t>Bonus CPS</t>
  </si>
  <si>
    <t>CPS/Object</t>
  </si>
  <si>
    <t>Mine</t>
  </si>
  <si>
    <t>Shipment</t>
  </si>
  <si>
    <t>Alchemy</t>
  </si>
  <si>
    <t>Portal</t>
  </si>
  <si>
    <t>Time Machine</t>
  </si>
  <si>
    <t>CPS</t>
  </si>
  <si>
    <t>Global Mult</t>
  </si>
  <si>
    <t>CPS/dollar</t>
  </si>
  <si>
    <t>Time to buy</t>
  </si>
  <si>
    <t>Weighted eff.</t>
  </si>
  <si>
    <t>Milk progress</t>
  </si>
  <si>
    <t>Kitten buffs</t>
  </si>
  <si>
    <t>(1+C21*2*0.1)</t>
  </si>
  <si>
    <t>Cat buff formula</t>
  </si>
  <si>
    <t>(1+C21*2*0.2)</t>
  </si>
  <si>
    <t>Other cat formula</t>
  </si>
  <si>
    <t>Time to pay off</t>
  </si>
  <si>
    <t>CPS/$</t>
  </si>
  <si>
    <t>Weighted Eff.</t>
  </si>
  <si>
    <t>Pays itself off</t>
  </si>
  <si>
    <t>Final</t>
  </si>
  <si>
    <t>Base price</t>
  </si>
  <si>
    <t>Initial amount</t>
  </si>
  <si>
    <t>Base Price</t>
  </si>
  <si>
    <t>Still need:</t>
  </si>
  <si>
    <t>Time needed:</t>
  </si>
  <si>
    <t>+5% modifiers</t>
  </si>
  <si>
    <t>+10% modifiers</t>
  </si>
  <si>
    <t>+15% modifier</t>
  </si>
  <si>
    <t>Optimal bank:</t>
  </si>
  <si>
    <t>Pocalypse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</si>
</sst>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0.00000"/>
    <numFmt numFmtId="166" formatCode="0.000"/>
    <numFmt numFmtId="167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3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3" applyFont="1"/>
    <xf numFmtId="43" fontId="0" fillId="0" borderId="0" xfId="0" applyNumberFormat="1"/>
    <xf numFmtId="44" fontId="0" fillId="0" borderId="0" xfId="2" applyNumberFormat="1" applyFont="1"/>
    <xf numFmtId="0" fontId="0" fillId="0" borderId="0" xfId="0" quotePrefix="1"/>
    <xf numFmtId="167" fontId="0" fillId="0" borderId="0" xfId="1" applyNumberFormat="1" applyFont="1"/>
    <xf numFmtId="44" fontId="0" fillId="0" borderId="0" xfId="2" applyFont="1"/>
    <xf numFmtId="1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9"/>
  <sheetViews>
    <sheetView tabSelected="1" workbookViewId="0">
      <selection activeCell="B15" sqref="B15"/>
    </sheetView>
  </sheetViews>
  <sheetFormatPr defaultRowHeight="15" x14ac:dyDescent="0.25"/>
  <cols>
    <col min="1" max="1" width="13.5703125" bestFit="1" customWidth="1"/>
    <col min="2" max="2" width="15.5703125" customWidth="1"/>
    <col min="3" max="3" width="11.140625" customWidth="1"/>
    <col min="4" max="4" width="14.28515625" bestFit="1" customWidth="1"/>
    <col min="6" max="6" width="9.7109375" customWidth="1"/>
    <col min="8" max="8" width="10.85546875" customWidth="1"/>
    <col min="10" max="10" width="13.28515625" bestFit="1" customWidth="1"/>
    <col min="11" max="11" width="12.5703125" bestFit="1" customWidth="1"/>
    <col min="12" max="12" width="12.5703125" customWidth="1"/>
    <col min="13" max="13" width="11.28515625" customWidth="1"/>
    <col min="14" max="14" width="13.5703125" style="6" bestFit="1" customWidth="1"/>
    <col min="15" max="15" width="30.140625" bestFit="1" customWidth="1"/>
    <col min="16" max="16" width="9.5703125" bestFit="1" customWidth="1"/>
    <col min="17" max="17" width="10.7109375" bestFit="1" customWidth="1"/>
  </cols>
  <sheetData>
    <row r="1" spans="1:15" x14ac:dyDescent="0.25">
      <c r="B1" t="s">
        <v>35</v>
      </c>
      <c r="C1" t="s">
        <v>6</v>
      </c>
      <c r="D1" t="s">
        <v>7</v>
      </c>
      <c r="E1" t="s">
        <v>8</v>
      </c>
      <c r="F1" t="s">
        <v>10</v>
      </c>
      <c r="G1" t="s">
        <v>9</v>
      </c>
      <c r="H1" t="s">
        <v>4</v>
      </c>
      <c r="I1" t="s">
        <v>5</v>
      </c>
      <c r="J1" t="s">
        <v>11</v>
      </c>
      <c r="K1" t="s">
        <v>19</v>
      </c>
      <c r="L1" t="s">
        <v>28</v>
      </c>
      <c r="M1" t="s">
        <v>20</v>
      </c>
      <c r="N1" s="6" t="s">
        <v>21</v>
      </c>
    </row>
    <row r="2" spans="1:15" x14ac:dyDescent="0.25">
      <c r="A2" t="s">
        <v>0</v>
      </c>
      <c r="B2">
        <v>15</v>
      </c>
      <c r="C2">
        <v>0.1</v>
      </c>
      <c r="D2">
        <v>0.1</v>
      </c>
      <c r="E2">
        <v>2</v>
      </c>
      <c r="F2">
        <f>(0.1+0.5+2+10+20+100)*SUM(I3:I10)</f>
        <v>135517.19999999998</v>
      </c>
      <c r="G2">
        <f>(C2+D2)*(2^E2)+(F2)</f>
        <v>135517.99999999997</v>
      </c>
      <c r="H2" s="6">
        <f>B2*1.15^I2</f>
        <v>20685181207433.891</v>
      </c>
      <c r="I2">
        <v>200</v>
      </c>
      <c r="J2" s="5">
        <f>I2*G2</f>
        <v>27103599.999999993</v>
      </c>
      <c r="K2" s="1">
        <f>G2/H2*1000000</f>
        <v>6.5514533636909685E-3</v>
      </c>
      <c r="L2" s="6">
        <f t="shared" ref="L2:L8" si="0">H2/G2</f>
        <v>152637887.27278957</v>
      </c>
      <c r="M2" s="8">
        <f t="shared" ref="M2:M10" si="1">H2/$B$19</f>
        <v>20454.115880808407</v>
      </c>
      <c r="N2" s="6">
        <f>M2/K2</f>
        <v>3122073.0340794083</v>
      </c>
    </row>
    <row r="3" spans="1:15" x14ac:dyDescent="0.25">
      <c r="A3" t="s">
        <v>1</v>
      </c>
      <c r="B3">
        <v>100</v>
      </c>
      <c r="C3">
        <v>0.5</v>
      </c>
      <c r="D3">
        <f>0.3+2*(I3*0.02)+I9*0.05</f>
        <v>13.450000000000001</v>
      </c>
      <c r="E3">
        <v>13</v>
      </c>
      <c r="F3">
        <v>0</v>
      </c>
      <c r="G3">
        <f t="shared" ref="G3:G10" si="2">(C3+D3)*(2^E3)+(F3)</f>
        <v>114278.40000000001</v>
      </c>
      <c r="H3" s="6">
        <f t="shared" ref="H3:H10" si="3">B3*1.15^I3</f>
        <v>34087069585580.602</v>
      </c>
      <c r="I3">
        <v>190</v>
      </c>
      <c r="J3" s="13">
        <f t="shared" ref="J3:J10" si="4">I3*G3</f>
        <v>21712896</v>
      </c>
      <c r="K3" s="1">
        <f t="shared" ref="K3:K10" si="5">G3/H3*1000000</f>
        <v>3.3525439819074875E-3</v>
      </c>
      <c r="L3" s="6">
        <f t="shared" si="0"/>
        <v>298280948.85455692</v>
      </c>
      <c r="M3" s="8">
        <f t="shared" si="1"/>
        <v>33706.297486534786</v>
      </c>
      <c r="N3" s="6">
        <f t="shared" ref="N3:N10" si="6">M3/K3</f>
        <v>10053946.396657564</v>
      </c>
    </row>
    <row r="4" spans="1:15" x14ac:dyDescent="0.25">
      <c r="A4" t="s">
        <v>2</v>
      </c>
      <c r="B4">
        <v>500</v>
      </c>
      <c r="C4">
        <v>2</v>
      </c>
      <c r="D4">
        <v>0.5</v>
      </c>
      <c r="E4">
        <v>3</v>
      </c>
      <c r="F4">
        <v>0</v>
      </c>
      <c r="G4">
        <f t="shared" si="2"/>
        <v>20</v>
      </c>
      <c r="H4" s="6">
        <f t="shared" si="3"/>
        <v>316341999698.52094</v>
      </c>
      <c r="I4">
        <v>145</v>
      </c>
      <c r="J4">
        <f t="shared" si="4"/>
        <v>2900</v>
      </c>
      <c r="K4" s="1">
        <f t="shared" si="5"/>
        <v>6.3222714717174223E-5</v>
      </c>
      <c r="L4" s="6">
        <f t="shared" si="0"/>
        <v>15817099984.926046</v>
      </c>
      <c r="M4" s="8">
        <f t="shared" si="1"/>
        <v>312.80827829899908</v>
      </c>
      <c r="N4" s="6">
        <f t="shared" si="6"/>
        <v>4947719.8139678398</v>
      </c>
    </row>
    <row r="5" spans="1:15" x14ac:dyDescent="0.25">
      <c r="A5" t="s">
        <v>3</v>
      </c>
      <c r="B5">
        <v>3000</v>
      </c>
      <c r="C5">
        <v>10</v>
      </c>
      <c r="D5">
        <v>4</v>
      </c>
      <c r="E5">
        <v>3</v>
      </c>
      <c r="F5">
        <v>0</v>
      </c>
      <c r="G5">
        <f t="shared" si="2"/>
        <v>112</v>
      </c>
      <c r="H5" s="6">
        <f t="shared" si="3"/>
        <v>308486512946.09613</v>
      </c>
      <c r="I5">
        <v>132</v>
      </c>
      <c r="J5">
        <f t="shared" si="4"/>
        <v>14784</v>
      </c>
      <c r="K5" s="1">
        <f t="shared" si="5"/>
        <v>3.6306287406338085E-4</v>
      </c>
      <c r="L5" s="6">
        <f t="shared" si="0"/>
        <v>2754343865.5901442</v>
      </c>
      <c r="M5" s="8">
        <f t="shared" si="1"/>
        <v>305.04054183476603</v>
      </c>
      <c r="N5" s="6">
        <f t="shared" si="6"/>
        <v>840186.54515888146</v>
      </c>
    </row>
    <row r="6" spans="1:15" x14ac:dyDescent="0.25">
      <c r="A6" t="s">
        <v>12</v>
      </c>
      <c r="B6">
        <v>10000</v>
      </c>
      <c r="C6">
        <v>40</v>
      </c>
      <c r="D6">
        <v>10</v>
      </c>
      <c r="E6">
        <v>3</v>
      </c>
      <c r="F6">
        <v>0</v>
      </c>
      <c r="G6">
        <f t="shared" si="2"/>
        <v>400</v>
      </c>
      <c r="H6" s="6">
        <f t="shared" si="3"/>
        <v>292303734173.03644</v>
      </c>
      <c r="I6">
        <v>123</v>
      </c>
      <c r="J6">
        <f t="shared" si="4"/>
        <v>49200</v>
      </c>
      <c r="K6" s="1">
        <f t="shared" si="5"/>
        <v>1.3684395826541514E-3</v>
      </c>
      <c r="L6" s="6">
        <f t="shared" si="0"/>
        <v>730759335.43259108</v>
      </c>
      <c r="M6" s="8">
        <f t="shared" si="1"/>
        <v>289.03853397327856</v>
      </c>
      <c r="N6" s="6">
        <f t="shared" si="6"/>
        <v>211217.60700072345</v>
      </c>
    </row>
    <row r="7" spans="1:15" x14ac:dyDescent="0.25">
      <c r="A7" t="s">
        <v>13</v>
      </c>
      <c r="B7">
        <v>40000</v>
      </c>
      <c r="C7">
        <v>100</v>
      </c>
      <c r="D7">
        <v>30</v>
      </c>
      <c r="E7">
        <v>3</v>
      </c>
      <c r="F7">
        <v>0</v>
      </c>
      <c r="G7">
        <f t="shared" si="2"/>
        <v>1040</v>
      </c>
      <c r="H7" s="6">
        <f t="shared" si="3"/>
        <v>332363858097.47565</v>
      </c>
      <c r="I7">
        <v>114</v>
      </c>
      <c r="J7">
        <f t="shared" si="4"/>
        <v>118560</v>
      </c>
      <c r="K7" s="1">
        <f t="shared" si="5"/>
        <v>3.129100757083488E-3</v>
      </c>
      <c r="L7" s="6">
        <f t="shared" si="0"/>
        <v>319580632.78603429</v>
      </c>
      <c r="M7" s="8">
        <f t="shared" si="1"/>
        <v>328.65116335916713</v>
      </c>
      <c r="N7" s="6">
        <f t="shared" si="6"/>
        <v>105030.54675218895</v>
      </c>
    </row>
    <row r="8" spans="1:15" x14ac:dyDescent="0.25">
      <c r="A8" t="s">
        <v>14</v>
      </c>
      <c r="B8">
        <v>200000</v>
      </c>
      <c r="C8">
        <v>400</v>
      </c>
      <c r="D8">
        <v>100</v>
      </c>
      <c r="E8">
        <v>3</v>
      </c>
      <c r="F8">
        <v>0</v>
      </c>
      <c r="G8">
        <f t="shared" si="2"/>
        <v>4000</v>
      </c>
      <c r="H8" s="6">
        <f t="shared" si="3"/>
        <v>472392759888.78583</v>
      </c>
      <c r="I8">
        <v>105</v>
      </c>
      <c r="J8">
        <f t="shared" si="4"/>
        <v>420000</v>
      </c>
      <c r="K8" s="1">
        <f t="shared" si="5"/>
        <v>8.4675302833635922E-3</v>
      </c>
      <c r="L8" s="6">
        <f t="shared" si="0"/>
        <v>118098189.97219646</v>
      </c>
      <c r="M8" s="8">
        <f t="shared" si="1"/>
        <v>467.11586208138414</v>
      </c>
      <c r="N8" s="6">
        <f t="shared" si="6"/>
        <v>55165.537819113626</v>
      </c>
    </row>
    <row r="9" spans="1:15" x14ac:dyDescent="0.25">
      <c r="A9" t="s">
        <v>15</v>
      </c>
      <c r="B9">
        <v>1666666</v>
      </c>
      <c r="C9">
        <v>6666</v>
      </c>
      <c r="D9">
        <v>1666</v>
      </c>
      <c r="E9">
        <v>3</v>
      </c>
      <c r="F9">
        <v>0</v>
      </c>
      <c r="G9">
        <f t="shared" si="2"/>
        <v>66656</v>
      </c>
      <c r="H9" s="6">
        <f t="shared" si="3"/>
        <v>9105606014956.6445</v>
      </c>
      <c r="I9" s="6">
        <v>111</v>
      </c>
      <c r="J9">
        <f t="shared" si="4"/>
        <v>7398816</v>
      </c>
      <c r="K9" s="1">
        <f t="shared" si="5"/>
        <v>7.320325510516543E-3</v>
      </c>
      <c r="L9" s="6">
        <f>H9/G9</f>
        <v>136605947.17589781</v>
      </c>
      <c r="M9" s="8">
        <f t="shared" si="1"/>
        <v>9003.891178288317</v>
      </c>
      <c r="N9" s="6">
        <f t="shared" si="6"/>
        <v>1229985.082678786</v>
      </c>
    </row>
    <row r="10" spans="1:15" x14ac:dyDescent="0.25">
      <c r="A10" t="s">
        <v>16</v>
      </c>
      <c r="B10">
        <v>123456789</v>
      </c>
      <c r="C10">
        <v>98765</v>
      </c>
      <c r="D10">
        <v>9876</v>
      </c>
      <c r="E10">
        <v>3</v>
      </c>
      <c r="F10">
        <v>0</v>
      </c>
      <c r="G10">
        <f t="shared" si="2"/>
        <v>869128</v>
      </c>
      <c r="H10" s="6">
        <f t="shared" si="3"/>
        <v>191732040051672.59</v>
      </c>
      <c r="I10">
        <v>102</v>
      </c>
      <c r="J10">
        <f t="shared" si="4"/>
        <v>88651056</v>
      </c>
      <c r="K10" s="1">
        <f t="shared" si="5"/>
        <v>4.5330347487345683E-3</v>
      </c>
      <c r="L10" s="6">
        <f>H10/G10</f>
        <v>220602765.1297307</v>
      </c>
      <c r="M10" s="8">
        <f t="shared" si="1"/>
        <v>189590.28330248888</v>
      </c>
      <c r="N10" s="6">
        <f t="shared" si="6"/>
        <v>41824140.738258071</v>
      </c>
    </row>
    <row r="12" spans="1:15" x14ac:dyDescent="0.25">
      <c r="A12" s="10" t="s">
        <v>38</v>
      </c>
      <c r="B12">
        <v>7</v>
      </c>
    </row>
    <row r="13" spans="1:15" x14ac:dyDescent="0.25">
      <c r="A13" s="10" t="s">
        <v>39</v>
      </c>
      <c r="B13">
        <v>3</v>
      </c>
    </row>
    <row r="14" spans="1:15" x14ac:dyDescent="0.25">
      <c r="A14" s="10" t="s">
        <v>40</v>
      </c>
      <c r="B14">
        <v>7</v>
      </c>
    </row>
    <row r="15" spans="1:15" x14ac:dyDescent="0.25">
      <c r="A15" s="10" t="s">
        <v>42</v>
      </c>
      <c r="B15" s="7">
        <f>6%+4%+5%</f>
        <v>0.15000000000000002</v>
      </c>
    </row>
    <row r="16" spans="1:15" x14ac:dyDescent="0.25">
      <c r="A16" t="s">
        <v>22</v>
      </c>
      <c r="B16" s="7">
        <v>3.08</v>
      </c>
      <c r="O16" s="8"/>
    </row>
    <row r="17" spans="1:17" x14ac:dyDescent="0.25">
      <c r="A17" t="s">
        <v>23</v>
      </c>
      <c r="B17">
        <f>(1+B16*0.05)*(1+B16*0.1)*(1+B16*0.2)</f>
        <v>2.4392421120000001</v>
      </c>
      <c r="D17" t="s">
        <v>29</v>
      </c>
      <c r="F17" t="s">
        <v>30</v>
      </c>
      <c r="H17" t="s">
        <v>31</v>
      </c>
      <c r="K17" t="s">
        <v>32</v>
      </c>
      <c r="L17">
        <v>120</v>
      </c>
    </row>
    <row r="18" spans="1:17" x14ac:dyDescent="0.25">
      <c r="A18" t="s">
        <v>18</v>
      </c>
      <c r="B18">
        <f>(1+0.05*B12+0.1*B13+0.15*B14+B15)*B17</f>
        <v>6.9518400192000005</v>
      </c>
      <c r="D18" s="2">
        <f>MAX(K2:K9)</f>
        <v>8.4675302833635922E-3</v>
      </c>
      <c r="F18" s="3">
        <f>MIN(N2:N10)</f>
        <v>55165.537819113626</v>
      </c>
      <c r="H18">
        <f>MIN(L2:L10)</f>
        <v>118098189.97219646</v>
      </c>
      <c r="K18" t="s">
        <v>33</v>
      </c>
      <c r="L18">
        <f>B9</f>
        <v>1666666</v>
      </c>
      <c r="N18" s="6" t="s">
        <v>36</v>
      </c>
      <c r="O18" s="9">
        <f>L18*((1-1.15^L17)/(1-1.15))-L18*((1-1.15^L19)/(1-1.15))</f>
        <v>200501381479697.22</v>
      </c>
    </row>
    <row r="19" spans="1:17" x14ac:dyDescent="0.25">
      <c r="A19" t="s">
        <v>17</v>
      </c>
      <c r="B19" s="11">
        <f>SUM(J2:J10)*B18</f>
        <v>1011296764.3271389</v>
      </c>
      <c r="D19" t="str">
        <f ca="1">OFFSET(A1,MATCH(D18,K2:K10,0),0)</f>
        <v>Alchemy</v>
      </c>
      <c r="F19" t="str">
        <f ca="1">OFFSET(A1,MATCH(F18,N2:N10,0),0)</f>
        <v>Alchemy</v>
      </c>
      <c r="H19" t="str">
        <f ca="1">OFFSET(A1,MATCH(H18,L2:L11,0),0)</f>
        <v>Alchemy</v>
      </c>
      <c r="K19" t="s">
        <v>34</v>
      </c>
      <c r="L19">
        <v>100</v>
      </c>
      <c r="N19" s="6" t="s">
        <v>37</v>
      </c>
      <c r="O19">
        <f>O18/$B$19</f>
        <v>198261.66616195967</v>
      </c>
      <c r="P19">
        <f>O19/60</f>
        <v>3304.3611026993281</v>
      </c>
      <c r="Q19">
        <f>P19/60</f>
        <v>55.072685044988802</v>
      </c>
    </row>
    <row r="20" spans="1:17" x14ac:dyDescent="0.25">
      <c r="Q20">
        <f>Q19/24</f>
        <v>2.2946952102078666</v>
      </c>
    </row>
    <row r="21" spans="1:17" x14ac:dyDescent="0.25">
      <c r="B21" s="6"/>
      <c r="N21" s="6" t="s">
        <v>41</v>
      </c>
      <c r="O21" s="12">
        <f>18000*B19</f>
        <v>18203341757888.5</v>
      </c>
    </row>
    <row r="22" spans="1:17" x14ac:dyDescent="0.25">
      <c r="D22" s="7"/>
    </row>
    <row r="23" spans="1:17" x14ac:dyDescent="0.25">
      <c r="B23" s="8"/>
      <c r="L23" s="8">
        <f>999999999999/B19/60</f>
        <v>16.480490450040232</v>
      </c>
      <c r="O23" s="8"/>
    </row>
    <row r="24" spans="1:17" x14ac:dyDescent="0.25">
      <c r="B24" s="6"/>
      <c r="O24" s="12"/>
    </row>
    <row r="25" spans="1:17" x14ac:dyDescent="0.25">
      <c r="D25" s="4"/>
      <c r="O25" s="12"/>
    </row>
    <row r="27" spans="1:17" x14ac:dyDescent="0.25">
      <c r="D27" t="s">
        <v>25</v>
      </c>
      <c r="E27" t="s">
        <v>24</v>
      </c>
    </row>
    <row r="28" spans="1:17" x14ac:dyDescent="0.25">
      <c r="D28" t="s">
        <v>27</v>
      </c>
      <c r="E28" t="s">
        <v>26</v>
      </c>
      <c r="O28" s="12"/>
    </row>
    <row r="29" spans="1:17" x14ac:dyDescent="0.25">
      <c r="K29" s="8"/>
      <c r="M29" s="8"/>
      <c r="O2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8"/>
  <sheetViews>
    <sheetView topLeftCell="B1" workbookViewId="0">
      <selection activeCell="I11" sqref="I11"/>
    </sheetView>
  </sheetViews>
  <sheetFormatPr defaultRowHeight="15" x14ac:dyDescent="0.25"/>
  <cols>
    <col min="1" max="1" width="13.5703125" bestFit="1" customWidth="1"/>
    <col min="2" max="2" width="14.28515625" bestFit="1" customWidth="1"/>
    <col min="4" max="4" width="14.28515625" bestFit="1" customWidth="1"/>
    <col min="6" max="6" width="9.7109375" customWidth="1"/>
    <col min="8" max="8" width="10.85546875" customWidth="1"/>
    <col min="10" max="10" width="13.28515625" bestFit="1" customWidth="1"/>
    <col min="11" max="11" width="12.5703125" bestFit="1" customWidth="1"/>
    <col min="12" max="12" width="12.5703125" customWidth="1"/>
    <col min="13" max="13" width="13.28515625" bestFit="1" customWidth="1"/>
    <col min="14" max="14" width="13.42578125" bestFit="1" customWidth="1"/>
    <col min="15" max="15" width="20" bestFit="1" customWidth="1"/>
    <col min="16" max="16" width="9.5703125" bestFit="1" customWidth="1"/>
    <col min="17" max="17" width="10.7109375" bestFit="1" customWidth="1"/>
  </cols>
  <sheetData>
    <row r="1" spans="1:15" x14ac:dyDescent="0.25">
      <c r="B1" t="s">
        <v>35</v>
      </c>
      <c r="C1" t="s">
        <v>6</v>
      </c>
      <c r="D1" t="s">
        <v>7</v>
      </c>
      <c r="E1" t="s">
        <v>8</v>
      </c>
      <c r="F1" t="s">
        <v>10</v>
      </c>
      <c r="G1" t="s">
        <v>9</v>
      </c>
      <c r="H1" t="s">
        <v>4</v>
      </c>
      <c r="I1" t="s">
        <v>5</v>
      </c>
      <c r="J1" t="s">
        <v>11</v>
      </c>
      <c r="K1" t="s">
        <v>19</v>
      </c>
      <c r="L1" t="s">
        <v>28</v>
      </c>
      <c r="M1" t="s">
        <v>20</v>
      </c>
      <c r="N1" t="s">
        <v>21</v>
      </c>
    </row>
    <row r="2" spans="1:15" x14ac:dyDescent="0.25">
      <c r="A2" t="s">
        <v>0</v>
      </c>
      <c r="B2">
        <v>15</v>
      </c>
      <c r="C2">
        <v>0.1</v>
      </c>
      <c r="D2">
        <v>0</v>
      </c>
      <c r="E2">
        <v>0</v>
      </c>
      <c r="F2">
        <f>(0)*SUM(I3:I10)</f>
        <v>0</v>
      </c>
      <c r="G2">
        <f>(C2+D2)*(2^E2)+(F2)</f>
        <v>0.1</v>
      </c>
      <c r="H2" s="6">
        <f>B2*1.15^I2</f>
        <v>35429456.991658933</v>
      </c>
      <c r="I2">
        <v>105</v>
      </c>
      <c r="J2" s="5">
        <f>I2*G2</f>
        <v>10.5</v>
      </c>
      <c r="K2" s="1">
        <f>G2/H2*1000000</f>
        <v>2.8225100944545313E-3</v>
      </c>
      <c r="L2" s="6">
        <f t="shared" ref="L2:L8" si="0">H2/G2</f>
        <v>354294569.91658932</v>
      </c>
      <c r="M2" s="8">
        <f t="shared" ref="M2:M10" si="1">H2/$B$18</f>
        <v>8.0602150269141895</v>
      </c>
      <c r="N2" s="6">
        <f>M2/K2</f>
        <v>2855.6904163957929</v>
      </c>
    </row>
    <row r="3" spans="1:15" x14ac:dyDescent="0.25">
      <c r="A3" t="s">
        <v>1</v>
      </c>
      <c r="B3">
        <v>100</v>
      </c>
      <c r="C3">
        <v>0.5</v>
      </c>
      <c r="D3">
        <v>0</v>
      </c>
      <c r="E3">
        <v>0</v>
      </c>
      <c r="F3">
        <v>0</v>
      </c>
      <c r="G3">
        <f t="shared" ref="G3:G10" si="2">(C3+D3)*(2^E3)+(F3)</f>
        <v>0.5</v>
      </c>
      <c r="H3" s="6">
        <f t="shared" ref="H3:H10" si="3">B3*1.15^I3</f>
        <v>77213015.579865381</v>
      </c>
      <c r="I3">
        <v>97</v>
      </c>
      <c r="J3">
        <f t="shared" ref="J3:J10" si="4">I3*G3</f>
        <v>48.5</v>
      </c>
      <c r="K3" s="1">
        <f t="shared" ref="K3:K10" si="5">G3/H3*1000000</f>
        <v>6.4755921815127706E-3</v>
      </c>
      <c r="L3" s="6">
        <f t="shared" si="0"/>
        <v>154426031.15973076</v>
      </c>
      <c r="M3" s="8">
        <f t="shared" si="1"/>
        <v>17.565990599198557</v>
      </c>
      <c r="N3" s="6">
        <f t="shared" ref="N3:N10" si="6">M3/K3</f>
        <v>2712.6462116233738</v>
      </c>
    </row>
    <row r="4" spans="1:15" x14ac:dyDescent="0.25">
      <c r="A4" t="s">
        <v>2</v>
      </c>
      <c r="B4">
        <v>500</v>
      </c>
      <c r="C4">
        <v>2</v>
      </c>
      <c r="D4">
        <v>0</v>
      </c>
      <c r="E4">
        <v>0</v>
      </c>
      <c r="F4">
        <v>0</v>
      </c>
      <c r="G4">
        <f t="shared" si="2"/>
        <v>2</v>
      </c>
      <c r="H4" s="6">
        <f t="shared" si="3"/>
        <v>166906586.99362382</v>
      </c>
      <c r="I4">
        <v>91</v>
      </c>
      <c r="J4">
        <f t="shared" si="4"/>
        <v>182</v>
      </c>
      <c r="K4" s="1">
        <f t="shared" si="5"/>
        <v>1.1982750567396146E-2</v>
      </c>
      <c r="L4" s="6">
        <f t="shared" si="0"/>
        <v>83453293.496811911</v>
      </c>
      <c r="M4" s="8">
        <f t="shared" si="1"/>
        <v>37.971312427782578</v>
      </c>
      <c r="N4" s="6">
        <f t="shared" si="6"/>
        <v>3168.831080494881</v>
      </c>
    </row>
    <row r="5" spans="1:15" x14ac:dyDescent="0.25">
      <c r="A5" t="s">
        <v>3</v>
      </c>
      <c r="B5">
        <v>3000</v>
      </c>
      <c r="C5">
        <v>10</v>
      </c>
      <c r="D5">
        <v>0</v>
      </c>
      <c r="E5">
        <v>0</v>
      </c>
      <c r="F5">
        <v>0</v>
      </c>
      <c r="G5">
        <f t="shared" si="2"/>
        <v>10</v>
      </c>
      <c r="H5" s="6">
        <f t="shared" si="3"/>
        <v>327372356.12895179</v>
      </c>
      <c r="I5">
        <v>83</v>
      </c>
      <c r="J5">
        <f t="shared" si="4"/>
        <v>830</v>
      </c>
      <c r="K5" s="1">
        <f t="shared" si="5"/>
        <v>3.0546256618139759E-2</v>
      </c>
      <c r="L5" s="6">
        <f t="shared" si="0"/>
        <v>32737235.61289518</v>
      </c>
      <c r="M5" s="8">
        <f t="shared" si="1"/>
        <v>74.477336327454907</v>
      </c>
      <c r="N5" s="6">
        <f t="shared" si="6"/>
        <v>2438.1821071727286</v>
      </c>
    </row>
    <row r="6" spans="1:15" x14ac:dyDescent="0.25">
      <c r="A6" t="s">
        <v>12</v>
      </c>
      <c r="B6">
        <v>10000</v>
      </c>
      <c r="C6">
        <v>40</v>
      </c>
      <c r="D6">
        <v>0</v>
      </c>
      <c r="E6">
        <v>0</v>
      </c>
      <c r="F6">
        <v>0</v>
      </c>
      <c r="G6">
        <f t="shared" si="2"/>
        <v>40</v>
      </c>
      <c r="H6" s="6">
        <f t="shared" si="3"/>
        <v>717508794.01430511</v>
      </c>
      <c r="I6">
        <v>80</v>
      </c>
      <c r="J6">
        <f t="shared" si="4"/>
        <v>3200</v>
      </c>
      <c r="K6" s="1">
        <f t="shared" si="5"/>
        <v>5.5748445640935951E-2</v>
      </c>
      <c r="L6" s="6">
        <f t="shared" si="0"/>
        <v>17937719.850357629</v>
      </c>
      <c r="M6" s="8">
        <f t="shared" si="1"/>
        <v>163.23352527866069</v>
      </c>
      <c r="N6" s="6">
        <f t="shared" si="6"/>
        <v>2928.0372466348858</v>
      </c>
    </row>
    <row r="7" spans="1:15" x14ac:dyDescent="0.25">
      <c r="A7" t="s">
        <v>13</v>
      </c>
      <c r="B7">
        <v>40000</v>
      </c>
      <c r="C7">
        <v>100</v>
      </c>
      <c r="D7">
        <v>0</v>
      </c>
      <c r="E7">
        <v>0</v>
      </c>
      <c r="F7">
        <v>0</v>
      </c>
      <c r="G7">
        <f t="shared" si="2"/>
        <v>100</v>
      </c>
      <c r="H7" s="6">
        <f t="shared" si="3"/>
        <v>1078952528.5621037</v>
      </c>
      <c r="I7">
        <v>73</v>
      </c>
      <c r="J7">
        <f t="shared" si="4"/>
        <v>7300</v>
      </c>
      <c r="K7" s="1">
        <f t="shared" si="5"/>
        <v>9.268248356882558E-2</v>
      </c>
      <c r="L7" s="6">
        <f t="shared" si="0"/>
        <v>10789525.285621038</v>
      </c>
      <c r="M7" s="8">
        <f t="shared" si="1"/>
        <v>245.46211323788413</v>
      </c>
      <c r="N7" s="6">
        <f t="shared" si="6"/>
        <v>2648.4196774421252</v>
      </c>
    </row>
    <row r="8" spans="1:15" x14ac:dyDescent="0.25">
      <c r="A8" t="s">
        <v>14</v>
      </c>
      <c r="B8">
        <v>200000</v>
      </c>
      <c r="C8">
        <v>400</v>
      </c>
      <c r="D8">
        <v>0</v>
      </c>
      <c r="E8">
        <v>0</v>
      </c>
      <c r="F8">
        <v>0</v>
      </c>
      <c r="G8">
        <f t="shared" si="2"/>
        <v>400</v>
      </c>
      <c r="H8" s="6">
        <f t="shared" si="3"/>
        <v>2332304763.8797464</v>
      </c>
      <c r="I8">
        <v>67</v>
      </c>
      <c r="J8">
        <f t="shared" si="4"/>
        <v>26800</v>
      </c>
      <c r="K8" s="1">
        <f t="shared" si="5"/>
        <v>0.17150417312298727</v>
      </c>
      <c r="L8" s="6">
        <f t="shared" si="0"/>
        <v>5830761.9096993664</v>
      </c>
      <c r="M8" s="8">
        <f t="shared" si="1"/>
        <v>530.60022651752342</v>
      </c>
      <c r="N8" s="6">
        <f t="shared" si="6"/>
        <v>3093.8035900562313</v>
      </c>
    </row>
    <row r="9" spans="1:15" x14ac:dyDescent="0.25">
      <c r="A9" t="s">
        <v>15</v>
      </c>
      <c r="B9">
        <v>1666666</v>
      </c>
      <c r="C9">
        <v>6666</v>
      </c>
      <c r="D9">
        <v>0</v>
      </c>
      <c r="E9">
        <v>0</v>
      </c>
      <c r="F9">
        <v>0</v>
      </c>
      <c r="G9">
        <f t="shared" si="2"/>
        <v>6666</v>
      </c>
      <c r="H9" s="6">
        <f t="shared" si="3"/>
        <v>8402660901.4443073</v>
      </c>
      <c r="I9">
        <v>61</v>
      </c>
      <c r="J9">
        <f t="shared" si="4"/>
        <v>406626</v>
      </c>
      <c r="K9" s="1">
        <f t="shared" si="5"/>
        <v>0.79332012539673014</v>
      </c>
      <c r="L9" s="6">
        <f>H9/G9</f>
        <v>1260525.1877354197</v>
      </c>
      <c r="M9" s="8">
        <f t="shared" si="1"/>
        <v>1911.6085713600012</v>
      </c>
      <c r="N9" s="6">
        <f t="shared" si="6"/>
        <v>2409.6307532902028</v>
      </c>
    </row>
    <row r="10" spans="1:15" x14ac:dyDescent="0.25">
      <c r="A10" t="s">
        <v>16</v>
      </c>
      <c r="B10">
        <v>123456789</v>
      </c>
      <c r="C10">
        <v>98765</v>
      </c>
      <c r="D10">
        <v>0</v>
      </c>
      <c r="E10">
        <v>0</v>
      </c>
      <c r="F10">
        <v>0</v>
      </c>
      <c r="G10">
        <f t="shared" si="2"/>
        <v>98765</v>
      </c>
      <c r="H10" s="6">
        <f t="shared" si="3"/>
        <v>33069573308.289394</v>
      </c>
      <c r="I10">
        <v>40</v>
      </c>
      <c r="J10">
        <f t="shared" si="4"/>
        <v>3950600</v>
      </c>
      <c r="K10" s="1">
        <f t="shared" si="5"/>
        <v>2.9865822301143221</v>
      </c>
      <c r="L10" s="6">
        <f>H10/G10</f>
        <v>334830.89463159413</v>
      </c>
      <c r="M10" s="8">
        <f t="shared" si="1"/>
        <v>7523.3405856563722</v>
      </c>
      <c r="N10" s="6">
        <f t="shared" si="6"/>
        <v>2519.0468589135044</v>
      </c>
    </row>
    <row r="13" spans="1:15" x14ac:dyDescent="0.25">
      <c r="A13" s="10" t="s">
        <v>38</v>
      </c>
      <c r="B13">
        <v>0</v>
      </c>
    </row>
    <row r="14" spans="1:15" x14ac:dyDescent="0.25">
      <c r="A14" s="10" t="s">
        <v>39</v>
      </c>
      <c r="B14">
        <v>0</v>
      </c>
    </row>
    <row r="15" spans="1:15" x14ac:dyDescent="0.25">
      <c r="A15" t="s">
        <v>22</v>
      </c>
      <c r="B15" s="7">
        <v>0</v>
      </c>
      <c r="O15" s="8"/>
    </row>
    <row r="16" spans="1:15" x14ac:dyDescent="0.25">
      <c r="A16" t="s">
        <v>23</v>
      </c>
      <c r="B16">
        <f>(1+B15*2*0.1)*(1+B15*2*0.2)</f>
        <v>1</v>
      </c>
      <c r="D16" t="s">
        <v>29</v>
      </c>
      <c r="F16" t="s">
        <v>30</v>
      </c>
      <c r="H16" t="s">
        <v>31</v>
      </c>
      <c r="K16" t="s">
        <v>32</v>
      </c>
      <c r="L16">
        <v>50</v>
      </c>
    </row>
    <row r="17" spans="1:16" x14ac:dyDescent="0.25">
      <c r="A17" t="s">
        <v>18</v>
      </c>
      <c r="B17">
        <f>(1+0.05*B13+0.1*B14)*B16</f>
        <v>1</v>
      </c>
      <c r="D17" s="2">
        <f>MAX(K2:K9)</f>
        <v>0.79332012539673014</v>
      </c>
      <c r="F17" s="3">
        <f>MIN(N2:N10)</f>
        <v>2409.6307532902028</v>
      </c>
      <c r="H17">
        <f>MIN(L2:L10)</f>
        <v>334830.89463159413</v>
      </c>
      <c r="K17" t="s">
        <v>33</v>
      </c>
      <c r="L17">
        <v>15</v>
      </c>
      <c r="N17" t="s">
        <v>36</v>
      </c>
      <c r="O17" s="9">
        <f>L17*((1-1.15^L16)/(1-1.15))-L17*((1-1.15^L18)/(1-1.15))</f>
        <v>103359.18295183306</v>
      </c>
    </row>
    <row r="18" spans="1:16" x14ac:dyDescent="0.25">
      <c r="A18" t="s">
        <v>17</v>
      </c>
      <c r="B18" s="4">
        <f>SUM(J2:J10)*B17</f>
        <v>4395597</v>
      </c>
      <c r="D18" t="str">
        <f ca="1">OFFSET(A1,MATCH(D17,K2:K10,0),0)</f>
        <v>Portal</v>
      </c>
      <c r="F18" t="str">
        <f ca="1">OFFSET(A1,MATCH(F17,N2:N10,0),0)</f>
        <v>Portal</v>
      </c>
      <c r="H18" t="str">
        <f ca="1">OFFSET(A1,MATCH(H17,L2:L11,0),0)</f>
        <v>Time Machine</v>
      </c>
      <c r="K18" t="s">
        <v>34</v>
      </c>
      <c r="L18">
        <v>28</v>
      </c>
      <c r="N18" t="s">
        <v>37</v>
      </c>
      <c r="O18">
        <f>O17/B18</f>
        <v>2.3514253684273845E-2</v>
      </c>
      <c r="P18">
        <f>O18/60</f>
        <v>3.9190422807123073E-4</v>
      </c>
    </row>
    <row r="21" spans="1:16" x14ac:dyDescent="0.25">
      <c r="D21" s="7"/>
      <c r="N21" s="6" t="s">
        <v>41</v>
      </c>
      <c r="O21" s="12">
        <f>18000*B18</f>
        <v>79120746000</v>
      </c>
    </row>
    <row r="24" spans="1:16" x14ac:dyDescent="0.25">
      <c r="D24" s="4"/>
    </row>
    <row r="26" spans="1:16" x14ac:dyDescent="0.25">
      <c r="D26" t="s">
        <v>25</v>
      </c>
      <c r="E26" t="s">
        <v>24</v>
      </c>
    </row>
    <row r="27" spans="1:16" x14ac:dyDescent="0.25">
      <c r="D27" t="s">
        <v>27</v>
      </c>
      <c r="E27" t="s">
        <v>26</v>
      </c>
    </row>
    <row r="28" spans="1:16" x14ac:dyDescent="0.25">
      <c r="K28" s="8"/>
      <c r="M2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8"/>
  <sheetViews>
    <sheetView workbookViewId="0">
      <selection activeCell="I14" sqref="I14"/>
    </sheetView>
  </sheetViews>
  <sheetFormatPr defaultRowHeight="15" x14ac:dyDescent="0.25"/>
  <cols>
    <col min="1" max="1" width="13.5703125" bestFit="1" customWidth="1"/>
    <col min="2" max="2" width="14.28515625" bestFit="1" customWidth="1"/>
    <col min="4" max="4" width="14.28515625" bestFit="1" customWidth="1"/>
    <col min="6" max="6" width="9.7109375" customWidth="1"/>
    <col min="8" max="8" width="10.85546875" customWidth="1"/>
    <col min="10" max="10" width="13.28515625" bestFit="1" customWidth="1"/>
    <col min="11" max="11" width="12.5703125" bestFit="1" customWidth="1"/>
    <col min="12" max="12" width="12.5703125" customWidth="1"/>
    <col min="13" max="13" width="11.28515625" customWidth="1"/>
    <col min="14" max="14" width="13.42578125" bestFit="1" customWidth="1"/>
    <col min="15" max="15" width="20" bestFit="1" customWidth="1"/>
    <col min="16" max="16" width="9.5703125" bestFit="1" customWidth="1"/>
    <col min="17" max="17" width="10.7109375" bestFit="1" customWidth="1"/>
  </cols>
  <sheetData>
    <row r="1" spans="1:15" x14ac:dyDescent="0.25">
      <c r="B1" t="s">
        <v>35</v>
      </c>
      <c r="C1" t="s">
        <v>6</v>
      </c>
      <c r="D1" t="s">
        <v>7</v>
      </c>
      <c r="E1" t="s">
        <v>8</v>
      </c>
      <c r="F1" t="s">
        <v>10</v>
      </c>
      <c r="G1" t="s">
        <v>9</v>
      </c>
      <c r="H1" t="s">
        <v>4</v>
      </c>
      <c r="I1" t="s">
        <v>5</v>
      </c>
      <c r="J1" t="s">
        <v>11</v>
      </c>
      <c r="K1" t="s">
        <v>19</v>
      </c>
      <c r="L1" t="s">
        <v>28</v>
      </c>
      <c r="M1" t="s">
        <v>20</v>
      </c>
      <c r="N1" t="s">
        <v>21</v>
      </c>
    </row>
    <row r="2" spans="1:15" x14ac:dyDescent="0.25">
      <c r="A2" t="s">
        <v>0</v>
      </c>
      <c r="B2">
        <v>15</v>
      </c>
      <c r="C2">
        <v>0.1</v>
      </c>
      <c r="D2">
        <v>0</v>
      </c>
      <c r="E2">
        <v>0</v>
      </c>
      <c r="F2">
        <f>(0)*SUM(I3:I10)</f>
        <v>0</v>
      </c>
      <c r="G2">
        <f>(C2+D2)*(2^E2)+(F2)</f>
        <v>0.1</v>
      </c>
      <c r="H2" s="6">
        <f>B2*1.15^I2</f>
        <v>17.25</v>
      </c>
      <c r="I2">
        <v>1</v>
      </c>
      <c r="J2" s="5">
        <f>I2*G2</f>
        <v>0.1</v>
      </c>
      <c r="K2" s="1">
        <f>G2/H2*1000000</f>
        <v>5797.101449275362</v>
      </c>
      <c r="L2" s="6">
        <f t="shared" ref="L2:L8" si="0">H2/G2</f>
        <v>172.5</v>
      </c>
      <c r="M2" s="8">
        <f t="shared" ref="M2:M10" si="1">H2/$B$18</f>
        <v>172.5</v>
      </c>
      <c r="N2" s="6">
        <f>M2/K2</f>
        <v>2.9756250000000001E-2</v>
      </c>
    </row>
    <row r="3" spans="1:15" x14ac:dyDescent="0.25">
      <c r="A3" t="s">
        <v>1</v>
      </c>
      <c r="B3">
        <v>100</v>
      </c>
      <c r="C3">
        <v>0.5</v>
      </c>
      <c r="D3">
        <v>0</v>
      </c>
      <c r="E3">
        <v>0</v>
      </c>
      <c r="F3">
        <v>0</v>
      </c>
      <c r="G3">
        <f t="shared" ref="G3:G10" si="2">(C3+D3)*(2^E3)+(F3)</f>
        <v>0.5</v>
      </c>
      <c r="H3" s="6">
        <f t="shared" ref="H3:H10" si="3">B3*1.15^I3</f>
        <v>100</v>
      </c>
      <c r="I3">
        <v>0</v>
      </c>
      <c r="J3">
        <f t="shared" ref="J3:J10" si="4">I3*G3</f>
        <v>0</v>
      </c>
      <c r="K3" s="1">
        <f t="shared" ref="K3:K10" si="5">G3/H3*1000000</f>
        <v>5000</v>
      </c>
      <c r="L3" s="6">
        <f t="shared" si="0"/>
        <v>200</v>
      </c>
      <c r="M3" s="8">
        <f t="shared" si="1"/>
        <v>1000</v>
      </c>
      <c r="N3" s="6">
        <f t="shared" ref="N3:N10" si="6">M3/K3</f>
        <v>0.2</v>
      </c>
    </row>
    <row r="4" spans="1:15" x14ac:dyDescent="0.25">
      <c r="A4" t="s">
        <v>2</v>
      </c>
      <c r="B4">
        <v>500</v>
      </c>
      <c r="C4">
        <v>2</v>
      </c>
      <c r="D4">
        <v>0</v>
      </c>
      <c r="E4">
        <v>0</v>
      </c>
      <c r="F4">
        <v>0</v>
      </c>
      <c r="G4">
        <f t="shared" si="2"/>
        <v>2</v>
      </c>
      <c r="H4" s="6">
        <f t="shared" si="3"/>
        <v>500</v>
      </c>
      <c r="I4">
        <v>0</v>
      </c>
      <c r="J4">
        <f t="shared" si="4"/>
        <v>0</v>
      </c>
      <c r="K4" s="1">
        <f t="shared" si="5"/>
        <v>4000</v>
      </c>
      <c r="L4" s="6">
        <f t="shared" si="0"/>
        <v>250</v>
      </c>
      <c r="M4" s="8">
        <f t="shared" si="1"/>
        <v>5000</v>
      </c>
      <c r="N4" s="6">
        <f t="shared" si="6"/>
        <v>1.25</v>
      </c>
    </row>
    <row r="5" spans="1:15" x14ac:dyDescent="0.25">
      <c r="A5" t="s">
        <v>3</v>
      </c>
      <c r="B5">
        <v>3000</v>
      </c>
      <c r="C5">
        <v>10</v>
      </c>
      <c r="D5">
        <v>0</v>
      </c>
      <c r="E5">
        <v>0</v>
      </c>
      <c r="F5">
        <v>0</v>
      </c>
      <c r="G5">
        <f t="shared" si="2"/>
        <v>10</v>
      </c>
      <c r="H5" s="6">
        <f t="shared" si="3"/>
        <v>3000</v>
      </c>
      <c r="I5">
        <v>0</v>
      </c>
      <c r="J5">
        <f t="shared" si="4"/>
        <v>0</v>
      </c>
      <c r="K5" s="1">
        <f t="shared" si="5"/>
        <v>3333.3333333333335</v>
      </c>
      <c r="L5" s="6">
        <f t="shared" si="0"/>
        <v>300</v>
      </c>
      <c r="M5" s="8">
        <f t="shared" si="1"/>
        <v>30000</v>
      </c>
      <c r="N5" s="6">
        <f t="shared" si="6"/>
        <v>9</v>
      </c>
    </row>
    <row r="6" spans="1:15" x14ac:dyDescent="0.25">
      <c r="A6" t="s">
        <v>12</v>
      </c>
      <c r="B6">
        <v>10000</v>
      </c>
      <c r="C6">
        <v>40</v>
      </c>
      <c r="D6">
        <v>0</v>
      </c>
      <c r="E6">
        <v>0</v>
      </c>
      <c r="F6">
        <v>0</v>
      </c>
      <c r="G6">
        <f t="shared" si="2"/>
        <v>40</v>
      </c>
      <c r="H6" s="6">
        <f t="shared" si="3"/>
        <v>10000</v>
      </c>
      <c r="I6">
        <v>0</v>
      </c>
      <c r="J6">
        <f t="shared" si="4"/>
        <v>0</v>
      </c>
      <c r="K6" s="1">
        <f t="shared" si="5"/>
        <v>4000</v>
      </c>
      <c r="L6" s="6">
        <f t="shared" si="0"/>
        <v>250</v>
      </c>
      <c r="M6" s="8">
        <f t="shared" si="1"/>
        <v>100000</v>
      </c>
      <c r="N6" s="6">
        <f t="shared" si="6"/>
        <v>25</v>
      </c>
    </row>
    <row r="7" spans="1:15" x14ac:dyDescent="0.25">
      <c r="A7" t="s">
        <v>13</v>
      </c>
      <c r="B7">
        <v>40000</v>
      </c>
      <c r="C7">
        <v>100</v>
      </c>
      <c r="D7">
        <v>0</v>
      </c>
      <c r="E7">
        <v>0</v>
      </c>
      <c r="F7">
        <v>0</v>
      </c>
      <c r="G7">
        <f t="shared" si="2"/>
        <v>100</v>
      </c>
      <c r="H7" s="6">
        <f t="shared" si="3"/>
        <v>40000</v>
      </c>
      <c r="I7">
        <v>0</v>
      </c>
      <c r="J7">
        <f t="shared" si="4"/>
        <v>0</v>
      </c>
      <c r="K7" s="1">
        <f t="shared" si="5"/>
        <v>2500</v>
      </c>
      <c r="L7" s="6">
        <f t="shared" si="0"/>
        <v>400</v>
      </c>
      <c r="M7" s="8">
        <f t="shared" si="1"/>
        <v>400000</v>
      </c>
      <c r="N7" s="6">
        <f t="shared" si="6"/>
        <v>160</v>
      </c>
    </row>
    <row r="8" spans="1:15" x14ac:dyDescent="0.25">
      <c r="A8" t="s">
        <v>14</v>
      </c>
      <c r="B8">
        <v>200000</v>
      </c>
      <c r="C8">
        <v>400</v>
      </c>
      <c r="D8">
        <v>0</v>
      </c>
      <c r="E8">
        <v>0</v>
      </c>
      <c r="F8">
        <v>0</v>
      </c>
      <c r="G8">
        <f t="shared" si="2"/>
        <v>400</v>
      </c>
      <c r="H8" s="6">
        <f t="shared" si="3"/>
        <v>200000</v>
      </c>
      <c r="I8">
        <v>0</v>
      </c>
      <c r="J8">
        <f t="shared" si="4"/>
        <v>0</v>
      </c>
      <c r="K8" s="1">
        <f t="shared" si="5"/>
        <v>2000</v>
      </c>
      <c r="L8" s="6">
        <f t="shared" si="0"/>
        <v>500</v>
      </c>
      <c r="M8" s="8">
        <f t="shared" si="1"/>
        <v>2000000</v>
      </c>
      <c r="N8" s="6">
        <f t="shared" si="6"/>
        <v>1000</v>
      </c>
    </row>
    <row r="9" spans="1:15" x14ac:dyDescent="0.25">
      <c r="A9" t="s">
        <v>15</v>
      </c>
      <c r="B9">
        <v>1666666</v>
      </c>
      <c r="C9">
        <v>6666</v>
      </c>
      <c r="D9">
        <v>0</v>
      </c>
      <c r="E9">
        <v>0</v>
      </c>
      <c r="F9">
        <v>0</v>
      </c>
      <c r="G9">
        <f t="shared" si="2"/>
        <v>6666</v>
      </c>
      <c r="H9" s="6">
        <f t="shared" si="3"/>
        <v>1666666</v>
      </c>
      <c r="I9">
        <v>0</v>
      </c>
      <c r="J9">
        <f t="shared" si="4"/>
        <v>0</v>
      </c>
      <c r="K9" s="1">
        <f t="shared" si="5"/>
        <v>3999.6015998406401</v>
      </c>
      <c r="L9" s="6">
        <f>H9/G9</f>
        <v>250.02490249024902</v>
      </c>
      <c r="M9" s="8">
        <f t="shared" si="1"/>
        <v>16666660</v>
      </c>
      <c r="N9" s="6">
        <f t="shared" si="6"/>
        <v>4167.0800413381339</v>
      </c>
    </row>
    <row r="10" spans="1:15" x14ac:dyDescent="0.25">
      <c r="A10" t="s">
        <v>16</v>
      </c>
      <c r="B10">
        <v>123456789</v>
      </c>
      <c r="C10">
        <v>98765</v>
      </c>
      <c r="D10">
        <v>0</v>
      </c>
      <c r="E10">
        <v>0</v>
      </c>
      <c r="F10">
        <v>0</v>
      </c>
      <c r="G10">
        <f t="shared" si="2"/>
        <v>98765</v>
      </c>
      <c r="H10" s="6">
        <f t="shared" si="3"/>
        <v>123456789</v>
      </c>
      <c r="I10">
        <v>0</v>
      </c>
      <c r="J10">
        <f t="shared" si="4"/>
        <v>0</v>
      </c>
      <c r="K10" s="1">
        <f t="shared" si="5"/>
        <v>799.99650727996823</v>
      </c>
      <c r="L10" s="6">
        <f>H10/G10</f>
        <v>1250.0054573988762</v>
      </c>
      <c r="M10" s="8">
        <f t="shared" si="1"/>
        <v>1234567890</v>
      </c>
      <c r="N10" s="6">
        <f t="shared" si="6"/>
        <v>1543216.6000294155</v>
      </c>
    </row>
    <row r="13" spans="1:15" x14ac:dyDescent="0.25">
      <c r="A13" s="10" t="s">
        <v>38</v>
      </c>
      <c r="B13">
        <v>0</v>
      </c>
    </row>
    <row r="14" spans="1:15" x14ac:dyDescent="0.25">
      <c r="A14" s="10" t="s">
        <v>39</v>
      </c>
      <c r="B14">
        <v>0</v>
      </c>
    </row>
    <row r="15" spans="1:15" x14ac:dyDescent="0.25">
      <c r="A15" t="s">
        <v>22</v>
      </c>
      <c r="B15" s="7">
        <v>0</v>
      </c>
      <c r="O15" s="8"/>
    </row>
    <row r="16" spans="1:15" x14ac:dyDescent="0.25">
      <c r="A16" t="s">
        <v>23</v>
      </c>
      <c r="B16">
        <f>(1+B15*2*0.1)*(1+B15*2*0.2)</f>
        <v>1</v>
      </c>
      <c r="D16" t="s">
        <v>29</v>
      </c>
      <c r="F16" t="s">
        <v>30</v>
      </c>
      <c r="H16" t="s">
        <v>31</v>
      </c>
      <c r="K16" t="s">
        <v>32</v>
      </c>
      <c r="L16">
        <v>50</v>
      </c>
    </row>
    <row r="17" spans="1:16" x14ac:dyDescent="0.25">
      <c r="A17" t="s">
        <v>18</v>
      </c>
      <c r="B17">
        <f>(1+0.05*B13+0.1*B14)*B16</f>
        <v>1</v>
      </c>
      <c r="D17" s="2">
        <f>MAX(K2:K9)</f>
        <v>5797.101449275362</v>
      </c>
      <c r="F17" s="3">
        <f>MIN(N2:N10)</f>
        <v>2.9756250000000001E-2</v>
      </c>
      <c r="H17">
        <f>MIN(L2:L10)</f>
        <v>172.5</v>
      </c>
      <c r="K17" t="s">
        <v>33</v>
      </c>
      <c r="L17">
        <f>B10</f>
        <v>123456789</v>
      </c>
      <c r="N17" t="s">
        <v>36</v>
      </c>
      <c r="O17" s="9">
        <f>L17*((1-1.15^L16)/(1-1.15))-L17*((1-1.15^L18)/(1-1.15))</f>
        <v>448467627684.82599</v>
      </c>
    </row>
    <row r="18" spans="1:16" x14ac:dyDescent="0.25">
      <c r="A18" t="s">
        <v>17</v>
      </c>
      <c r="B18" s="4">
        <f>SUM(J2:J10)*B17</f>
        <v>0.1</v>
      </c>
      <c r="D18" t="str">
        <f ca="1">OFFSET(A1,MATCH(D17,K2:K10,0),0)</f>
        <v>Cursor</v>
      </c>
      <c r="F18" t="str">
        <f ca="1">OFFSET(A1,MATCH(F17,N2:N10,0),0)</f>
        <v>Cursor</v>
      </c>
      <c r="H18" t="str">
        <f ca="1">OFFSET(A1,MATCH(H17,L2:L11,0),0)</f>
        <v>Cursor</v>
      </c>
      <c r="K18" t="s">
        <v>34</v>
      </c>
      <c r="L18">
        <v>45</v>
      </c>
      <c r="N18" t="s">
        <v>37</v>
      </c>
      <c r="O18">
        <f>O17/B18</f>
        <v>4484676276848.2598</v>
      </c>
      <c r="P18">
        <f>O18/60</f>
        <v>74744604614.137665</v>
      </c>
    </row>
    <row r="21" spans="1:16" x14ac:dyDescent="0.25">
      <c r="D21" s="7"/>
    </row>
    <row r="24" spans="1:16" x14ac:dyDescent="0.25">
      <c r="D24" s="4"/>
    </row>
    <row r="26" spans="1:16" x14ac:dyDescent="0.25">
      <c r="D26" t="s">
        <v>25</v>
      </c>
      <c r="E26" t="s">
        <v>24</v>
      </c>
    </row>
    <row r="27" spans="1:16" x14ac:dyDescent="0.25">
      <c r="D27" t="s">
        <v>27</v>
      </c>
      <c r="E27" t="s">
        <v>26</v>
      </c>
    </row>
    <row r="28" spans="1:16" x14ac:dyDescent="0.25">
      <c r="K28" s="8"/>
      <c r="M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2013-08-24T18:17:15Z</dcterms:created>
  <dcterms:modified xsi:type="dcterms:W3CDTF">2013-09-06T16:01:23Z</dcterms:modified>
</cp:coreProperties>
</file>