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lang\Desktop\"/>
    </mc:Choice>
  </mc:AlternateContent>
  <bookViews>
    <workbookView xWindow="0" yWindow="0" windowWidth="20490" windowHeight="7530" tabRatio="883" activeTab="6"/>
  </bookViews>
  <sheets>
    <sheet name="Fall Volume" sheetId="1" r:id="rId1"/>
    <sheet name="P2 Conc." sheetId="2" r:id="rId2"/>
    <sheet name="P3 Conc." sheetId="6" r:id="rId3"/>
    <sheet name="P4 Conc." sheetId="7" r:id="rId4"/>
    <sheet name="P5 Conc." sheetId="8" r:id="rId5"/>
    <sheet name="pH" sheetId="21" r:id="rId6"/>
    <sheet name="Methane" sheetId="33" r:id="rId7"/>
    <sheet name="Pos Sp Ex Summary" sheetId="32" r:id="rId8"/>
  </sheets>
  <externalReferences>
    <externalReference r:id="rId9"/>
    <externalReference r:id="rId10"/>
    <externalReference r:id="rId11"/>
  </externalReferences>
  <calcPr calcId="171027"/>
</workbook>
</file>

<file path=xl/calcChain.xml><?xml version="1.0" encoding="utf-8"?>
<calcChain xmlns="http://schemas.openxmlformats.org/spreadsheetml/2006/main">
  <c r="B86" i="33" l="1"/>
  <c r="B85" i="33"/>
  <c r="B84" i="33"/>
  <c r="B83" i="33"/>
  <c r="B82" i="33"/>
  <c r="B81" i="33"/>
  <c r="B80" i="33"/>
  <c r="B79" i="33"/>
  <c r="B78" i="33"/>
  <c r="B77" i="33"/>
  <c r="B76" i="33"/>
  <c r="B75" i="33"/>
  <c r="B74" i="33"/>
  <c r="B73" i="33"/>
  <c r="B72" i="33"/>
  <c r="B71" i="33"/>
  <c r="B70" i="33"/>
  <c r="B69" i="33"/>
  <c r="B68" i="33"/>
  <c r="B67" i="33"/>
  <c r="B66" i="33"/>
  <c r="B65" i="33"/>
  <c r="B64" i="33"/>
  <c r="B63" i="33"/>
  <c r="B62" i="33"/>
  <c r="B61" i="33"/>
  <c r="B60" i="33"/>
  <c r="B59" i="33"/>
  <c r="B58" i="33"/>
  <c r="B57" i="33"/>
  <c r="B56" i="33"/>
  <c r="B55" i="33"/>
  <c r="B54" i="33"/>
  <c r="B53" i="33"/>
  <c r="B52" i="33"/>
  <c r="B51" i="33"/>
  <c r="B50" i="33"/>
  <c r="B49" i="33"/>
  <c r="B48" i="33"/>
  <c r="B47" i="33"/>
  <c r="B46" i="33"/>
  <c r="B45" i="33"/>
  <c r="B44" i="33"/>
  <c r="B43" i="33"/>
  <c r="B42" i="33"/>
  <c r="B37" i="33"/>
  <c r="B36" i="33"/>
  <c r="B35" i="33"/>
  <c r="B34" i="33"/>
  <c r="B33" i="33"/>
  <c r="B32" i="33"/>
  <c r="B31" i="33"/>
  <c r="B30" i="33"/>
  <c r="B29" i="33"/>
  <c r="B28" i="33"/>
  <c r="B27" i="33"/>
  <c r="B26" i="33"/>
  <c r="B25" i="33"/>
  <c r="B24" i="33"/>
  <c r="B23" i="33"/>
  <c r="B22" i="33"/>
  <c r="B21" i="33"/>
  <c r="B20" i="33"/>
  <c r="B19" i="33"/>
  <c r="B18" i="33"/>
  <c r="B17" i="33"/>
  <c r="B16" i="33"/>
  <c r="B15" i="33"/>
  <c r="B14" i="33"/>
  <c r="B13" i="33"/>
  <c r="B12" i="33"/>
  <c r="B11" i="33"/>
  <c r="B10" i="33"/>
  <c r="B9" i="33"/>
  <c r="B8" i="33"/>
  <c r="B7" i="33"/>
  <c r="B6" i="33"/>
  <c r="C53" i="32" l="1"/>
  <c r="D52" i="32"/>
  <c r="D51" i="32"/>
  <c r="D50" i="32"/>
  <c r="C49" i="32"/>
  <c r="D48" i="32"/>
  <c r="D47" i="32"/>
  <c r="D46" i="32"/>
  <c r="C45" i="32"/>
  <c r="D44" i="32"/>
  <c r="D43" i="32"/>
  <c r="D42" i="32"/>
  <c r="C41" i="32"/>
  <c r="D40" i="32"/>
  <c r="D39" i="32"/>
  <c r="D38" i="32"/>
  <c r="C37" i="32"/>
  <c r="D36" i="32"/>
  <c r="D35" i="32"/>
  <c r="D34" i="32"/>
  <c r="D33" i="32"/>
  <c r="C32" i="32"/>
  <c r="D31" i="32"/>
  <c r="D30" i="32"/>
  <c r="D29" i="32"/>
  <c r="C27" i="32"/>
  <c r="D26" i="32"/>
  <c r="D25" i="32"/>
  <c r="D24" i="32"/>
  <c r="C23" i="32"/>
  <c r="D22" i="32"/>
  <c r="D21" i="32"/>
  <c r="D20" i="32"/>
  <c r="C19" i="32"/>
  <c r="D18" i="32"/>
  <c r="D17" i="32"/>
  <c r="D16" i="32"/>
  <c r="C15" i="32"/>
  <c r="D14" i="32"/>
  <c r="D13" i="32"/>
  <c r="D12" i="32"/>
  <c r="C11" i="32"/>
  <c r="D10" i="32"/>
  <c r="D9" i="32"/>
  <c r="D8" i="32"/>
  <c r="D7" i="32"/>
  <c r="C6" i="32"/>
  <c r="D5" i="32"/>
  <c r="D4" i="32"/>
  <c r="D3" i="32"/>
  <c r="B59" i="7" l="1"/>
  <c r="B60" i="7"/>
  <c r="B61" i="7"/>
  <c r="B47" i="8"/>
  <c r="B48" i="8"/>
  <c r="B49" i="8"/>
  <c r="B51" i="6"/>
  <c r="B52" i="6"/>
  <c r="B53" i="6"/>
  <c r="R106" i="1"/>
  <c r="R107" i="1"/>
  <c r="J102" i="1"/>
  <c r="Z89" i="1"/>
  <c r="Z90" i="1"/>
  <c r="J101" i="1"/>
  <c r="R94" i="1" l="1"/>
  <c r="R95" i="1"/>
  <c r="R96" i="1"/>
  <c r="R97" i="1"/>
  <c r="R98" i="1"/>
  <c r="R99" i="1"/>
  <c r="R100" i="1"/>
  <c r="R101" i="1"/>
  <c r="R102" i="1"/>
  <c r="R103" i="1"/>
  <c r="R104" i="1"/>
  <c r="R105" i="1"/>
  <c r="R82" i="1"/>
  <c r="R83" i="1"/>
  <c r="R84" i="1"/>
  <c r="R85" i="1"/>
  <c r="R86" i="1"/>
  <c r="R87" i="1"/>
  <c r="R88" i="1"/>
  <c r="R89" i="1"/>
  <c r="R90" i="1"/>
  <c r="R91" i="1"/>
  <c r="R92" i="1"/>
  <c r="R93" i="1"/>
  <c r="R81" i="1"/>
  <c r="R80" i="1"/>
  <c r="R79" i="1"/>
  <c r="B44" i="7" l="1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46" i="8" l="1"/>
  <c r="Z88" i="1"/>
  <c r="B43" i="7"/>
  <c r="J100" i="1"/>
  <c r="J99" i="1"/>
  <c r="Z87" i="1"/>
  <c r="Z79" i="1"/>
  <c r="Z80" i="1"/>
  <c r="Z81" i="1"/>
  <c r="Z82" i="1"/>
  <c r="Z83" i="1"/>
  <c r="Z84" i="1"/>
  <c r="Z85" i="1"/>
  <c r="Z86" i="1"/>
  <c r="B44" i="8" l="1"/>
  <c r="B45" i="8"/>
  <c r="B41" i="7"/>
  <c r="B42" i="7"/>
  <c r="B41" i="8"/>
  <c r="B38" i="7"/>
  <c r="B46" i="6"/>
  <c r="B50" i="6" l="1"/>
  <c r="B49" i="6"/>
  <c r="G3" i="21" l="1"/>
  <c r="H3" i="21"/>
  <c r="I3" i="21"/>
  <c r="J3" i="21"/>
  <c r="K3" i="21"/>
  <c r="L3" i="21"/>
  <c r="M3" i="21"/>
  <c r="N3" i="21"/>
  <c r="O3" i="21"/>
  <c r="P3" i="21"/>
  <c r="Q3" i="21"/>
  <c r="R3" i="21"/>
  <c r="S3" i="21"/>
  <c r="T3" i="21"/>
  <c r="U3" i="21"/>
  <c r="V3" i="21"/>
  <c r="W3" i="21"/>
  <c r="X3" i="21"/>
  <c r="Y3" i="21"/>
  <c r="Z3" i="21"/>
  <c r="AA3" i="21"/>
  <c r="AB3" i="21"/>
  <c r="AC3" i="21"/>
  <c r="AD3" i="21"/>
  <c r="AE3" i="21"/>
  <c r="AF3" i="21"/>
  <c r="AG3" i="21"/>
  <c r="AH3" i="21"/>
  <c r="AI3" i="21"/>
  <c r="AJ3" i="21"/>
  <c r="AK3" i="21"/>
  <c r="AL3" i="21"/>
  <c r="AM3" i="21"/>
  <c r="AN3" i="21"/>
  <c r="AO3" i="21"/>
  <c r="AP3" i="21"/>
  <c r="AQ3" i="21"/>
  <c r="AR3" i="21"/>
  <c r="AS3" i="21"/>
  <c r="AT3" i="21"/>
  <c r="AU3" i="21"/>
  <c r="AV3" i="21"/>
  <c r="AW3" i="21"/>
  <c r="AX3" i="21"/>
  <c r="AY3" i="21"/>
  <c r="AZ3" i="21"/>
  <c r="BA3" i="21"/>
  <c r="BB3" i="21"/>
  <c r="BC3" i="21"/>
  <c r="BD3" i="21"/>
  <c r="BE3" i="21"/>
  <c r="BF3" i="21"/>
  <c r="BG3" i="21"/>
  <c r="BH3" i="21"/>
  <c r="BI3" i="21"/>
  <c r="BJ3" i="21"/>
  <c r="F3" i="21"/>
  <c r="E8" i="21"/>
  <c r="D8" i="21"/>
  <c r="E7" i="21"/>
  <c r="D7" i="21"/>
  <c r="E6" i="21"/>
  <c r="D6" i="21"/>
  <c r="E5" i="21"/>
  <c r="D5" i="21"/>
  <c r="B42" i="8" l="1"/>
  <c r="B43" i="8"/>
  <c r="B39" i="8"/>
  <c r="B40" i="8"/>
  <c r="B39" i="7" l="1"/>
  <c r="B40" i="7"/>
  <c r="B45" i="6"/>
  <c r="B47" i="6"/>
  <c r="B48" i="6"/>
  <c r="B44" i="6"/>
  <c r="B43" i="6"/>
  <c r="B42" i="6"/>
  <c r="B41" i="6"/>
  <c r="B40" i="6"/>
  <c r="B39" i="6"/>
  <c r="B38" i="6"/>
  <c r="B37" i="6"/>
  <c r="B36" i="6"/>
  <c r="B35" i="6"/>
  <c r="B38" i="8" l="1"/>
  <c r="B37" i="7"/>
  <c r="B81" i="1" l="1"/>
  <c r="B80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B79" i="1"/>
  <c r="B35" i="7" l="1"/>
  <c r="B36" i="7"/>
  <c r="B36" i="8"/>
  <c r="B37" i="8"/>
  <c r="B36" i="2"/>
  <c r="B35" i="2"/>
  <c r="L76" i="1" l="1"/>
  <c r="B35" i="8" l="1"/>
  <c r="B34" i="8"/>
  <c r="B33" i="8"/>
  <c r="B32" i="8"/>
  <c r="B34" i="7"/>
  <c r="B33" i="7"/>
  <c r="B32" i="7"/>
  <c r="B34" i="6"/>
  <c r="B33" i="6"/>
  <c r="B32" i="6"/>
  <c r="B32" i="2"/>
  <c r="B33" i="2"/>
  <c r="B34" i="2"/>
  <c r="B31" i="8" l="1"/>
  <c r="B30" i="8"/>
  <c r="B29" i="8"/>
  <c r="B28" i="8"/>
  <c r="B27" i="8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0" i="2"/>
  <c r="B11" i="2"/>
  <c r="B12" i="2"/>
  <c r="B13" i="2"/>
  <c r="B14" i="2"/>
  <c r="B15" i="2"/>
  <c r="B16" i="2"/>
  <c r="B17" i="2"/>
  <c r="B18" i="2"/>
  <c r="B9" i="2"/>
  <c r="Z78" i="1" l="1"/>
  <c r="R78" i="1"/>
  <c r="J78" i="1"/>
  <c r="B78" i="1"/>
  <c r="Z77" i="1"/>
  <c r="R77" i="1"/>
  <c r="J77" i="1"/>
  <c r="B77" i="1"/>
  <c r="Z76" i="1"/>
  <c r="R76" i="1"/>
  <c r="J76" i="1"/>
  <c r="B76" i="1"/>
  <c r="Z75" i="1"/>
  <c r="R75" i="1"/>
  <c r="J75" i="1"/>
  <c r="B75" i="1"/>
  <c r="Z74" i="1"/>
  <c r="R74" i="1"/>
  <c r="J74" i="1"/>
  <c r="B74" i="1"/>
  <c r="Z73" i="1"/>
  <c r="R73" i="1"/>
  <c r="J73" i="1"/>
  <c r="B73" i="1"/>
  <c r="Z72" i="1"/>
  <c r="R72" i="1"/>
  <c r="J72" i="1"/>
  <c r="B72" i="1"/>
  <c r="Z71" i="1"/>
  <c r="R71" i="1"/>
  <c r="J71" i="1"/>
  <c r="B71" i="1"/>
  <c r="Z70" i="1"/>
  <c r="R70" i="1"/>
  <c r="J70" i="1"/>
  <c r="B70" i="1"/>
  <c r="Z69" i="1"/>
  <c r="R69" i="1"/>
  <c r="J69" i="1"/>
  <c r="B69" i="1"/>
  <c r="Z68" i="1"/>
  <c r="R68" i="1"/>
  <c r="J68" i="1"/>
  <c r="B68" i="1"/>
  <c r="Z67" i="1"/>
  <c r="R67" i="1"/>
  <c r="J67" i="1"/>
  <c r="B67" i="1"/>
  <c r="Z66" i="1"/>
  <c r="R66" i="1"/>
  <c r="J66" i="1"/>
  <c r="B66" i="1"/>
  <c r="Z65" i="1"/>
  <c r="R65" i="1"/>
  <c r="J65" i="1"/>
  <c r="B65" i="1"/>
  <c r="Z64" i="1"/>
  <c r="R64" i="1"/>
  <c r="J64" i="1"/>
  <c r="B64" i="1"/>
  <c r="Z63" i="1"/>
  <c r="R63" i="1"/>
  <c r="J63" i="1"/>
  <c r="B63" i="1"/>
  <c r="Z62" i="1"/>
  <c r="R62" i="1"/>
  <c r="J62" i="1"/>
  <c r="B62" i="1"/>
  <c r="Z61" i="1"/>
  <c r="R61" i="1"/>
  <c r="J61" i="1"/>
  <c r="B61" i="1"/>
  <c r="Z60" i="1"/>
  <c r="R60" i="1"/>
  <c r="K60" i="1"/>
  <c r="J60" i="1"/>
  <c r="B60" i="1"/>
  <c r="Z59" i="1"/>
  <c r="R59" i="1"/>
  <c r="J59" i="1"/>
  <c r="B59" i="1"/>
  <c r="Z58" i="1"/>
  <c r="R58" i="1"/>
  <c r="J58" i="1"/>
  <c r="B58" i="1"/>
  <c r="Z57" i="1"/>
  <c r="R57" i="1"/>
  <c r="J57" i="1"/>
  <c r="B57" i="1"/>
  <c r="Z56" i="1"/>
  <c r="R56" i="1"/>
  <c r="J56" i="1"/>
  <c r="B56" i="1"/>
  <c r="Z55" i="1"/>
  <c r="R55" i="1"/>
  <c r="J55" i="1"/>
  <c r="B55" i="1"/>
  <c r="Z54" i="1"/>
  <c r="R54" i="1"/>
  <c r="J54" i="1"/>
  <c r="B54" i="1"/>
  <c r="Z53" i="1"/>
  <c r="R53" i="1"/>
  <c r="J53" i="1"/>
  <c r="B53" i="1"/>
  <c r="Z52" i="1"/>
  <c r="R52" i="1"/>
  <c r="J52" i="1"/>
  <c r="B52" i="1"/>
  <c r="Z51" i="1"/>
  <c r="R51" i="1"/>
  <c r="J51" i="1"/>
  <c r="B51" i="1"/>
  <c r="Z50" i="1"/>
  <c r="R50" i="1"/>
  <c r="J50" i="1"/>
  <c r="B50" i="1"/>
  <c r="Z49" i="1"/>
  <c r="R49" i="1"/>
  <c r="J49" i="1"/>
  <c r="B49" i="1"/>
  <c r="Z48" i="1"/>
  <c r="R48" i="1"/>
  <c r="J48" i="1"/>
  <c r="B48" i="1"/>
  <c r="Z47" i="1"/>
  <c r="R47" i="1"/>
  <c r="J47" i="1"/>
  <c r="B47" i="1"/>
  <c r="Z46" i="1"/>
  <c r="R46" i="1"/>
  <c r="J46" i="1"/>
  <c r="B46" i="1"/>
  <c r="Z45" i="1"/>
  <c r="R45" i="1"/>
  <c r="J45" i="1"/>
  <c r="B45" i="1"/>
  <c r="Z44" i="1"/>
  <c r="R44" i="1"/>
  <c r="J44" i="1"/>
  <c r="B44" i="1"/>
  <c r="Z43" i="1"/>
  <c r="R43" i="1"/>
  <c r="J43" i="1"/>
  <c r="B43" i="1"/>
  <c r="Z42" i="1"/>
  <c r="R42" i="1"/>
  <c r="J42" i="1"/>
  <c r="B42" i="1"/>
  <c r="Z41" i="1"/>
  <c r="R41" i="1"/>
  <c r="J41" i="1"/>
  <c r="B41" i="1"/>
  <c r="Z40" i="1"/>
  <c r="R40" i="1"/>
  <c r="J40" i="1"/>
  <c r="B40" i="1"/>
  <c r="Z39" i="1"/>
  <c r="R39" i="1"/>
  <c r="J39" i="1"/>
  <c r="B39" i="1"/>
  <c r="Z38" i="1"/>
  <c r="R38" i="1"/>
  <c r="J38" i="1"/>
  <c r="B38" i="1"/>
  <c r="Z37" i="1"/>
  <c r="R37" i="1"/>
  <c r="J37" i="1"/>
  <c r="B37" i="1"/>
  <c r="Z36" i="1"/>
  <c r="R36" i="1"/>
  <c r="J36" i="1"/>
  <c r="C36" i="1"/>
  <c r="B36" i="1"/>
  <c r="Z35" i="1"/>
  <c r="R35" i="1"/>
  <c r="J35" i="1"/>
  <c r="B35" i="1"/>
  <c r="Z34" i="1"/>
  <c r="R34" i="1"/>
  <c r="J34" i="1"/>
  <c r="C34" i="1"/>
  <c r="B34" i="1"/>
  <c r="Z33" i="1"/>
  <c r="R33" i="1"/>
  <c r="K33" i="1"/>
  <c r="J33" i="1"/>
  <c r="C33" i="1"/>
  <c r="B33" i="1"/>
  <c r="Z32" i="1"/>
  <c r="R32" i="1"/>
  <c r="J32" i="1"/>
  <c r="C32" i="1"/>
  <c r="B32" i="1"/>
  <c r="Z31" i="1"/>
  <c r="R31" i="1"/>
  <c r="J31" i="1"/>
  <c r="B31" i="1"/>
  <c r="Z30" i="1"/>
  <c r="R30" i="1"/>
  <c r="K30" i="1"/>
  <c r="J30" i="1"/>
  <c r="C30" i="1"/>
  <c r="B30" i="1"/>
  <c r="Z29" i="1"/>
  <c r="R29" i="1"/>
  <c r="J29" i="1"/>
  <c r="C29" i="1"/>
  <c r="B29" i="1"/>
  <c r="Z28" i="1"/>
  <c r="R28" i="1"/>
  <c r="K28" i="1"/>
  <c r="J28" i="1"/>
  <c r="C28" i="1"/>
  <c r="B28" i="1"/>
  <c r="Z27" i="1"/>
  <c r="R27" i="1"/>
  <c r="J27" i="1"/>
  <c r="B27" i="1"/>
  <c r="Z26" i="1"/>
  <c r="R26" i="1"/>
  <c r="K26" i="1"/>
  <c r="J26" i="1"/>
  <c r="C26" i="1"/>
  <c r="B26" i="1"/>
  <c r="Z25" i="1"/>
  <c r="R25" i="1"/>
  <c r="K25" i="1"/>
  <c r="J25" i="1"/>
  <c r="B25" i="1"/>
  <c r="Z24" i="1"/>
  <c r="R24" i="1"/>
  <c r="J24" i="1"/>
  <c r="B24" i="1"/>
  <c r="Z23" i="1"/>
  <c r="R23" i="1"/>
  <c r="J23" i="1"/>
  <c r="C23" i="1"/>
  <c r="B23" i="1"/>
  <c r="Z22" i="1"/>
  <c r="R22" i="1"/>
  <c r="K22" i="1"/>
  <c r="J22" i="1"/>
  <c r="B22" i="1"/>
  <c r="Z21" i="1"/>
  <c r="R21" i="1"/>
  <c r="J21" i="1"/>
  <c r="B21" i="1"/>
  <c r="Z20" i="1"/>
  <c r="R20" i="1"/>
  <c r="J20" i="1"/>
  <c r="B20" i="1"/>
  <c r="Z19" i="1"/>
  <c r="R19" i="1"/>
  <c r="K19" i="1"/>
  <c r="J19" i="1"/>
  <c r="B19" i="1"/>
  <c r="Z18" i="1"/>
  <c r="R18" i="1"/>
  <c r="K18" i="1"/>
  <c r="J18" i="1"/>
  <c r="B18" i="1"/>
  <c r="Z17" i="1"/>
  <c r="R17" i="1"/>
  <c r="J17" i="1"/>
  <c r="B17" i="1"/>
  <c r="Z16" i="1"/>
  <c r="R16" i="1"/>
  <c r="K16" i="1"/>
  <c r="J16" i="1"/>
  <c r="B16" i="1"/>
  <c r="Z15" i="1"/>
  <c r="R15" i="1"/>
  <c r="J15" i="1"/>
  <c r="B15" i="1"/>
  <c r="AA14" i="1"/>
  <c r="AA9" i="1" s="1"/>
  <c r="Z14" i="1"/>
  <c r="R14" i="1"/>
  <c r="K14" i="1"/>
  <c r="J14" i="1"/>
  <c r="C14" i="1"/>
  <c r="B14" i="1"/>
  <c r="Z13" i="1"/>
  <c r="R13" i="1"/>
  <c r="J13" i="1"/>
  <c r="B13" i="1"/>
  <c r="S9" i="1"/>
  <c r="AA8" i="1"/>
  <c r="S8" i="1"/>
  <c r="K8" i="1"/>
  <c r="C8" i="1"/>
  <c r="F13" i="1" l="1"/>
  <c r="M13" i="1"/>
  <c r="M14" i="1" s="1"/>
  <c r="N13" i="1"/>
  <c r="O13" i="1" s="1"/>
  <c r="U13" i="1"/>
  <c r="V13" i="1"/>
  <c r="W13" i="1" s="1"/>
  <c r="AC13" i="1"/>
  <c r="AC14" i="1" s="1"/>
  <c r="AD13" i="1"/>
  <c r="AE13" i="1" s="1"/>
  <c r="E13" i="1"/>
  <c r="F14" i="1" s="1"/>
  <c r="G13" i="1"/>
  <c r="C9" i="1"/>
  <c r="K9" i="1"/>
  <c r="N14" i="1" l="1"/>
  <c r="O14" i="1" s="1"/>
  <c r="AC15" i="1"/>
  <c r="AD15" i="1"/>
  <c r="G14" i="1"/>
  <c r="M15" i="1"/>
  <c r="N15" i="1"/>
  <c r="AD14" i="1"/>
  <c r="AE14" i="1" s="1"/>
  <c r="U14" i="1"/>
  <c r="V14" i="1"/>
  <c r="W14" i="1" s="1"/>
  <c r="E14" i="1"/>
  <c r="E15" i="1" s="1"/>
  <c r="O15" i="1" l="1"/>
  <c r="AC16" i="1"/>
  <c r="AD16" i="1"/>
  <c r="F15" i="1"/>
  <c r="G15" i="1" s="1"/>
  <c r="U15" i="1"/>
  <c r="V15" i="1"/>
  <c r="W15" i="1" s="1"/>
  <c r="M16" i="1"/>
  <c r="N16" i="1"/>
  <c r="AE15" i="1"/>
  <c r="E16" i="1"/>
  <c r="F16" i="1"/>
  <c r="AE16" i="1" l="1"/>
  <c r="O16" i="1"/>
  <c r="U16" i="1"/>
  <c r="V16" i="1"/>
  <c r="W16" i="1" s="1"/>
  <c r="AC17" i="1"/>
  <c r="AD17" i="1"/>
  <c r="G16" i="1"/>
  <c r="M17" i="1"/>
  <c r="N17" i="1"/>
  <c r="E17" i="1"/>
  <c r="F17" i="1"/>
  <c r="G17" i="1" s="1"/>
  <c r="AE17" i="1" l="1"/>
  <c r="O17" i="1"/>
  <c r="AC18" i="1"/>
  <c r="AD18" i="1"/>
  <c r="U17" i="1"/>
  <c r="V17" i="1"/>
  <c r="W17" i="1" s="1"/>
  <c r="M18" i="1"/>
  <c r="N18" i="1"/>
  <c r="E18" i="1"/>
  <c r="F18" i="1"/>
  <c r="G18" i="1" s="1"/>
  <c r="O18" i="1" l="1"/>
  <c r="AE18" i="1"/>
  <c r="M19" i="1"/>
  <c r="N19" i="1"/>
  <c r="O19" i="1" s="1"/>
  <c r="AC19" i="1"/>
  <c r="AD19" i="1"/>
  <c r="U18" i="1"/>
  <c r="V18" i="1"/>
  <c r="W18" i="1" s="1"/>
  <c r="E19" i="1"/>
  <c r="F19" i="1"/>
  <c r="G19" i="1" s="1"/>
  <c r="AE19" i="1" l="1"/>
  <c r="U19" i="1"/>
  <c r="V19" i="1"/>
  <c r="W19" i="1" s="1"/>
  <c r="AC20" i="1"/>
  <c r="AD20" i="1"/>
  <c r="AE20" i="1" s="1"/>
  <c r="M20" i="1"/>
  <c r="N20" i="1"/>
  <c r="O20" i="1" s="1"/>
  <c r="E20" i="1"/>
  <c r="F20" i="1"/>
  <c r="G20" i="1" s="1"/>
  <c r="AC21" i="1" l="1"/>
  <c r="AD21" i="1"/>
  <c r="AE21" i="1" s="1"/>
  <c r="M21" i="1"/>
  <c r="N21" i="1"/>
  <c r="O21" i="1" s="1"/>
  <c r="U20" i="1"/>
  <c r="V20" i="1"/>
  <c r="W20" i="1" s="1"/>
  <c r="E21" i="1"/>
  <c r="F21" i="1"/>
  <c r="G21" i="1" s="1"/>
  <c r="M22" i="1" l="1"/>
  <c r="N22" i="1"/>
  <c r="O22" i="1" s="1"/>
  <c r="U21" i="1"/>
  <c r="V21" i="1"/>
  <c r="W21" i="1" s="1"/>
  <c r="AC22" i="1"/>
  <c r="AD22" i="1"/>
  <c r="AE22" i="1" s="1"/>
  <c r="E22" i="1"/>
  <c r="F22" i="1"/>
  <c r="G22" i="1" s="1"/>
  <c r="AC23" i="1" l="1"/>
  <c r="AD23" i="1"/>
  <c r="AE23" i="1" s="1"/>
  <c r="U22" i="1"/>
  <c r="V22" i="1"/>
  <c r="W22" i="1" s="1"/>
  <c r="M23" i="1"/>
  <c r="N23" i="1"/>
  <c r="O23" i="1" s="1"/>
  <c r="E23" i="1"/>
  <c r="F23" i="1"/>
  <c r="G23" i="1" s="1"/>
  <c r="U23" i="1" l="1"/>
  <c r="V23" i="1"/>
  <c r="W23" i="1" s="1"/>
  <c r="M24" i="1"/>
  <c r="N24" i="1"/>
  <c r="O24" i="1" s="1"/>
  <c r="AC24" i="1"/>
  <c r="AD24" i="1"/>
  <c r="AE24" i="1" s="1"/>
  <c r="E24" i="1"/>
  <c r="F24" i="1"/>
  <c r="G24" i="1" s="1"/>
  <c r="M25" i="1" l="1"/>
  <c r="N25" i="1"/>
  <c r="O25" i="1" s="1"/>
  <c r="AC25" i="1"/>
  <c r="AD25" i="1"/>
  <c r="AE25" i="1" s="1"/>
  <c r="U24" i="1"/>
  <c r="V24" i="1"/>
  <c r="W24" i="1" s="1"/>
  <c r="E25" i="1"/>
  <c r="F25" i="1"/>
  <c r="G25" i="1" s="1"/>
  <c r="U25" i="1" l="1"/>
  <c r="V25" i="1"/>
  <c r="W25" i="1" s="1"/>
  <c r="M26" i="1"/>
  <c r="N26" i="1"/>
  <c r="O26" i="1" s="1"/>
  <c r="AC26" i="1"/>
  <c r="AD26" i="1"/>
  <c r="AE26" i="1" s="1"/>
  <c r="E26" i="1"/>
  <c r="F26" i="1"/>
  <c r="G26" i="1" s="1"/>
  <c r="U26" i="1" l="1"/>
  <c r="V26" i="1"/>
  <c r="W26" i="1" s="1"/>
  <c r="AC27" i="1"/>
  <c r="AD27" i="1"/>
  <c r="AE27" i="1" s="1"/>
  <c r="M27" i="1"/>
  <c r="N27" i="1"/>
  <c r="O27" i="1" s="1"/>
  <c r="E27" i="1"/>
  <c r="F27" i="1"/>
  <c r="G27" i="1" s="1"/>
  <c r="AC28" i="1" l="1"/>
  <c r="AD28" i="1"/>
  <c r="AE28" i="1" s="1"/>
  <c r="M28" i="1"/>
  <c r="N28" i="1"/>
  <c r="O28" i="1" s="1"/>
  <c r="U27" i="1"/>
  <c r="V27" i="1"/>
  <c r="W27" i="1" s="1"/>
  <c r="E28" i="1"/>
  <c r="F28" i="1"/>
  <c r="G28" i="1" s="1"/>
  <c r="AC29" i="1" l="1"/>
  <c r="AD29" i="1"/>
  <c r="AE29" i="1" s="1"/>
  <c r="U28" i="1"/>
  <c r="V28" i="1"/>
  <c r="W28" i="1" s="1"/>
  <c r="M29" i="1"/>
  <c r="N29" i="1"/>
  <c r="O29" i="1" s="1"/>
  <c r="E29" i="1"/>
  <c r="F29" i="1"/>
  <c r="G29" i="1" s="1"/>
  <c r="U29" i="1" l="1"/>
  <c r="V29" i="1"/>
  <c r="W29" i="1" s="1"/>
  <c r="AC30" i="1"/>
  <c r="AD30" i="1"/>
  <c r="AE30" i="1" s="1"/>
  <c r="M30" i="1"/>
  <c r="N30" i="1"/>
  <c r="O30" i="1" s="1"/>
  <c r="E30" i="1"/>
  <c r="F30" i="1"/>
  <c r="G30" i="1" s="1"/>
  <c r="M31" i="1" l="1"/>
  <c r="N31" i="1"/>
  <c r="O31" i="1" s="1"/>
  <c r="U30" i="1"/>
  <c r="V30" i="1"/>
  <c r="W30" i="1" s="1"/>
  <c r="AC31" i="1"/>
  <c r="AD31" i="1"/>
  <c r="AE31" i="1" s="1"/>
  <c r="E31" i="1"/>
  <c r="F31" i="1"/>
  <c r="G31" i="1" s="1"/>
  <c r="AC32" i="1" l="1"/>
  <c r="AD32" i="1"/>
  <c r="AE32" i="1" s="1"/>
  <c r="M32" i="1"/>
  <c r="N32" i="1"/>
  <c r="O32" i="1" s="1"/>
  <c r="U31" i="1"/>
  <c r="V31" i="1"/>
  <c r="W31" i="1" s="1"/>
  <c r="E32" i="1"/>
  <c r="F32" i="1"/>
  <c r="G32" i="1" s="1"/>
  <c r="U32" i="1" l="1"/>
  <c r="V32" i="1"/>
  <c r="W32" i="1" s="1"/>
  <c r="AC33" i="1"/>
  <c r="AD33" i="1"/>
  <c r="AE33" i="1" s="1"/>
  <c r="M33" i="1"/>
  <c r="N33" i="1"/>
  <c r="O33" i="1" s="1"/>
  <c r="E33" i="1"/>
  <c r="F33" i="1"/>
  <c r="G33" i="1" s="1"/>
  <c r="AC34" i="1" l="1"/>
  <c r="AD34" i="1"/>
  <c r="AE34" i="1" s="1"/>
  <c r="M34" i="1"/>
  <c r="N34" i="1"/>
  <c r="O34" i="1" s="1"/>
  <c r="U33" i="1"/>
  <c r="V33" i="1"/>
  <c r="W33" i="1" s="1"/>
  <c r="E34" i="1"/>
  <c r="F34" i="1"/>
  <c r="G34" i="1" s="1"/>
  <c r="U34" i="1" l="1"/>
  <c r="V34" i="1"/>
  <c r="W34" i="1" s="1"/>
  <c r="AC35" i="1"/>
  <c r="AD35" i="1"/>
  <c r="AE35" i="1" s="1"/>
  <c r="M35" i="1"/>
  <c r="N35" i="1"/>
  <c r="O35" i="1" s="1"/>
  <c r="E35" i="1"/>
  <c r="F35" i="1"/>
  <c r="G35" i="1" s="1"/>
  <c r="U35" i="1" l="1"/>
  <c r="V35" i="1"/>
  <c r="W35" i="1" s="1"/>
  <c r="M36" i="1"/>
  <c r="N36" i="1"/>
  <c r="O36" i="1" s="1"/>
  <c r="AC36" i="1"/>
  <c r="AD36" i="1"/>
  <c r="AE36" i="1" s="1"/>
  <c r="E36" i="1"/>
  <c r="F36" i="1"/>
  <c r="G36" i="1" s="1"/>
  <c r="M37" i="1" l="1"/>
  <c r="N37" i="1"/>
  <c r="O37" i="1" s="1"/>
  <c r="U36" i="1"/>
  <c r="V36" i="1"/>
  <c r="W36" i="1" s="1"/>
  <c r="AC37" i="1"/>
  <c r="AD37" i="1"/>
  <c r="AE37" i="1" s="1"/>
  <c r="E37" i="1"/>
  <c r="F37" i="1"/>
  <c r="G37" i="1" s="1"/>
  <c r="AC38" i="1" l="1"/>
  <c r="AD38" i="1"/>
  <c r="AE38" i="1" s="1"/>
  <c r="M38" i="1"/>
  <c r="N38" i="1"/>
  <c r="O38" i="1" s="1"/>
  <c r="U37" i="1"/>
  <c r="V37" i="1"/>
  <c r="W37" i="1" s="1"/>
  <c r="E38" i="1"/>
  <c r="F38" i="1"/>
  <c r="G38" i="1" s="1"/>
  <c r="U38" i="1" l="1"/>
  <c r="V38" i="1"/>
  <c r="W38" i="1" s="1"/>
  <c r="M39" i="1"/>
  <c r="N39" i="1"/>
  <c r="O39" i="1" s="1"/>
  <c r="AC39" i="1"/>
  <c r="AD39" i="1"/>
  <c r="AE39" i="1" s="1"/>
  <c r="E39" i="1"/>
  <c r="F39" i="1"/>
  <c r="G39" i="1" s="1"/>
  <c r="U39" i="1" l="1"/>
  <c r="V39" i="1"/>
  <c r="W39" i="1" s="1"/>
  <c r="M40" i="1"/>
  <c r="N40" i="1"/>
  <c r="O40" i="1" s="1"/>
  <c r="AC40" i="1"/>
  <c r="AD40" i="1"/>
  <c r="AE40" i="1" s="1"/>
  <c r="E40" i="1"/>
  <c r="F40" i="1"/>
  <c r="G40" i="1" s="1"/>
  <c r="M41" i="1" l="1"/>
  <c r="N41" i="1"/>
  <c r="O41" i="1" s="1"/>
  <c r="AC41" i="1"/>
  <c r="AD41" i="1"/>
  <c r="AE41" i="1" s="1"/>
  <c r="U40" i="1"/>
  <c r="V40" i="1"/>
  <c r="W40" i="1" s="1"/>
  <c r="E41" i="1"/>
  <c r="F41" i="1"/>
  <c r="G41" i="1" s="1"/>
  <c r="AC42" i="1" l="1"/>
  <c r="AD42" i="1"/>
  <c r="AE42" i="1" s="1"/>
  <c r="U41" i="1"/>
  <c r="V41" i="1"/>
  <c r="W41" i="1" s="1"/>
  <c r="M42" i="1"/>
  <c r="N42" i="1"/>
  <c r="O42" i="1" s="1"/>
  <c r="E42" i="1"/>
  <c r="F42" i="1"/>
  <c r="G42" i="1" s="1"/>
  <c r="M43" i="1" l="1"/>
  <c r="N43" i="1"/>
  <c r="O43" i="1" s="1"/>
  <c r="U42" i="1"/>
  <c r="V42" i="1"/>
  <c r="W42" i="1" s="1"/>
  <c r="AC43" i="1"/>
  <c r="AD43" i="1"/>
  <c r="AE43" i="1" s="1"/>
  <c r="E43" i="1"/>
  <c r="F43" i="1"/>
  <c r="G43" i="1" s="1"/>
  <c r="AC44" i="1" l="1"/>
  <c r="AD44" i="1"/>
  <c r="AE44" i="1" s="1"/>
  <c r="U43" i="1"/>
  <c r="V43" i="1"/>
  <c r="W43" i="1" s="1"/>
  <c r="M44" i="1"/>
  <c r="N44" i="1"/>
  <c r="O44" i="1" s="1"/>
  <c r="E44" i="1"/>
  <c r="F44" i="1"/>
  <c r="G44" i="1" s="1"/>
  <c r="M45" i="1" l="1"/>
  <c r="N45" i="1"/>
  <c r="O45" i="1" s="1"/>
  <c r="U44" i="1"/>
  <c r="V44" i="1"/>
  <c r="W44" i="1" s="1"/>
  <c r="AC45" i="1"/>
  <c r="AD45" i="1"/>
  <c r="AE45" i="1" s="1"/>
  <c r="E45" i="1"/>
  <c r="F45" i="1"/>
  <c r="G45" i="1" s="1"/>
  <c r="AC46" i="1" l="1"/>
  <c r="AD46" i="1"/>
  <c r="AE46" i="1" s="1"/>
  <c r="M46" i="1"/>
  <c r="N46" i="1"/>
  <c r="O46" i="1" s="1"/>
  <c r="U45" i="1"/>
  <c r="V45" i="1"/>
  <c r="W45" i="1" s="1"/>
  <c r="E46" i="1"/>
  <c r="F46" i="1"/>
  <c r="G46" i="1" s="1"/>
  <c r="U46" i="1" l="1"/>
  <c r="V46" i="1"/>
  <c r="W46" i="1" s="1"/>
  <c r="AC47" i="1"/>
  <c r="AD47" i="1"/>
  <c r="AE47" i="1" s="1"/>
  <c r="M47" i="1"/>
  <c r="N47" i="1"/>
  <c r="O47" i="1" s="1"/>
  <c r="E47" i="1"/>
  <c r="F47" i="1"/>
  <c r="G47" i="1" s="1"/>
  <c r="U47" i="1" l="1"/>
  <c r="V47" i="1"/>
  <c r="W47" i="1" s="1"/>
  <c r="M48" i="1"/>
  <c r="N48" i="1"/>
  <c r="O48" i="1" s="1"/>
  <c r="AC48" i="1"/>
  <c r="AD48" i="1"/>
  <c r="AE48" i="1" s="1"/>
  <c r="E48" i="1"/>
  <c r="F48" i="1"/>
  <c r="G48" i="1" s="1"/>
  <c r="M49" i="1" l="1"/>
  <c r="N49" i="1"/>
  <c r="O49" i="1" s="1"/>
  <c r="U48" i="1"/>
  <c r="V48" i="1"/>
  <c r="W48" i="1" s="1"/>
  <c r="AC49" i="1"/>
  <c r="AD49" i="1"/>
  <c r="AE49" i="1" s="1"/>
  <c r="E49" i="1"/>
  <c r="F49" i="1"/>
  <c r="G49" i="1" s="1"/>
  <c r="AC50" i="1" l="1"/>
  <c r="AD50" i="1"/>
  <c r="AE50" i="1" s="1"/>
  <c r="M50" i="1"/>
  <c r="N50" i="1"/>
  <c r="O50" i="1" s="1"/>
  <c r="U49" i="1"/>
  <c r="V49" i="1"/>
  <c r="W49" i="1" s="1"/>
  <c r="E50" i="1"/>
  <c r="F50" i="1"/>
  <c r="G50" i="1" s="1"/>
  <c r="U50" i="1" l="1"/>
  <c r="V50" i="1"/>
  <c r="W50" i="1" s="1"/>
  <c r="M51" i="1"/>
  <c r="N51" i="1"/>
  <c r="O51" i="1" s="1"/>
  <c r="AC51" i="1"/>
  <c r="AD51" i="1"/>
  <c r="AE51" i="1" s="1"/>
  <c r="E51" i="1"/>
  <c r="F51" i="1"/>
  <c r="G51" i="1" s="1"/>
  <c r="AC52" i="1" l="1"/>
  <c r="AD52" i="1"/>
  <c r="AE52" i="1" s="1"/>
  <c r="U51" i="1"/>
  <c r="V51" i="1"/>
  <c r="W51" i="1" s="1"/>
  <c r="M52" i="1"/>
  <c r="N52" i="1"/>
  <c r="O52" i="1" s="1"/>
  <c r="E52" i="1"/>
  <c r="F52" i="1"/>
  <c r="G52" i="1" s="1"/>
  <c r="AC53" i="1" l="1"/>
  <c r="AD53" i="1"/>
  <c r="AE53" i="1" s="1"/>
  <c r="M53" i="1"/>
  <c r="N53" i="1"/>
  <c r="O53" i="1" s="1"/>
  <c r="U52" i="1"/>
  <c r="V52" i="1"/>
  <c r="W52" i="1" s="1"/>
  <c r="E53" i="1"/>
  <c r="F53" i="1"/>
  <c r="G53" i="1" s="1"/>
  <c r="AC54" i="1" l="1"/>
  <c r="AD54" i="1"/>
  <c r="AE54" i="1" s="1"/>
  <c r="U53" i="1"/>
  <c r="V53" i="1"/>
  <c r="W53" i="1" s="1"/>
  <c r="M54" i="1"/>
  <c r="N54" i="1"/>
  <c r="O54" i="1" s="1"/>
  <c r="E54" i="1"/>
  <c r="F54" i="1"/>
  <c r="G54" i="1" s="1"/>
  <c r="M55" i="1" l="1"/>
  <c r="N55" i="1"/>
  <c r="O55" i="1" s="1"/>
  <c r="U54" i="1"/>
  <c r="V54" i="1"/>
  <c r="W54" i="1" s="1"/>
  <c r="AC55" i="1"/>
  <c r="AD55" i="1"/>
  <c r="AE55" i="1" s="1"/>
  <c r="E55" i="1"/>
  <c r="F55" i="1"/>
  <c r="G55" i="1" s="1"/>
  <c r="AC56" i="1" l="1"/>
  <c r="AD56" i="1"/>
  <c r="AE56" i="1" s="1"/>
  <c r="U55" i="1"/>
  <c r="V55" i="1"/>
  <c r="W55" i="1" s="1"/>
  <c r="M56" i="1"/>
  <c r="N56" i="1"/>
  <c r="O56" i="1" s="1"/>
  <c r="E56" i="1"/>
  <c r="F56" i="1"/>
  <c r="G56" i="1" s="1"/>
  <c r="AC57" i="1" l="1"/>
  <c r="AD57" i="1"/>
  <c r="AE57" i="1" s="1"/>
  <c r="AA10" i="1"/>
  <c r="M57" i="1"/>
  <c r="N57" i="1"/>
  <c r="O57" i="1" s="1"/>
  <c r="U56" i="1"/>
  <c r="V56" i="1"/>
  <c r="W56" i="1" s="1"/>
  <c r="E57" i="1"/>
  <c r="F57" i="1"/>
  <c r="G57" i="1" s="1"/>
  <c r="U57" i="1" l="1"/>
  <c r="V57" i="1"/>
  <c r="W57" i="1" s="1"/>
  <c r="M58" i="1"/>
  <c r="N58" i="1"/>
  <c r="O58" i="1" s="1"/>
  <c r="AC58" i="1"/>
  <c r="AD58" i="1"/>
  <c r="AE58" i="1" s="1"/>
  <c r="E58" i="1"/>
  <c r="F58" i="1"/>
  <c r="G58" i="1" s="1"/>
  <c r="AC59" i="1" l="1"/>
  <c r="AD59" i="1"/>
  <c r="AE59" i="1" s="1"/>
  <c r="M59" i="1"/>
  <c r="N59" i="1"/>
  <c r="O59" i="1" s="1"/>
  <c r="V58" i="1"/>
  <c r="W58" i="1" s="1"/>
  <c r="U58" i="1"/>
  <c r="S10" i="1"/>
  <c r="E59" i="1"/>
  <c r="F59" i="1"/>
  <c r="G59" i="1" s="1"/>
  <c r="M60" i="1" l="1"/>
  <c r="N60" i="1"/>
  <c r="O60" i="1" s="1"/>
  <c r="U59" i="1"/>
  <c r="V59" i="1"/>
  <c r="W59" i="1" s="1"/>
  <c r="AC60" i="1"/>
  <c r="AD60" i="1"/>
  <c r="AE60" i="1" s="1"/>
  <c r="E60" i="1"/>
  <c r="F60" i="1"/>
  <c r="G60" i="1" s="1"/>
  <c r="AC61" i="1" l="1"/>
  <c r="AD61" i="1"/>
  <c r="AE61" i="1" s="1"/>
  <c r="U60" i="1"/>
  <c r="V60" i="1"/>
  <c r="W60" i="1" s="1"/>
  <c r="M61" i="1"/>
  <c r="N61" i="1"/>
  <c r="O61" i="1" s="1"/>
  <c r="E61" i="1"/>
  <c r="F61" i="1"/>
  <c r="G61" i="1" s="1"/>
  <c r="M62" i="1" l="1"/>
  <c r="N62" i="1"/>
  <c r="O62" i="1" s="1"/>
  <c r="AC62" i="1"/>
  <c r="AD62" i="1"/>
  <c r="AE62" i="1" s="1"/>
  <c r="U61" i="1"/>
  <c r="V61" i="1"/>
  <c r="W61" i="1" s="1"/>
  <c r="E62" i="1"/>
  <c r="F62" i="1"/>
  <c r="G62" i="1" s="1"/>
  <c r="U62" i="1" l="1"/>
  <c r="V62" i="1"/>
  <c r="W62" i="1" s="1"/>
  <c r="M63" i="1"/>
  <c r="N63" i="1"/>
  <c r="O63" i="1" s="1"/>
  <c r="AC63" i="1"/>
  <c r="AD63" i="1"/>
  <c r="AE63" i="1" s="1"/>
  <c r="E63" i="1"/>
  <c r="F63" i="1"/>
  <c r="G63" i="1" s="1"/>
  <c r="AC64" i="1" l="1"/>
  <c r="AD64" i="1"/>
  <c r="AE64" i="1" s="1"/>
  <c r="M64" i="1"/>
  <c r="N64" i="1"/>
  <c r="O64" i="1" s="1"/>
  <c r="K10" i="1"/>
  <c r="U63" i="1"/>
  <c r="V63" i="1"/>
  <c r="W63" i="1" s="1"/>
  <c r="E64" i="1"/>
  <c r="F64" i="1"/>
  <c r="G64" i="1" s="1"/>
  <c r="C10" i="1"/>
  <c r="AC65" i="1" l="1"/>
  <c r="AD65" i="1"/>
  <c r="AE65" i="1" s="1"/>
  <c r="U64" i="1"/>
  <c r="V64" i="1"/>
  <c r="W64" i="1" s="1"/>
  <c r="M65" i="1"/>
  <c r="N65" i="1"/>
  <c r="O65" i="1" s="1"/>
  <c r="E65" i="1"/>
  <c r="F65" i="1"/>
  <c r="G65" i="1" s="1"/>
  <c r="AC66" i="1" l="1"/>
  <c r="AD66" i="1"/>
  <c r="AE66" i="1" s="1"/>
  <c r="M66" i="1"/>
  <c r="N66" i="1"/>
  <c r="O66" i="1" s="1"/>
  <c r="U65" i="1"/>
  <c r="V65" i="1"/>
  <c r="W65" i="1" s="1"/>
  <c r="E66" i="1"/>
  <c r="F66" i="1"/>
  <c r="G66" i="1" s="1"/>
  <c r="M67" i="1" l="1"/>
  <c r="N67" i="1"/>
  <c r="O67" i="1" s="1"/>
  <c r="U66" i="1"/>
  <c r="V66" i="1"/>
  <c r="W66" i="1" s="1"/>
  <c r="AC67" i="1"/>
  <c r="AD67" i="1"/>
  <c r="AE67" i="1" s="1"/>
  <c r="E67" i="1"/>
  <c r="F67" i="1"/>
  <c r="G67" i="1" s="1"/>
  <c r="AC68" i="1" l="1"/>
  <c r="AD68" i="1"/>
  <c r="AE68" i="1" s="1"/>
  <c r="U67" i="1"/>
  <c r="V67" i="1"/>
  <c r="W67" i="1" s="1"/>
  <c r="M68" i="1"/>
  <c r="N68" i="1"/>
  <c r="O68" i="1" s="1"/>
  <c r="E68" i="1"/>
  <c r="F68" i="1"/>
  <c r="G68" i="1" s="1"/>
  <c r="U68" i="1" l="1"/>
  <c r="V68" i="1"/>
  <c r="W68" i="1" s="1"/>
  <c r="M69" i="1"/>
  <c r="N69" i="1"/>
  <c r="O69" i="1" s="1"/>
  <c r="AC69" i="1"/>
  <c r="AD69" i="1"/>
  <c r="AE69" i="1" s="1"/>
  <c r="E69" i="1"/>
  <c r="F69" i="1"/>
  <c r="G69" i="1" s="1"/>
  <c r="M70" i="1" l="1"/>
  <c r="N70" i="1"/>
  <c r="O70" i="1" s="1"/>
  <c r="AC70" i="1"/>
  <c r="AD70" i="1"/>
  <c r="AE70" i="1" s="1"/>
  <c r="U69" i="1"/>
  <c r="V69" i="1"/>
  <c r="W69" i="1" s="1"/>
  <c r="E70" i="1"/>
  <c r="F70" i="1"/>
  <c r="G70" i="1" s="1"/>
  <c r="M71" i="1" l="1"/>
  <c r="N71" i="1"/>
  <c r="O71" i="1" s="1"/>
  <c r="U70" i="1"/>
  <c r="V70" i="1"/>
  <c r="W70" i="1" s="1"/>
  <c r="AC71" i="1"/>
  <c r="AD71" i="1"/>
  <c r="AE71" i="1" s="1"/>
  <c r="E71" i="1"/>
  <c r="F71" i="1"/>
  <c r="G71" i="1" s="1"/>
  <c r="U71" i="1" l="1"/>
  <c r="V71" i="1"/>
  <c r="W71" i="1" s="1"/>
  <c r="AC72" i="1"/>
  <c r="AD72" i="1"/>
  <c r="AE72" i="1" s="1"/>
  <c r="M72" i="1"/>
  <c r="N72" i="1"/>
  <c r="O72" i="1" s="1"/>
  <c r="E72" i="1"/>
  <c r="F72" i="1"/>
  <c r="G72" i="1" s="1"/>
  <c r="U72" i="1" l="1"/>
  <c r="V72" i="1"/>
  <c r="W72" i="1" s="1"/>
  <c r="AC73" i="1"/>
  <c r="AD73" i="1"/>
  <c r="AE73" i="1" s="1"/>
  <c r="M73" i="1"/>
  <c r="N73" i="1"/>
  <c r="O73" i="1" s="1"/>
  <c r="E73" i="1"/>
  <c r="F73" i="1"/>
  <c r="G73" i="1" s="1"/>
  <c r="M74" i="1" l="1"/>
  <c r="N74" i="1"/>
  <c r="O74" i="1" s="1"/>
  <c r="AC74" i="1"/>
  <c r="AD74" i="1"/>
  <c r="AE74" i="1" s="1"/>
  <c r="U73" i="1"/>
  <c r="V73" i="1"/>
  <c r="W73" i="1" s="1"/>
  <c r="E74" i="1"/>
  <c r="F74" i="1"/>
  <c r="G74" i="1" s="1"/>
  <c r="AC75" i="1" l="1"/>
  <c r="AD75" i="1"/>
  <c r="AE75" i="1" s="1"/>
  <c r="M75" i="1"/>
  <c r="N75" i="1"/>
  <c r="O75" i="1" s="1"/>
  <c r="E75" i="1"/>
  <c r="F75" i="1"/>
  <c r="G75" i="1" s="1"/>
  <c r="U74" i="1"/>
  <c r="V74" i="1"/>
  <c r="W74" i="1" s="1"/>
  <c r="U75" i="1" l="1"/>
  <c r="V75" i="1"/>
  <c r="W75" i="1" s="1"/>
  <c r="AC76" i="1"/>
  <c r="AD76" i="1"/>
  <c r="AE76" i="1" s="1"/>
  <c r="M76" i="1"/>
  <c r="N76" i="1"/>
  <c r="O76" i="1" s="1"/>
  <c r="E76" i="1"/>
  <c r="F76" i="1"/>
  <c r="G76" i="1" s="1"/>
  <c r="AC77" i="1" l="1"/>
  <c r="AD77" i="1"/>
  <c r="U76" i="1"/>
  <c r="V76" i="1"/>
  <c r="W76" i="1" s="1"/>
  <c r="AE77" i="1"/>
  <c r="E77" i="1"/>
  <c r="F77" i="1"/>
  <c r="G77" i="1" s="1"/>
  <c r="N77" i="1"/>
  <c r="O77" i="1" s="1"/>
  <c r="M77" i="1"/>
  <c r="U77" i="1" l="1"/>
  <c r="V77" i="1"/>
  <c r="W77" i="1" s="1"/>
  <c r="AC78" i="1"/>
  <c r="AD78" i="1"/>
  <c r="AE78" i="1" s="1"/>
  <c r="N78" i="1"/>
  <c r="O78" i="1" s="1"/>
  <c r="M78" i="1"/>
  <c r="E78" i="1"/>
  <c r="F78" i="1"/>
  <c r="G78" i="1" s="1"/>
  <c r="AC79" i="1" l="1"/>
  <c r="AD79" i="1"/>
  <c r="AE79" i="1" s="1"/>
  <c r="U78" i="1"/>
  <c r="V78" i="1"/>
  <c r="W78" i="1" s="1"/>
  <c r="F79" i="1"/>
  <c r="G79" i="1" s="1"/>
  <c r="E79" i="1"/>
  <c r="M79" i="1"/>
  <c r="N79" i="1"/>
  <c r="O79" i="1" s="1"/>
  <c r="AC80" i="1" l="1"/>
  <c r="AD80" i="1"/>
  <c r="AE80" i="1" s="1"/>
  <c r="U79" i="1"/>
  <c r="V79" i="1"/>
  <c r="W79" i="1" s="1"/>
  <c r="N80" i="1"/>
  <c r="O80" i="1" s="1"/>
  <c r="M80" i="1"/>
  <c r="E80" i="1"/>
  <c r="F80" i="1"/>
  <c r="G80" i="1" s="1"/>
  <c r="AC81" i="1" l="1"/>
  <c r="AD81" i="1"/>
  <c r="AE81" i="1" s="1"/>
  <c r="U80" i="1"/>
  <c r="V80" i="1"/>
  <c r="W80" i="1" s="1"/>
  <c r="M81" i="1"/>
  <c r="N81" i="1"/>
  <c r="O81" i="1" s="1"/>
  <c r="E81" i="1"/>
  <c r="F81" i="1"/>
  <c r="G81" i="1" s="1"/>
  <c r="AC82" i="1" l="1"/>
  <c r="AD82" i="1"/>
  <c r="AE82" i="1" s="1"/>
  <c r="U81" i="1"/>
  <c r="V81" i="1"/>
  <c r="W81" i="1" s="1"/>
  <c r="N82" i="1"/>
  <c r="O82" i="1" s="1"/>
  <c r="M82" i="1"/>
  <c r="U82" i="1" l="1"/>
  <c r="V82" i="1"/>
  <c r="W82" i="1" s="1"/>
  <c r="AC83" i="1"/>
  <c r="AD83" i="1"/>
  <c r="AE83" i="1" s="1"/>
  <c r="N83" i="1"/>
  <c r="O83" i="1" s="1"/>
  <c r="M83" i="1"/>
  <c r="AC84" i="1" l="1"/>
  <c r="AD84" i="1"/>
  <c r="AE84" i="1" s="1"/>
  <c r="V83" i="1"/>
  <c r="W83" i="1" s="1"/>
  <c r="U83" i="1"/>
  <c r="M84" i="1"/>
  <c r="N84" i="1"/>
  <c r="O84" i="1" s="1"/>
  <c r="U84" i="1" l="1"/>
  <c r="V84" i="1"/>
  <c r="W84" i="1" s="1"/>
  <c r="AD85" i="1"/>
  <c r="AE85" i="1" s="1"/>
  <c r="AC85" i="1"/>
  <c r="M85" i="1"/>
  <c r="N85" i="1"/>
  <c r="O85" i="1" s="1"/>
  <c r="U85" i="1" l="1"/>
  <c r="V85" i="1"/>
  <c r="W85" i="1" s="1"/>
  <c r="AC86" i="1"/>
  <c r="AD86" i="1"/>
  <c r="AE86" i="1" s="1"/>
  <c r="M86" i="1"/>
  <c r="N86" i="1"/>
  <c r="O86" i="1" s="1"/>
  <c r="AC87" i="1" l="1"/>
  <c r="AD87" i="1"/>
  <c r="AE87" i="1" s="1"/>
  <c r="U86" i="1"/>
  <c r="V86" i="1"/>
  <c r="W86" i="1" s="1"/>
  <c r="M87" i="1"/>
  <c r="N87" i="1"/>
  <c r="O87" i="1" s="1"/>
  <c r="U87" i="1" l="1"/>
  <c r="V87" i="1"/>
  <c r="W87" i="1" s="1"/>
  <c r="AC88" i="1"/>
  <c r="AD88" i="1"/>
  <c r="AE88" i="1" s="1"/>
  <c r="M88" i="1"/>
  <c r="N88" i="1"/>
  <c r="O88" i="1" s="1"/>
  <c r="V88" i="1" l="1"/>
  <c r="W88" i="1" s="1"/>
  <c r="U88" i="1"/>
  <c r="AC89" i="1"/>
  <c r="AD89" i="1"/>
  <c r="AE89" i="1" s="1"/>
  <c r="N89" i="1"/>
  <c r="O89" i="1" s="1"/>
  <c r="M89" i="1"/>
  <c r="AC90" i="1" l="1"/>
  <c r="AD90" i="1"/>
  <c r="AE90" i="1" s="1"/>
  <c r="U89" i="1"/>
  <c r="V89" i="1"/>
  <c r="W89" i="1" s="1"/>
  <c r="M90" i="1"/>
  <c r="N90" i="1"/>
  <c r="O90" i="1" s="1"/>
  <c r="U90" i="1" l="1"/>
  <c r="V90" i="1"/>
  <c r="W90" i="1" s="1"/>
  <c r="N91" i="1"/>
  <c r="O91" i="1" s="1"/>
  <c r="M91" i="1"/>
  <c r="U91" i="1" l="1"/>
  <c r="V91" i="1"/>
  <c r="W91" i="1" s="1"/>
  <c r="N92" i="1"/>
  <c r="O92" i="1" s="1"/>
  <c r="M92" i="1"/>
  <c r="V92" i="1" l="1"/>
  <c r="W92" i="1" s="1"/>
  <c r="U92" i="1"/>
  <c r="M93" i="1"/>
  <c r="N93" i="1"/>
  <c r="O93" i="1" s="1"/>
  <c r="V93" i="1" l="1"/>
  <c r="W93" i="1" s="1"/>
  <c r="U93" i="1"/>
  <c r="M94" i="1"/>
  <c r="N94" i="1"/>
  <c r="O94" i="1" s="1"/>
  <c r="V94" i="1" l="1"/>
  <c r="W94" i="1" s="1"/>
  <c r="U94" i="1"/>
  <c r="M95" i="1"/>
  <c r="N95" i="1"/>
  <c r="O95" i="1" s="1"/>
  <c r="U95" i="1" l="1"/>
  <c r="V95" i="1"/>
  <c r="W95" i="1" s="1"/>
  <c r="M96" i="1"/>
  <c r="N96" i="1"/>
  <c r="O96" i="1" s="1"/>
  <c r="M97" i="1" l="1"/>
  <c r="N97" i="1"/>
  <c r="O97" i="1" s="1"/>
  <c r="U96" i="1"/>
  <c r="V96" i="1"/>
  <c r="W96" i="1" s="1"/>
  <c r="U97" i="1" l="1"/>
  <c r="V97" i="1"/>
  <c r="W97" i="1" s="1"/>
  <c r="N98" i="1"/>
  <c r="O98" i="1" s="1"/>
  <c r="M98" i="1"/>
  <c r="V98" i="1" l="1"/>
  <c r="W98" i="1" s="1"/>
  <c r="U98" i="1"/>
  <c r="M99" i="1"/>
  <c r="N99" i="1"/>
  <c r="O99" i="1" s="1"/>
  <c r="N100" i="1" l="1"/>
  <c r="O100" i="1" s="1"/>
  <c r="M100" i="1"/>
  <c r="V99" i="1"/>
  <c r="W99" i="1" s="1"/>
  <c r="U99" i="1"/>
  <c r="U100" i="1" l="1"/>
  <c r="V100" i="1"/>
  <c r="W100" i="1" s="1"/>
  <c r="M101" i="1"/>
  <c r="N101" i="1"/>
  <c r="O101" i="1" s="1"/>
  <c r="U101" i="1" l="1"/>
  <c r="V101" i="1"/>
  <c r="W101" i="1" s="1"/>
  <c r="M102" i="1"/>
  <c r="N102" i="1"/>
  <c r="O102" i="1" s="1"/>
  <c r="U102" i="1" l="1"/>
  <c r="V102" i="1"/>
  <c r="W102" i="1" s="1"/>
  <c r="V103" i="1" l="1"/>
  <c r="W103" i="1" s="1"/>
  <c r="U103" i="1"/>
  <c r="V104" i="1" l="1"/>
  <c r="W104" i="1" s="1"/>
  <c r="U104" i="1"/>
  <c r="U105" i="1" l="1"/>
  <c r="V105" i="1"/>
  <c r="W105" i="1" s="1"/>
  <c r="U106" i="1" l="1"/>
  <c r="V106" i="1"/>
  <c r="W106" i="1" s="1"/>
  <c r="U107" i="1" l="1"/>
  <c r="V107" i="1"/>
  <c r="W107" i="1" s="1"/>
  <c r="J43" i="32" l="1"/>
  <c r="F29" i="32" l="1"/>
  <c r="H29" i="32"/>
  <c r="J29" i="32"/>
  <c r="L29" i="32"/>
  <c r="N29" i="32"/>
  <c r="P29" i="32"/>
  <c r="R29" i="32"/>
  <c r="T29" i="32"/>
  <c r="V29" i="32"/>
  <c r="X29" i="32"/>
  <c r="Z29" i="32"/>
  <c r="AB29" i="32"/>
  <c r="AD29" i="32"/>
  <c r="AF29" i="32"/>
  <c r="AH29" i="32"/>
  <c r="AJ29" i="32"/>
  <c r="AL29" i="32"/>
  <c r="AN29" i="32"/>
  <c r="AP29" i="32"/>
  <c r="AR29" i="32"/>
  <c r="AT29" i="32"/>
  <c r="AV29" i="32"/>
  <c r="AX29" i="32"/>
  <c r="AZ29" i="32"/>
  <c r="BB29" i="32"/>
  <c r="BD29" i="32"/>
  <c r="BF29" i="32"/>
  <c r="BH29" i="32"/>
  <c r="BJ29" i="32"/>
  <c r="BL29" i="32"/>
  <c r="BN29" i="32"/>
  <c r="BP29" i="32"/>
  <c r="BR29" i="32"/>
  <c r="BT29" i="32"/>
  <c r="BV29" i="32"/>
  <c r="E33" i="32"/>
  <c r="G33" i="32"/>
  <c r="I33" i="32"/>
  <c r="K33" i="32"/>
  <c r="M33" i="32"/>
  <c r="O33" i="32"/>
  <c r="Q33" i="32"/>
  <c r="S33" i="32"/>
  <c r="U33" i="32"/>
  <c r="W33" i="32"/>
  <c r="Y33" i="32"/>
  <c r="AA33" i="32"/>
  <c r="AC33" i="32"/>
  <c r="AE33" i="32"/>
  <c r="AG33" i="32"/>
  <c r="AI33" i="32"/>
  <c r="AK33" i="32"/>
  <c r="AM33" i="32"/>
  <c r="AO33" i="32"/>
  <c r="AQ33" i="32"/>
  <c r="AS33" i="32"/>
  <c r="AU33" i="32"/>
  <c r="AW33" i="32"/>
  <c r="AY33" i="32"/>
  <c r="BA33" i="32"/>
  <c r="BC33" i="32"/>
  <c r="BE33" i="32"/>
  <c r="BG33" i="32"/>
  <c r="BI33" i="32"/>
  <c r="BK33" i="32"/>
  <c r="BM33" i="32"/>
  <c r="BO33" i="32"/>
  <c r="BQ33" i="32"/>
  <c r="BS33" i="32"/>
  <c r="BU33" i="32"/>
  <c r="E38" i="32"/>
  <c r="G38" i="32"/>
  <c r="I38" i="32"/>
  <c r="K38" i="32"/>
  <c r="M38" i="32"/>
  <c r="O38" i="32"/>
  <c r="Q38" i="32"/>
  <c r="S38" i="32"/>
  <c r="U38" i="32"/>
  <c r="W38" i="32"/>
  <c r="Y38" i="32"/>
  <c r="AA38" i="32"/>
  <c r="AC38" i="32"/>
  <c r="AE38" i="32"/>
  <c r="AG38" i="32"/>
  <c r="AI38" i="32"/>
  <c r="AK38" i="32"/>
  <c r="AM38" i="32"/>
  <c r="AO38" i="32"/>
  <c r="AQ38" i="32"/>
  <c r="AS38" i="32"/>
  <c r="AU38" i="32"/>
  <c r="AW38" i="32"/>
  <c r="AY38" i="32"/>
  <c r="BA38" i="32"/>
  <c r="BC38" i="32"/>
  <c r="BE38" i="32"/>
  <c r="BG38" i="32"/>
  <c r="BI38" i="32"/>
  <c r="BK38" i="32"/>
  <c r="BM38" i="32"/>
  <c r="BO38" i="32"/>
  <c r="BQ38" i="32"/>
  <c r="BS38" i="32"/>
  <c r="BU38" i="32"/>
  <c r="F42" i="32"/>
  <c r="H42" i="32"/>
  <c r="J42" i="32"/>
  <c r="L42" i="32"/>
  <c r="N42" i="32"/>
  <c r="P42" i="32"/>
  <c r="R42" i="32"/>
  <c r="T42" i="32"/>
  <c r="V42" i="32"/>
  <c r="X42" i="32"/>
  <c r="Z42" i="32"/>
  <c r="AB42" i="32"/>
  <c r="AD42" i="32"/>
  <c r="AF42" i="32"/>
  <c r="AH42" i="32"/>
  <c r="AJ42" i="32"/>
  <c r="AL42" i="32"/>
  <c r="AN42" i="32"/>
  <c r="AP42" i="32"/>
  <c r="AR42" i="32"/>
  <c r="AT42" i="32"/>
  <c r="AV42" i="32"/>
  <c r="AX42" i="32"/>
  <c r="AZ42" i="32"/>
  <c r="BB42" i="32"/>
  <c r="BD42" i="32"/>
  <c r="BF42" i="32"/>
  <c r="BH42" i="32"/>
  <c r="BJ42" i="32"/>
  <c r="BL42" i="32"/>
  <c r="BN42" i="32"/>
  <c r="BP42" i="32"/>
  <c r="BR42" i="32"/>
  <c r="BT42" i="32"/>
  <c r="BV42" i="32"/>
  <c r="F46" i="32"/>
  <c r="H46" i="32"/>
  <c r="J46" i="32"/>
  <c r="L46" i="32"/>
  <c r="N46" i="32"/>
  <c r="P46" i="32"/>
  <c r="R46" i="32"/>
  <c r="T46" i="32"/>
  <c r="V46" i="32"/>
  <c r="X46" i="32"/>
  <c r="Z46" i="32"/>
  <c r="AB46" i="32"/>
  <c r="AD46" i="32"/>
  <c r="AF46" i="32"/>
  <c r="AH46" i="32"/>
  <c r="AJ46" i="32"/>
  <c r="AL46" i="32"/>
  <c r="AN46" i="32"/>
  <c r="AP46" i="32"/>
  <c r="AR46" i="32"/>
  <c r="AT46" i="32"/>
  <c r="AV46" i="32"/>
  <c r="AX46" i="32"/>
  <c r="AZ46" i="32"/>
  <c r="BB46" i="32"/>
  <c r="BD46" i="32"/>
  <c r="BF46" i="32"/>
  <c r="BH46" i="32"/>
  <c r="BJ46" i="32"/>
  <c r="BL46" i="32"/>
  <c r="BN46" i="32"/>
  <c r="BP46" i="32"/>
  <c r="BR46" i="32"/>
  <c r="BT46" i="32"/>
  <c r="BV46" i="32"/>
  <c r="F50" i="32"/>
  <c r="H50" i="32"/>
  <c r="J50" i="32"/>
  <c r="L50" i="32"/>
  <c r="N50" i="32"/>
  <c r="P50" i="32"/>
  <c r="R50" i="32"/>
  <c r="T50" i="32"/>
  <c r="V50" i="32"/>
  <c r="X50" i="32"/>
  <c r="Z50" i="32"/>
  <c r="AB50" i="32"/>
  <c r="AD50" i="32"/>
  <c r="AF50" i="32"/>
  <c r="AH50" i="32"/>
  <c r="AJ50" i="32"/>
  <c r="AL50" i="32"/>
  <c r="AN50" i="32"/>
  <c r="AP50" i="32"/>
  <c r="AR50" i="32"/>
  <c r="AT50" i="32"/>
  <c r="AV50" i="32"/>
  <c r="AX50" i="32"/>
  <c r="AZ50" i="32"/>
  <c r="BB50" i="32"/>
  <c r="BD50" i="32"/>
  <c r="BF50" i="32"/>
  <c r="BH50" i="32"/>
  <c r="BJ50" i="32"/>
  <c r="BL50" i="32"/>
  <c r="BN50" i="32"/>
  <c r="BP50" i="32"/>
  <c r="BR50" i="32"/>
  <c r="BT50" i="32"/>
  <c r="BV50" i="32"/>
  <c r="E3" i="32"/>
  <c r="G3" i="32"/>
  <c r="I3" i="32"/>
  <c r="K3" i="32"/>
  <c r="M3" i="32"/>
  <c r="O3" i="32"/>
  <c r="Q3" i="32"/>
  <c r="S3" i="32"/>
  <c r="U3" i="32"/>
  <c r="W3" i="32"/>
  <c r="Y3" i="32"/>
  <c r="AA3" i="32"/>
  <c r="AC3" i="32"/>
  <c r="AE3" i="32"/>
  <c r="AG3" i="32"/>
  <c r="AI3" i="32"/>
  <c r="AK3" i="32"/>
  <c r="AM3" i="32"/>
  <c r="AO3" i="32"/>
  <c r="AQ3" i="32"/>
  <c r="AS3" i="32"/>
  <c r="AU3" i="32"/>
  <c r="AW3" i="32"/>
  <c r="AY3" i="32"/>
  <c r="BA3" i="32"/>
  <c r="BC3" i="32"/>
  <c r="BE3" i="32"/>
  <c r="BG3" i="32"/>
  <c r="BI3" i="32"/>
  <c r="BK3" i="32"/>
  <c r="BM3" i="32"/>
  <c r="BO3" i="32"/>
  <c r="BQ3" i="32"/>
  <c r="BS3" i="32"/>
  <c r="BU3" i="32"/>
  <c r="F7" i="32"/>
  <c r="H7" i="32"/>
  <c r="J7" i="32"/>
  <c r="L7" i="32"/>
  <c r="N7" i="32"/>
  <c r="P7" i="32"/>
  <c r="R7" i="32"/>
  <c r="T7" i="32"/>
  <c r="V7" i="32"/>
  <c r="X7" i="32"/>
  <c r="Z7" i="32"/>
  <c r="AB7" i="32"/>
  <c r="AD7" i="32"/>
  <c r="AF7" i="32"/>
  <c r="AH7" i="32"/>
  <c r="AJ7" i="32"/>
  <c r="AL7" i="32"/>
  <c r="AN7" i="32"/>
  <c r="AP7" i="32"/>
  <c r="AR7" i="32"/>
  <c r="AT7" i="32"/>
  <c r="AV7" i="32"/>
  <c r="AX7" i="32"/>
  <c r="AZ7" i="32"/>
  <c r="BB7" i="32"/>
  <c r="BD7" i="32"/>
  <c r="BF7" i="32"/>
  <c r="BH7" i="32"/>
  <c r="BJ7" i="32"/>
  <c r="BL7" i="32"/>
  <c r="BN7" i="32"/>
  <c r="BP7" i="32"/>
  <c r="BR7" i="32"/>
  <c r="BT7" i="32"/>
  <c r="BV7" i="32"/>
  <c r="F12" i="32"/>
  <c r="H12" i="32"/>
  <c r="J12" i="32"/>
  <c r="L12" i="32"/>
  <c r="N12" i="32"/>
  <c r="P12" i="32"/>
  <c r="R12" i="32"/>
  <c r="T12" i="32"/>
  <c r="V12" i="32"/>
  <c r="X12" i="32"/>
  <c r="Z12" i="32"/>
  <c r="AB12" i="32"/>
  <c r="AD12" i="32"/>
  <c r="AF12" i="32"/>
  <c r="AH12" i="32"/>
  <c r="AJ12" i="32"/>
  <c r="AL12" i="32"/>
  <c r="AN12" i="32"/>
  <c r="AP12" i="32"/>
  <c r="AR12" i="32"/>
  <c r="AT12" i="32"/>
  <c r="AV12" i="32"/>
  <c r="AX12" i="32"/>
  <c r="AZ12" i="32"/>
  <c r="BB12" i="32"/>
  <c r="BD12" i="32"/>
  <c r="BF12" i="32"/>
  <c r="BH12" i="32"/>
  <c r="BJ12" i="32"/>
  <c r="BL12" i="32"/>
  <c r="BN12" i="32"/>
  <c r="BP12" i="32"/>
  <c r="BR12" i="32"/>
  <c r="BT12" i="32"/>
  <c r="BV12" i="32"/>
  <c r="F16" i="32"/>
  <c r="H16" i="32"/>
  <c r="J16" i="32"/>
  <c r="L16" i="32"/>
  <c r="N16" i="32"/>
  <c r="P16" i="32"/>
  <c r="R16" i="32"/>
  <c r="T16" i="32"/>
  <c r="V16" i="32"/>
  <c r="X16" i="32"/>
  <c r="Z16" i="32"/>
  <c r="AB16" i="32"/>
  <c r="AD16" i="32"/>
  <c r="AF16" i="32"/>
  <c r="AH16" i="32"/>
  <c r="AJ16" i="32"/>
  <c r="AL16" i="32"/>
  <c r="AN16" i="32"/>
  <c r="AP16" i="32"/>
  <c r="AR16" i="32"/>
  <c r="AT16" i="32"/>
  <c r="AV16" i="32"/>
  <c r="AX16" i="32"/>
  <c r="AZ16" i="32"/>
  <c r="BB16" i="32"/>
  <c r="BD16" i="32"/>
  <c r="BF16" i="32"/>
  <c r="BH16" i="32"/>
  <c r="BJ16" i="32"/>
  <c r="BL16" i="32"/>
  <c r="BN16" i="32"/>
  <c r="BP16" i="32"/>
  <c r="BR16" i="32"/>
  <c r="BT16" i="32"/>
  <c r="BV16" i="32"/>
  <c r="F20" i="32"/>
  <c r="H20" i="32"/>
  <c r="J20" i="32"/>
  <c r="L20" i="32"/>
  <c r="N20" i="32"/>
  <c r="P20" i="32"/>
  <c r="R20" i="32"/>
  <c r="T20" i="32"/>
  <c r="V20" i="32"/>
  <c r="X20" i="32"/>
  <c r="Z20" i="32"/>
  <c r="AB20" i="32"/>
  <c r="AD20" i="32"/>
  <c r="AF20" i="32"/>
  <c r="AH20" i="32"/>
  <c r="AJ20" i="32"/>
  <c r="AL20" i="32"/>
  <c r="AN20" i="32"/>
  <c r="AP20" i="32"/>
  <c r="AR20" i="32"/>
  <c r="AT20" i="32"/>
  <c r="AV20" i="32"/>
  <c r="AX20" i="32"/>
  <c r="AZ20" i="32"/>
  <c r="BB20" i="32"/>
  <c r="BD20" i="32"/>
  <c r="BF20" i="32"/>
  <c r="BH20" i="32"/>
  <c r="BJ20" i="32"/>
  <c r="BL20" i="32"/>
  <c r="BN20" i="32"/>
  <c r="BP20" i="32"/>
  <c r="BR20" i="32"/>
  <c r="BT20" i="32"/>
  <c r="BV20" i="32"/>
  <c r="F24" i="32"/>
  <c r="H24" i="32"/>
  <c r="J24" i="32"/>
  <c r="L24" i="32"/>
  <c r="N24" i="32"/>
  <c r="P24" i="32"/>
  <c r="R24" i="32"/>
  <c r="T24" i="32"/>
  <c r="V24" i="32"/>
  <c r="X24" i="32"/>
  <c r="Z24" i="32"/>
  <c r="AB24" i="32"/>
  <c r="AD24" i="32"/>
  <c r="AF24" i="32"/>
  <c r="AH24" i="32"/>
  <c r="AJ24" i="32"/>
  <c r="AL24" i="32"/>
  <c r="AN24" i="32"/>
  <c r="AP24" i="32"/>
  <c r="AR24" i="32"/>
  <c r="AT24" i="32"/>
  <c r="AV24" i="32"/>
  <c r="AX24" i="32"/>
  <c r="AZ24" i="32"/>
  <c r="BB24" i="32"/>
  <c r="BD24" i="32"/>
  <c r="BF24" i="32"/>
  <c r="BH24" i="32"/>
  <c r="BJ24" i="32"/>
  <c r="BL24" i="32"/>
  <c r="BN24" i="32"/>
  <c r="BP24" i="32"/>
  <c r="BR24" i="32"/>
  <c r="BT24" i="32"/>
  <c r="BV24" i="32"/>
  <c r="E4" i="32"/>
  <c r="BV4" i="32"/>
  <c r="BT4" i="32"/>
  <c r="BR4" i="32"/>
  <c r="BP4" i="32"/>
  <c r="BN4" i="32"/>
  <c r="BL4" i="32"/>
  <c r="BJ4" i="32"/>
  <c r="BH4" i="32"/>
  <c r="BF4" i="32"/>
  <c r="BD4" i="32"/>
  <c r="BB4" i="32"/>
  <c r="AZ4" i="32"/>
  <c r="AX4" i="32"/>
  <c r="AV4" i="32"/>
  <c r="AT4" i="32"/>
  <c r="AR4" i="32"/>
  <c r="AP4" i="32"/>
  <c r="AN4" i="32"/>
  <c r="AL4" i="32"/>
  <c r="AJ4" i="32"/>
  <c r="AH4" i="32"/>
  <c r="AF4" i="32"/>
  <c r="AD4" i="32"/>
  <c r="AB4" i="32"/>
  <c r="Z4" i="32"/>
  <c r="X4" i="32"/>
  <c r="V4" i="32"/>
  <c r="T4" i="32"/>
  <c r="R4" i="32"/>
  <c r="P4" i="32"/>
  <c r="N4" i="32"/>
  <c r="L4" i="32"/>
  <c r="J4" i="32"/>
  <c r="H4" i="32"/>
  <c r="BV17" i="32"/>
  <c r="BT17" i="32"/>
  <c r="BR17" i="32"/>
  <c r="BP17" i="32"/>
  <c r="BN17" i="32"/>
  <c r="BL17" i="32"/>
  <c r="BJ17" i="32"/>
  <c r="BH17" i="32"/>
  <c r="BF17" i="32"/>
  <c r="BD17" i="32"/>
  <c r="BB17" i="32"/>
  <c r="AZ17" i="32"/>
  <c r="AX17" i="32"/>
  <c r="AV17" i="32"/>
  <c r="AT17" i="32"/>
  <c r="AR17" i="32"/>
  <c r="AP17" i="32"/>
  <c r="AN17" i="32"/>
  <c r="AL17" i="32"/>
  <c r="AJ17" i="32"/>
  <c r="AH17" i="32"/>
  <c r="AF17" i="32"/>
  <c r="AD17" i="32"/>
  <c r="AB17" i="32"/>
  <c r="Z17" i="32"/>
  <c r="X17" i="32"/>
  <c r="V17" i="32"/>
  <c r="T17" i="32"/>
  <c r="R17" i="32"/>
  <c r="P17" i="32"/>
  <c r="N17" i="32"/>
  <c r="L17" i="32"/>
  <c r="J17" i="32"/>
  <c r="H17" i="32"/>
  <c r="F17" i="32"/>
  <c r="BV14" i="32"/>
  <c r="BT14" i="32"/>
  <c r="BR14" i="32"/>
  <c r="BP14" i="32"/>
  <c r="BN14" i="32"/>
  <c r="BL14" i="32"/>
  <c r="BJ14" i="32"/>
  <c r="BH14" i="32"/>
  <c r="BF14" i="32"/>
  <c r="BD14" i="32"/>
  <c r="BB14" i="32"/>
  <c r="AZ14" i="32"/>
  <c r="AX14" i="32"/>
  <c r="AV14" i="32"/>
  <c r="AT14" i="32"/>
  <c r="AR14" i="32"/>
  <c r="AP14" i="32"/>
  <c r="AN14" i="32"/>
  <c r="AL14" i="32"/>
  <c r="AJ14" i="32"/>
  <c r="AH14" i="32"/>
  <c r="AF14" i="32"/>
  <c r="AD14" i="32"/>
  <c r="AB14" i="32"/>
  <c r="Z14" i="32"/>
  <c r="X14" i="32"/>
  <c r="V14" i="32"/>
  <c r="T14" i="32"/>
  <c r="R14" i="32"/>
  <c r="P14" i="32"/>
  <c r="N14" i="32"/>
  <c r="L14" i="32"/>
  <c r="J14" i="32"/>
  <c r="H14" i="32"/>
  <c r="F14" i="32"/>
  <c r="BV13" i="32"/>
  <c r="BT13" i="32"/>
  <c r="BR13" i="32"/>
  <c r="BP13" i="32"/>
  <c r="BN13" i="32"/>
  <c r="BL13" i="32"/>
  <c r="BJ13" i="32"/>
  <c r="BH13" i="32"/>
  <c r="BF13" i="32"/>
  <c r="BD13" i="32"/>
  <c r="BB13" i="32"/>
  <c r="AZ13" i="32"/>
  <c r="AX13" i="32"/>
  <c r="AV13" i="32"/>
  <c r="AT13" i="32"/>
  <c r="AR13" i="32"/>
  <c r="AP13" i="32"/>
  <c r="AN13" i="32"/>
  <c r="AL13" i="32"/>
  <c r="AJ13" i="32"/>
  <c r="AH13" i="32"/>
  <c r="AF13" i="32"/>
  <c r="AD13" i="32"/>
  <c r="AB13" i="32"/>
  <c r="Z13" i="32"/>
  <c r="X13" i="32"/>
  <c r="V13" i="32"/>
  <c r="T13" i="32"/>
  <c r="R13" i="32"/>
  <c r="P13" i="32"/>
  <c r="N13" i="32"/>
  <c r="L13" i="32"/>
  <c r="J13" i="32"/>
  <c r="H13" i="32"/>
  <c r="F13" i="32"/>
  <c r="BV10" i="32"/>
  <c r="BT10" i="32"/>
  <c r="BR10" i="32"/>
  <c r="BP10" i="32"/>
  <c r="BN10" i="32"/>
  <c r="BL10" i="32"/>
  <c r="BJ10" i="32"/>
  <c r="BH10" i="32"/>
  <c r="BF10" i="32"/>
  <c r="BD10" i="32"/>
  <c r="BB10" i="32"/>
  <c r="AZ10" i="32"/>
  <c r="AX10" i="32"/>
  <c r="AV10" i="32"/>
  <c r="AT10" i="32"/>
  <c r="AR10" i="32"/>
  <c r="AP10" i="32"/>
  <c r="AN10" i="32"/>
  <c r="AL10" i="32"/>
  <c r="AJ10" i="32"/>
  <c r="AH10" i="32"/>
  <c r="AF10" i="32"/>
  <c r="AD10" i="32"/>
  <c r="AB10" i="32"/>
  <c r="Z10" i="32"/>
  <c r="X10" i="32"/>
  <c r="V10" i="32"/>
  <c r="T10" i="32"/>
  <c r="R10" i="32"/>
  <c r="P10" i="32"/>
  <c r="N10" i="32"/>
  <c r="L10" i="32"/>
  <c r="J10" i="32"/>
  <c r="H10" i="32"/>
  <c r="F10" i="32"/>
  <c r="BV9" i="32"/>
  <c r="BT9" i="32"/>
  <c r="BR9" i="32"/>
  <c r="BP9" i="32"/>
  <c r="BN9" i="32"/>
  <c r="BL9" i="32"/>
  <c r="BJ9" i="32"/>
  <c r="BH9" i="32"/>
  <c r="BF9" i="32"/>
  <c r="BD9" i="32"/>
  <c r="BB9" i="32"/>
  <c r="AZ9" i="32"/>
  <c r="AX9" i="32"/>
  <c r="AV9" i="32"/>
  <c r="AT9" i="32"/>
  <c r="AR9" i="32"/>
  <c r="AP9" i="32"/>
  <c r="AN9" i="32"/>
  <c r="AL9" i="32"/>
  <c r="AJ9" i="32"/>
  <c r="AH9" i="32"/>
  <c r="AF9" i="32"/>
  <c r="AD9" i="32"/>
  <c r="AB9" i="32"/>
  <c r="Z9" i="32"/>
  <c r="X9" i="32"/>
  <c r="V9" i="32"/>
  <c r="T9" i="32"/>
  <c r="R9" i="32"/>
  <c r="P9" i="32"/>
  <c r="N9" i="32"/>
  <c r="L9" i="32"/>
  <c r="J9" i="32"/>
  <c r="H9" i="32"/>
  <c r="F9" i="32"/>
  <c r="BV8" i="32"/>
  <c r="BT8" i="32"/>
  <c r="BR8" i="32"/>
  <c r="BP8" i="32"/>
  <c r="BN8" i="32"/>
  <c r="BL8" i="32"/>
  <c r="BJ8" i="32"/>
  <c r="BH8" i="32"/>
  <c r="BF8" i="32"/>
  <c r="BD8" i="32"/>
  <c r="BB8" i="32"/>
  <c r="AZ8" i="32"/>
  <c r="AX8" i="32"/>
  <c r="AV8" i="32"/>
  <c r="AT8" i="32"/>
  <c r="AR8" i="32"/>
  <c r="AP8" i="32"/>
  <c r="AN8" i="32"/>
  <c r="AL8" i="32"/>
  <c r="AJ8" i="32"/>
  <c r="AH8" i="32"/>
  <c r="AF8" i="32"/>
  <c r="AD8" i="32"/>
  <c r="AB8" i="32"/>
  <c r="Z8" i="32"/>
  <c r="X8" i="32"/>
  <c r="V8" i="32"/>
  <c r="T8" i="32"/>
  <c r="R8" i="32"/>
  <c r="P8" i="32"/>
  <c r="N8" i="32"/>
  <c r="L8" i="32"/>
  <c r="J8" i="32"/>
  <c r="H8" i="32"/>
  <c r="F8" i="32"/>
  <c r="BV5" i="32"/>
  <c r="BT5" i="32"/>
  <c r="BR5" i="32"/>
  <c r="BP5" i="32"/>
  <c r="BN5" i="32"/>
  <c r="BL5" i="32"/>
  <c r="BJ5" i="32"/>
  <c r="BH5" i="32"/>
  <c r="BF5" i="32"/>
  <c r="BD5" i="32"/>
  <c r="BB5" i="32"/>
  <c r="AZ5" i="32"/>
  <c r="AX5" i="32"/>
  <c r="AV5" i="32"/>
  <c r="AT5" i="32"/>
  <c r="AR5" i="32"/>
  <c r="AP5" i="32"/>
  <c r="AN5" i="32"/>
  <c r="AL5" i="32"/>
  <c r="AJ5" i="32"/>
  <c r="AH5" i="32"/>
  <c r="AF5" i="32"/>
  <c r="AD5" i="32"/>
  <c r="AB5" i="32"/>
  <c r="Z5" i="32"/>
  <c r="X5" i="32"/>
  <c r="V5" i="32"/>
  <c r="T5" i="32"/>
  <c r="R5" i="32"/>
  <c r="P5" i="32"/>
  <c r="N5" i="32"/>
  <c r="L5" i="32"/>
  <c r="J5" i="32"/>
  <c r="H5" i="32"/>
  <c r="F5" i="32"/>
  <c r="E18" i="32"/>
  <c r="E34" i="32"/>
  <c r="E30" i="32"/>
  <c r="E25" i="32"/>
  <c r="E21" i="32"/>
  <c r="BU35" i="32"/>
  <c r="BS35" i="32"/>
  <c r="BQ35" i="32"/>
  <c r="BO35" i="32"/>
  <c r="BM35" i="32"/>
  <c r="BK35" i="32"/>
  <c r="BI35" i="32"/>
  <c r="BG35" i="32"/>
  <c r="BE35" i="32"/>
  <c r="BC35" i="32"/>
  <c r="BA35" i="32"/>
  <c r="AY35" i="32"/>
  <c r="AW35" i="32"/>
  <c r="AU35" i="32"/>
  <c r="AS35" i="32"/>
  <c r="AQ35" i="32"/>
  <c r="AO35" i="32"/>
  <c r="AM35" i="32"/>
  <c r="AK35" i="32"/>
  <c r="AI35" i="32"/>
  <c r="AG35" i="32"/>
  <c r="AE35" i="32"/>
  <c r="AC35" i="32"/>
  <c r="AA35" i="32"/>
  <c r="Y35" i="32"/>
  <c r="W35" i="32"/>
  <c r="U35" i="32"/>
  <c r="S35" i="32"/>
  <c r="Q35" i="32"/>
  <c r="O35" i="32"/>
  <c r="M35" i="32"/>
  <c r="K35" i="32"/>
  <c r="I35" i="32"/>
  <c r="G35" i="32"/>
  <c r="BV34" i="32"/>
  <c r="BT34" i="32"/>
  <c r="BR34" i="32"/>
  <c r="BP34" i="32"/>
  <c r="BN34" i="32"/>
  <c r="BL34" i="32"/>
  <c r="BJ34" i="32"/>
  <c r="BH34" i="32"/>
  <c r="BF34" i="32"/>
  <c r="BD34" i="32"/>
  <c r="BB34" i="32"/>
  <c r="AZ34" i="32"/>
  <c r="AX34" i="32"/>
  <c r="AV34" i="32"/>
  <c r="AT34" i="32"/>
  <c r="AR34" i="32"/>
  <c r="AP34" i="32"/>
  <c r="AN34" i="32"/>
  <c r="AL34" i="32"/>
  <c r="AJ34" i="32"/>
  <c r="AH34" i="32"/>
  <c r="AF34" i="32"/>
  <c r="AD34" i="32"/>
  <c r="AB34" i="32"/>
  <c r="Z34" i="32"/>
  <c r="X34" i="32"/>
  <c r="V34" i="32"/>
  <c r="T34" i="32"/>
  <c r="R34" i="32"/>
  <c r="P34" i="32"/>
  <c r="N34" i="32"/>
  <c r="L34" i="32"/>
  <c r="J34" i="32"/>
  <c r="H34" i="32"/>
  <c r="F34" i="32"/>
  <c r="BU31" i="32"/>
  <c r="BS31" i="32"/>
  <c r="BQ31" i="32"/>
  <c r="BO31" i="32"/>
  <c r="BM31" i="32"/>
  <c r="BK31" i="32"/>
  <c r="BI31" i="32"/>
  <c r="BG31" i="32"/>
  <c r="BE31" i="32"/>
  <c r="BC31" i="32"/>
  <c r="BA31" i="32"/>
  <c r="AY31" i="32"/>
  <c r="AW31" i="32"/>
  <c r="AU31" i="32"/>
  <c r="AS31" i="32"/>
  <c r="AQ31" i="32"/>
  <c r="AO31" i="32"/>
  <c r="AM31" i="32"/>
  <c r="AK31" i="32"/>
  <c r="AI31" i="32"/>
  <c r="AG31" i="32"/>
  <c r="AE31" i="32"/>
  <c r="AC31" i="32"/>
  <c r="AA31" i="32"/>
  <c r="Y31" i="32"/>
  <c r="W31" i="32"/>
  <c r="U31" i="32"/>
  <c r="S31" i="32"/>
  <c r="Q31" i="32"/>
  <c r="O31" i="32"/>
  <c r="M31" i="32"/>
  <c r="K31" i="32"/>
  <c r="I31" i="32"/>
  <c r="G31" i="32"/>
  <c r="BV30" i="32"/>
  <c r="BT30" i="32"/>
  <c r="BR30" i="32"/>
  <c r="BP30" i="32"/>
  <c r="BN30" i="32"/>
  <c r="BL30" i="32"/>
  <c r="BJ30" i="32"/>
  <c r="BH30" i="32"/>
  <c r="BF30" i="32"/>
  <c r="BD30" i="32"/>
  <c r="BB30" i="32"/>
  <c r="AZ30" i="32"/>
  <c r="AX30" i="32"/>
  <c r="AV30" i="32"/>
  <c r="AT30" i="32"/>
  <c r="AR30" i="32"/>
  <c r="AP30" i="32"/>
  <c r="AN30" i="32"/>
  <c r="AL30" i="32"/>
  <c r="AJ30" i="32"/>
  <c r="AH30" i="32"/>
  <c r="AF30" i="32"/>
  <c r="AD30" i="32"/>
  <c r="AB30" i="32"/>
  <c r="Z30" i="32"/>
  <c r="X30" i="32"/>
  <c r="V30" i="32"/>
  <c r="T30" i="32"/>
  <c r="R30" i="32"/>
  <c r="P30" i="32"/>
  <c r="N30" i="32"/>
  <c r="L30" i="32"/>
  <c r="J30" i="32"/>
  <c r="H30" i="32"/>
  <c r="F30" i="32"/>
  <c r="BU26" i="32"/>
  <c r="BS26" i="32"/>
  <c r="BQ26" i="32"/>
  <c r="BO26" i="32"/>
  <c r="BM26" i="32"/>
  <c r="BK26" i="32"/>
  <c r="BI26" i="32"/>
  <c r="BG26" i="32"/>
  <c r="BE26" i="32"/>
  <c r="BC26" i="32"/>
  <c r="BA26" i="32"/>
  <c r="AY26" i="32"/>
  <c r="AW26" i="32"/>
  <c r="AU26" i="32"/>
  <c r="AS26" i="32"/>
  <c r="AQ26" i="32"/>
  <c r="AO26" i="32"/>
  <c r="AM26" i="32"/>
  <c r="AK26" i="32"/>
  <c r="AI26" i="32"/>
  <c r="AG26" i="32"/>
  <c r="AE26" i="32"/>
  <c r="AC26" i="32"/>
  <c r="AA26" i="32"/>
  <c r="Y26" i="32"/>
  <c r="W26" i="32"/>
  <c r="U26" i="32"/>
  <c r="S26" i="32"/>
  <c r="Q26" i="32"/>
  <c r="O26" i="32"/>
  <c r="M26" i="32"/>
  <c r="K26" i="32"/>
  <c r="I26" i="32"/>
  <c r="G26" i="32"/>
  <c r="BV25" i="32"/>
  <c r="BT25" i="32"/>
  <c r="BR25" i="32"/>
  <c r="BP25" i="32"/>
  <c r="BN25" i="32"/>
  <c r="BL25" i="32"/>
  <c r="BJ25" i="32"/>
  <c r="BH25" i="32"/>
  <c r="BF25" i="32"/>
  <c r="BD25" i="32"/>
  <c r="BB25" i="32"/>
  <c r="AZ25" i="32"/>
  <c r="AX25" i="32"/>
  <c r="AV25" i="32"/>
  <c r="AT25" i="32"/>
  <c r="AR25" i="32"/>
  <c r="AP25" i="32"/>
  <c r="AN25" i="32"/>
  <c r="AL25" i="32"/>
  <c r="AJ25" i="32"/>
  <c r="AH25" i="32"/>
  <c r="AF25" i="32"/>
  <c r="AD25" i="32"/>
  <c r="AB25" i="32"/>
  <c r="Z25" i="32"/>
  <c r="X25" i="32"/>
  <c r="V25" i="32"/>
  <c r="T25" i="32"/>
  <c r="R25" i="32"/>
  <c r="P25" i="32"/>
  <c r="N25" i="32"/>
  <c r="L25" i="32"/>
  <c r="J25" i="32"/>
  <c r="H25" i="32"/>
  <c r="F25" i="32"/>
  <c r="BU22" i="32"/>
  <c r="BS22" i="32"/>
  <c r="BQ22" i="32"/>
  <c r="BO22" i="32"/>
  <c r="BM22" i="32"/>
  <c r="BK22" i="32"/>
  <c r="BI22" i="32"/>
  <c r="BG22" i="32"/>
  <c r="BE22" i="32"/>
  <c r="BC22" i="32"/>
  <c r="BA22" i="32"/>
  <c r="AY22" i="32"/>
  <c r="AW22" i="32"/>
  <c r="AU22" i="32"/>
  <c r="AS22" i="32"/>
  <c r="AQ22" i="32"/>
  <c r="AO22" i="32"/>
  <c r="AM22" i="32"/>
  <c r="AK22" i="32"/>
  <c r="AI22" i="32"/>
  <c r="AG22" i="32"/>
  <c r="AE22" i="32"/>
  <c r="AC22" i="32"/>
  <c r="AA22" i="32"/>
  <c r="Y22" i="32"/>
  <c r="W22" i="32"/>
  <c r="U22" i="32"/>
  <c r="S22" i="32"/>
  <c r="Q22" i="32"/>
  <c r="O22" i="32"/>
  <c r="M22" i="32"/>
  <c r="K22" i="32"/>
  <c r="I22" i="32"/>
  <c r="G22" i="32"/>
  <c r="BV21" i="32"/>
  <c r="BT21" i="32"/>
  <c r="BR21" i="32"/>
  <c r="BP21" i="32"/>
  <c r="BN21" i="32"/>
  <c r="BL21" i="32"/>
  <c r="BJ21" i="32"/>
  <c r="BH21" i="32"/>
  <c r="BF21" i="32"/>
  <c r="BD21" i="32"/>
  <c r="BB21" i="32"/>
  <c r="AZ21" i="32"/>
  <c r="AX21" i="32"/>
  <c r="AV21" i="32"/>
  <c r="AT21" i="32"/>
  <c r="AR21" i="32"/>
  <c r="AP21" i="32"/>
  <c r="AN21" i="32"/>
  <c r="AL21" i="32"/>
  <c r="AJ21" i="32"/>
  <c r="AH21" i="32"/>
  <c r="AF21" i="32"/>
  <c r="AD21" i="32"/>
  <c r="AB21" i="32"/>
  <c r="Z21" i="32"/>
  <c r="X21" i="32"/>
  <c r="V21" i="32"/>
  <c r="T21" i="32"/>
  <c r="R21" i="32"/>
  <c r="P21" i="32"/>
  <c r="N21" i="32"/>
  <c r="L21" i="32"/>
  <c r="J21" i="32"/>
  <c r="H21" i="32"/>
  <c r="F21" i="32"/>
  <c r="BU18" i="32"/>
  <c r="BS18" i="32"/>
  <c r="BQ18" i="32"/>
  <c r="BO18" i="32"/>
  <c r="BM18" i="32"/>
  <c r="BK18" i="32"/>
  <c r="BI18" i="32"/>
  <c r="BG18" i="32"/>
  <c r="BE18" i="32"/>
  <c r="BC18" i="32"/>
  <c r="BA18" i="32"/>
  <c r="AY18" i="32"/>
  <c r="AW18" i="32"/>
  <c r="AU18" i="32"/>
  <c r="AS18" i="32"/>
  <c r="AQ18" i="32"/>
  <c r="AO18" i="32"/>
  <c r="AM18" i="32"/>
  <c r="AK18" i="32"/>
  <c r="AI18" i="32"/>
  <c r="AG18" i="32"/>
  <c r="AE18" i="32"/>
  <c r="AC18" i="32"/>
  <c r="AA18" i="32"/>
  <c r="Y18" i="32"/>
  <c r="W18" i="32"/>
  <c r="U18" i="32"/>
  <c r="S18" i="32"/>
  <c r="Q18" i="32"/>
  <c r="O18" i="32"/>
  <c r="M18" i="32"/>
  <c r="K18" i="32"/>
  <c r="I18" i="32"/>
  <c r="G18" i="32"/>
  <c r="E36" i="32"/>
  <c r="E51" i="32"/>
  <c r="E47" i="32"/>
  <c r="E43" i="32"/>
  <c r="E39" i="32"/>
  <c r="BU52" i="32"/>
  <c r="BS52" i="32"/>
  <c r="BQ52" i="32"/>
  <c r="BO52" i="32"/>
  <c r="BM52" i="32"/>
  <c r="BK52" i="32"/>
  <c r="BI52" i="32"/>
  <c r="BG52" i="32"/>
  <c r="BE52" i="32"/>
  <c r="BC52" i="32"/>
  <c r="BA52" i="32"/>
  <c r="AY52" i="32"/>
  <c r="AW52" i="32"/>
  <c r="AU52" i="32"/>
  <c r="AS52" i="32"/>
  <c r="AQ52" i="32"/>
  <c r="AO52" i="32"/>
  <c r="AM52" i="32"/>
  <c r="AK52" i="32"/>
  <c r="AI52" i="32"/>
  <c r="AG52" i="32"/>
  <c r="AE52" i="32"/>
  <c r="AC52" i="32"/>
  <c r="AA52" i="32"/>
  <c r="Y52" i="32"/>
  <c r="W52" i="32"/>
  <c r="U52" i="32"/>
  <c r="S52" i="32"/>
  <c r="Q52" i="32"/>
  <c r="O52" i="32"/>
  <c r="M52" i="32"/>
  <c r="K52" i="32"/>
  <c r="I52" i="32"/>
  <c r="G52" i="32"/>
  <c r="BV51" i="32"/>
  <c r="BT51" i="32"/>
  <c r="BR51" i="32"/>
  <c r="BP51" i="32"/>
  <c r="BN51" i="32"/>
  <c r="BL51" i="32"/>
  <c r="BJ51" i="32"/>
  <c r="BH51" i="32"/>
  <c r="BF51" i="32"/>
  <c r="BD51" i="32"/>
  <c r="BB51" i="32"/>
  <c r="AZ51" i="32"/>
  <c r="AX51" i="32"/>
  <c r="AV51" i="32"/>
  <c r="AT51" i="32"/>
  <c r="AR51" i="32"/>
  <c r="AP51" i="32"/>
  <c r="AN51" i="32"/>
  <c r="AL51" i="32"/>
  <c r="AJ51" i="32"/>
  <c r="AH51" i="32"/>
  <c r="AF51" i="32"/>
  <c r="AD51" i="32"/>
  <c r="AB51" i="32"/>
  <c r="Z51" i="32"/>
  <c r="X51" i="32"/>
  <c r="V51" i="32"/>
  <c r="T51" i="32"/>
  <c r="R51" i="32"/>
  <c r="P51" i="32"/>
  <c r="N51" i="32"/>
  <c r="L51" i="32"/>
  <c r="J51" i="32"/>
  <c r="H51" i="32"/>
  <c r="F51" i="32"/>
  <c r="BU48" i="32"/>
  <c r="BS48" i="32"/>
  <c r="BQ48" i="32"/>
  <c r="BO48" i="32"/>
  <c r="BM48" i="32"/>
  <c r="BK48" i="32"/>
  <c r="BI48" i="32"/>
  <c r="BG48" i="32"/>
  <c r="BE48" i="32"/>
  <c r="BC48" i="32"/>
  <c r="BA48" i="32"/>
  <c r="AY48" i="32"/>
  <c r="AW48" i="32"/>
  <c r="AU48" i="32"/>
  <c r="AS48" i="32"/>
  <c r="AQ48" i="32"/>
  <c r="AO48" i="32"/>
  <c r="AM48" i="32"/>
  <c r="AK48" i="32"/>
  <c r="AI48" i="32"/>
  <c r="AG48" i="32"/>
  <c r="AE48" i="32"/>
  <c r="AC48" i="32"/>
  <c r="AA48" i="32"/>
  <c r="Y48" i="32"/>
  <c r="W48" i="32"/>
  <c r="U48" i="32"/>
  <c r="S48" i="32"/>
  <c r="Q48" i="32"/>
  <c r="O48" i="32"/>
  <c r="M48" i="32"/>
  <c r="K48" i="32"/>
  <c r="I48" i="32"/>
  <c r="G48" i="32"/>
  <c r="BV47" i="32"/>
  <c r="BT47" i="32"/>
  <c r="BR47" i="32"/>
  <c r="BP47" i="32"/>
  <c r="BN47" i="32"/>
  <c r="BL47" i="32"/>
  <c r="BJ47" i="32"/>
  <c r="BH47" i="32"/>
  <c r="BF47" i="32"/>
  <c r="BD47" i="32"/>
  <c r="BB47" i="32"/>
  <c r="AZ47" i="32"/>
  <c r="AX47" i="32"/>
  <c r="AV47" i="32"/>
  <c r="AT47" i="32"/>
  <c r="AR47" i="32"/>
  <c r="AP47" i="32"/>
  <c r="AN47" i="32"/>
  <c r="AL47" i="32"/>
  <c r="AJ47" i="32"/>
  <c r="AH47" i="32"/>
  <c r="AF47" i="32"/>
  <c r="AD47" i="32"/>
  <c r="AB47" i="32"/>
  <c r="Z47" i="32"/>
  <c r="X47" i="32"/>
  <c r="V47" i="32"/>
  <c r="T47" i="32"/>
  <c r="R47" i="32"/>
  <c r="P47" i="32"/>
  <c r="N47" i="32"/>
  <c r="L47" i="32"/>
  <c r="J47" i="32"/>
  <c r="H47" i="32"/>
  <c r="F47" i="32"/>
  <c r="BU44" i="32"/>
  <c r="BS44" i="32"/>
  <c r="BQ44" i="32"/>
  <c r="BO44" i="32"/>
  <c r="BM44" i="32"/>
  <c r="BK44" i="32"/>
  <c r="BI44" i="32"/>
  <c r="BG44" i="32"/>
  <c r="BE44" i="32"/>
  <c r="BC44" i="32"/>
  <c r="BA44" i="32"/>
  <c r="AY44" i="32"/>
  <c r="AW44" i="32"/>
  <c r="AU44" i="32"/>
  <c r="AS44" i="32"/>
  <c r="AQ44" i="32"/>
  <c r="AO44" i="32"/>
  <c r="AM44" i="32"/>
  <c r="AK44" i="32"/>
  <c r="AI44" i="32"/>
  <c r="AG44" i="32"/>
  <c r="AE44" i="32"/>
  <c r="AC44" i="32"/>
  <c r="AA44" i="32"/>
  <c r="Y44" i="32"/>
  <c r="W44" i="32"/>
  <c r="U44" i="32"/>
  <c r="S44" i="32"/>
  <c r="Q44" i="32"/>
  <c r="O44" i="32"/>
  <c r="M44" i="32"/>
  <c r="K44" i="32"/>
  <c r="I44" i="32"/>
  <c r="G44" i="32"/>
  <c r="BV43" i="32"/>
  <c r="BT43" i="32"/>
  <c r="BR43" i="32"/>
  <c r="BP43" i="32"/>
  <c r="BN43" i="32"/>
  <c r="BL43" i="32"/>
  <c r="BJ43" i="32"/>
  <c r="BH43" i="32"/>
  <c r="BF43" i="32"/>
  <c r="BD43" i="32"/>
  <c r="BB43" i="32"/>
  <c r="AZ43" i="32"/>
  <c r="AX43" i="32"/>
  <c r="AV43" i="32"/>
  <c r="AT43" i="32"/>
  <c r="AR43" i="32"/>
  <c r="AP43" i="32"/>
  <c r="AN43" i="32"/>
  <c r="AL43" i="32"/>
  <c r="AJ43" i="32"/>
  <c r="AH43" i="32"/>
  <c r="AF43" i="32"/>
  <c r="AD43" i="32"/>
  <c r="AB43" i="32"/>
  <c r="Z43" i="32"/>
  <c r="X43" i="32"/>
  <c r="V43" i="32"/>
  <c r="T43" i="32"/>
  <c r="R43" i="32"/>
  <c r="P43" i="32"/>
  <c r="N43" i="32"/>
  <c r="L43" i="32"/>
  <c r="H43" i="32"/>
  <c r="F43" i="32"/>
  <c r="BU40" i="32"/>
  <c r="BS40" i="32"/>
  <c r="BQ40" i="32"/>
  <c r="BO40" i="32"/>
  <c r="BM40" i="32"/>
  <c r="BK40" i="32"/>
  <c r="BI40" i="32"/>
  <c r="BG40" i="32"/>
  <c r="BE40" i="32"/>
  <c r="BC40" i="32"/>
  <c r="BA40" i="32"/>
  <c r="AY40" i="32"/>
  <c r="AW40" i="32"/>
  <c r="AU40" i="32"/>
  <c r="AS40" i="32"/>
  <c r="AQ40" i="32"/>
  <c r="AO40" i="32"/>
  <c r="AM40" i="32"/>
  <c r="AK40" i="32"/>
  <c r="AI40" i="32"/>
  <c r="AG40" i="32"/>
  <c r="AE40" i="32"/>
  <c r="AC40" i="32"/>
  <c r="AA40" i="32"/>
  <c r="Y40" i="32"/>
  <c r="W40" i="32"/>
  <c r="U40" i="32"/>
  <c r="S40" i="32"/>
  <c r="Q40" i="32"/>
  <c r="O40" i="32"/>
  <c r="M40" i="32"/>
  <c r="K40" i="32"/>
  <c r="I40" i="32"/>
  <c r="G40" i="32"/>
  <c r="BV39" i="32"/>
  <c r="BT39" i="32"/>
  <c r="BR39" i="32"/>
  <c r="BP39" i="32"/>
  <c r="BN39" i="32"/>
  <c r="BL39" i="32"/>
  <c r="BJ39" i="32"/>
  <c r="BH39" i="32"/>
  <c r="BF39" i="32"/>
  <c r="BD39" i="32"/>
  <c r="BB39" i="32"/>
  <c r="AZ39" i="32"/>
  <c r="AX39" i="32"/>
  <c r="AV39" i="32"/>
  <c r="AT39" i="32"/>
  <c r="AR39" i="32"/>
  <c r="AP39" i="32"/>
  <c r="AN39" i="32"/>
  <c r="AL39" i="32"/>
  <c r="AJ39" i="32"/>
  <c r="AH39" i="32"/>
  <c r="AF39" i="32"/>
  <c r="AD39" i="32"/>
  <c r="AB39" i="32"/>
  <c r="Z39" i="32"/>
  <c r="X39" i="32"/>
  <c r="V39" i="32"/>
  <c r="T39" i="32"/>
  <c r="R39" i="32"/>
  <c r="P39" i="32"/>
  <c r="N39" i="32"/>
  <c r="L39" i="32"/>
  <c r="J39" i="32"/>
  <c r="H39" i="32"/>
  <c r="F39" i="32"/>
  <c r="BU36" i="32"/>
  <c r="BS36" i="32"/>
  <c r="BQ36" i="32"/>
  <c r="BO36" i="32"/>
  <c r="BM36" i="32"/>
  <c r="BK36" i="32"/>
  <c r="BI36" i="32"/>
  <c r="BG36" i="32"/>
  <c r="BE36" i="32"/>
  <c r="BC36" i="32"/>
  <c r="BA36" i="32"/>
  <c r="AY36" i="32"/>
  <c r="AW36" i="32"/>
  <c r="AU36" i="32"/>
  <c r="AS36" i="32"/>
  <c r="AQ36" i="32"/>
  <c r="AO36" i="32"/>
  <c r="AM36" i="32"/>
  <c r="AK36" i="32"/>
  <c r="AI36" i="32"/>
  <c r="AG36" i="32"/>
  <c r="AE36" i="32"/>
  <c r="AC36" i="32"/>
  <c r="AA36" i="32"/>
  <c r="Y36" i="32"/>
  <c r="W36" i="32"/>
  <c r="U36" i="32"/>
  <c r="S36" i="32"/>
  <c r="Q36" i="32"/>
  <c r="O36" i="32"/>
  <c r="M36" i="32"/>
  <c r="K36" i="32"/>
  <c r="I36" i="32"/>
  <c r="G36" i="32"/>
  <c r="E29" i="32"/>
  <c r="G29" i="32"/>
  <c r="I29" i="32"/>
  <c r="K29" i="32"/>
  <c r="M29" i="32"/>
  <c r="O29" i="32"/>
  <c r="Q29" i="32"/>
  <c r="S29" i="32"/>
  <c r="U29" i="32"/>
  <c r="W29" i="32"/>
  <c r="Y29" i="32"/>
  <c r="AA29" i="32"/>
  <c r="AC29" i="32"/>
  <c r="AE29" i="32"/>
  <c r="AG29" i="32"/>
  <c r="AI29" i="32"/>
  <c r="AK29" i="32"/>
  <c r="AM29" i="32"/>
  <c r="AO29" i="32"/>
  <c r="AQ29" i="32"/>
  <c r="AS29" i="32"/>
  <c r="AU29" i="32"/>
  <c r="AW29" i="32"/>
  <c r="AY29" i="32"/>
  <c r="BA29" i="32"/>
  <c r="BC29" i="32"/>
  <c r="BE29" i="32"/>
  <c r="BG29" i="32"/>
  <c r="BI29" i="32"/>
  <c r="BK29" i="32"/>
  <c r="BM29" i="32"/>
  <c r="BO29" i="32"/>
  <c r="BQ29" i="32"/>
  <c r="BS29" i="32"/>
  <c r="BU29" i="32"/>
  <c r="F33" i="32"/>
  <c r="H33" i="32"/>
  <c r="J33" i="32"/>
  <c r="L33" i="32"/>
  <c r="N33" i="32"/>
  <c r="P33" i="32"/>
  <c r="R33" i="32"/>
  <c r="T33" i="32"/>
  <c r="V33" i="32"/>
  <c r="X33" i="32"/>
  <c r="Z33" i="32"/>
  <c r="AB33" i="32"/>
  <c r="AD33" i="32"/>
  <c r="AF33" i="32"/>
  <c r="AH33" i="32"/>
  <c r="AJ33" i="32"/>
  <c r="AL33" i="32"/>
  <c r="AN33" i="32"/>
  <c r="AP33" i="32"/>
  <c r="AR33" i="32"/>
  <c r="AT33" i="32"/>
  <c r="AV33" i="32"/>
  <c r="AX33" i="32"/>
  <c r="AZ33" i="32"/>
  <c r="BB33" i="32"/>
  <c r="BD33" i="32"/>
  <c r="BF33" i="32"/>
  <c r="BH33" i="32"/>
  <c r="BJ33" i="32"/>
  <c r="BL33" i="32"/>
  <c r="BN33" i="32"/>
  <c r="BP33" i="32"/>
  <c r="BR33" i="32"/>
  <c r="BT33" i="32"/>
  <c r="BV33" i="32"/>
  <c r="F38" i="32"/>
  <c r="H38" i="32"/>
  <c r="J38" i="32"/>
  <c r="L38" i="32"/>
  <c r="N38" i="32"/>
  <c r="P38" i="32"/>
  <c r="R38" i="32"/>
  <c r="T38" i="32"/>
  <c r="V38" i="32"/>
  <c r="X38" i="32"/>
  <c r="Z38" i="32"/>
  <c r="AB38" i="32"/>
  <c r="AD38" i="32"/>
  <c r="AF38" i="32"/>
  <c r="AH38" i="32"/>
  <c r="AJ38" i="32"/>
  <c r="AL38" i="32"/>
  <c r="AN38" i="32"/>
  <c r="AP38" i="32"/>
  <c r="AR38" i="32"/>
  <c r="AT38" i="32"/>
  <c r="AV38" i="32"/>
  <c r="AX38" i="32"/>
  <c r="AZ38" i="32"/>
  <c r="BB38" i="32"/>
  <c r="BD38" i="32"/>
  <c r="BF38" i="32"/>
  <c r="BH38" i="32"/>
  <c r="BJ38" i="32"/>
  <c r="BL38" i="32"/>
  <c r="BN38" i="32"/>
  <c r="BP38" i="32"/>
  <c r="BR38" i="32"/>
  <c r="BT38" i="32"/>
  <c r="BV38" i="32"/>
  <c r="E42" i="32"/>
  <c r="G42" i="32"/>
  <c r="I42" i="32"/>
  <c r="K42" i="32"/>
  <c r="M42" i="32"/>
  <c r="O42" i="32"/>
  <c r="Q42" i="32"/>
  <c r="S42" i="32"/>
  <c r="U42" i="32"/>
  <c r="W42" i="32"/>
  <c r="Y42" i="32"/>
  <c r="AA42" i="32"/>
  <c r="AC42" i="32"/>
  <c r="AE42" i="32"/>
  <c r="AG42" i="32"/>
  <c r="AI42" i="32"/>
  <c r="AK42" i="32"/>
  <c r="AM42" i="32"/>
  <c r="AO42" i="32"/>
  <c r="AQ42" i="32"/>
  <c r="AS42" i="32"/>
  <c r="AU42" i="32"/>
  <c r="AW42" i="32"/>
  <c r="AY42" i="32"/>
  <c r="BA42" i="32"/>
  <c r="BC42" i="32"/>
  <c r="BE42" i="32"/>
  <c r="BG42" i="32"/>
  <c r="BI42" i="32"/>
  <c r="BK42" i="32"/>
  <c r="BM42" i="32"/>
  <c r="BO42" i="32"/>
  <c r="BQ42" i="32"/>
  <c r="BS42" i="32"/>
  <c r="BU42" i="32"/>
  <c r="E46" i="32"/>
  <c r="G46" i="32"/>
  <c r="I46" i="32"/>
  <c r="K46" i="32"/>
  <c r="M46" i="32"/>
  <c r="O46" i="32"/>
  <c r="Q46" i="32"/>
  <c r="S46" i="32"/>
  <c r="U46" i="32"/>
  <c r="W46" i="32"/>
  <c r="Y46" i="32"/>
  <c r="AA46" i="32"/>
  <c r="AC46" i="32"/>
  <c r="AE46" i="32"/>
  <c r="AG46" i="32"/>
  <c r="AI46" i="32"/>
  <c r="AK46" i="32"/>
  <c r="AM46" i="32"/>
  <c r="AO46" i="32"/>
  <c r="AQ46" i="32"/>
  <c r="AS46" i="32"/>
  <c r="AU46" i="32"/>
  <c r="AW46" i="32"/>
  <c r="AY46" i="32"/>
  <c r="BA46" i="32"/>
  <c r="BC46" i="32"/>
  <c r="BE46" i="32"/>
  <c r="BG46" i="32"/>
  <c r="BI46" i="32"/>
  <c r="BK46" i="32"/>
  <c r="BM46" i="32"/>
  <c r="BO46" i="32"/>
  <c r="BQ46" i="32"/>
  <c r="BS46" i="32"/>
  <c r="BU46" i="32"/>
  <c r="E50" i="32"/>
  <c r="G50" i="32"/>
  <c r="I50" i="32"/>
  <c r="K50" i="32"/>
  <c r="M50" i="32"/>
  <c r="O50" i="32"/>
  <c r="Q50" i="32"/>
  <c r="S50" i="32"/>
  <c r="U50" i="32"/>
  <c r="W50" i="32"/>
  <c r="Y50" i="32"/>
  <c r="AA50" i="32"/>
  <c r="AC50" i="32"/>
  <c r="AE50" i="32"/>
  <c r="AG50" i="32"/>
  <c r="AI50" i="32"/>
  <c r="AK50" i="32"/>
  <c r="AM50" i="32"/>
  <c r="AO50" i="32"/>
  <c r="AQ50" i="32"/>
  <c r="AS50" i="32"/>
  <c r="AU50" i="32"/>
  <c r="AW50" i="32"/>
  <c r="AY50" i="32"/>
  <c r="BA50" i="32"/>
  <c r="BC50" i="32"/>
  <c r="BE50" i="32"/>
  <c r="BG50" i="32"/>
  <c r="BI50" i="32"/>
  <c r="BK50" i="32"/>
  <c r="BM50" i="32"/>
  <c r="BO50" i="32"/>
  <c r="BQ50" i="32"/>
  <c r="BS50" i="32"/>
  <c r="BU50" i="32"/>
  <c r="F3" i="32"/>
  <c r="H3" i="32"/>
  <c r="H6" i="32" s="1"/>
  <c r="J3" i="32"/>
  <c r="J6" i="32" s="1"/>
  <c r="L3" i="32"/>
  <c r="L6" i="32" s="1"/>
  <c r="N3" i="32"/>
  <c r="N6" i="32" s="1"/>
  <c r="P3" i="32"/>
  <c r="P6" i="32" s="1"/>
  <c r="R3" i="32"/>
  <c r="R6" i="32" s="1"/>
  <c r="T3" i="32"/>
  <c r="T6" i="32" s="1"/>
  <c r="V3" i="32"/>
  <c r="V6" i="32" s="1"/>
  <c r="X3" i="32"/>
  <c r="X6" i="32" s="1"/>
  <c r="Z3" i="32"/>
  <c r="Z6" i="32" s="1"/>
  <c r="AB3" i="32"/>
  <c r="AB6" i="32" s="1"/>
  <c r="AD3" i="32"/>
  <c r="AD6" i="32" s="1"/>
  <c r="AF3" i="32"/>
  <c r="AF6" i="32" s="1"/>
  <c r="AH3" i="32"/>
  <c r="AH6" i="32" s="1"/>
  <c r="AJ3" i="32"/>
  <c r="AJ6" i="32" s="1"/>
  <c r="AL3" i="32"/>
  <c r="AL6" i="32" s="1"/>
  <c r="AN3" i="32"/>
  <c r="AN6" i="32" s="1"/>
  <c r="AP3" i="32"/>
  <c r="AP6" i="32" s="1"/>
  <c r="AR3" i="32"/>
  <c r="AR6" i="32" s="1"/>
  <c r="AT3" i="32"/>
  <c r="AT6" i="32" s="1"/>
  <c r="AV3" i="32"/>
  <c r="AV6" i="32" s="1"/>
  <c r="AX3" i="32"/>
  <c r="AX6" i="32" s="1"/>
  <c r="AZ3" i="32"/>
  <c r="AZ6" i="32" s="1"/>
  <c r="BB3" i="32"/>
  <c r="BB6" i="32" s="1"/>
  <c r="BD3" i="32"/>
  <c r="BD6" i="32" s="1"/>
  <c r="BF3" i="32"/>
  <c r="BF6" i="32" s="1"/>
  <c r="BH3" i="32"/>
  <c r="BH6" i="32" s="1"/>
  <c r="BJ3" i="32"/>
  <c r="BJ6" i="32" s="1"/>
  <c r="BL3" i="32"/>
  <c r="BL6" i="32" s="1"/>
  <c r="BN3" i="32"/>
  <c r="BN6" i="32" s="1"/>
  <c r="BP3" i="32"/>
  <c r="BP6" i="32" s="1"/>
  <c r="BR3" i="32"/>
  <c r="BR6" i="32" s="1"/>
  <c r="BT3" i="32"/>
  <c r="BT6" i="32" s="1"/>
  <c r="BV3" i="32"/>
  <c r="BV6" i="32" s="1"/>
  <c r="E7" i="32"/>
  <c r="G7" i="32"/>
  <c r="I7" i="32"/>
  <c r="K7" i="32"/>
  <c r="M7" i="32"/>
  <c r="O7" i="32"/>
  <c r="Q7" i="32"/>
  <c r="S7" i="32"/>
  <c r="U7" i="32"/>
  <c r="W7" i="32"/>
  <c r="Y7" i="32"/>
  <c r="AA7" i="32"/>
  <c r="AC7" i="32"/>
  <c r="AE7" i="32"/>
  <c r="AG7" i="32"/>
  <c r="AI7" i="32"/>
  <c r="AK7" i="32"/>
  <c r="AM7" i="32"/>
  <c r="AO7" i="32"/>
  <c r="AQ7" i="32"/>
  <c r="AS7" i="32"/>
  <c r="AU7" i="32"/>
  <c r="AW7" i="32"/>
  <c r="AY7" i="32"/>
  <c r="BA7" i="32"/>
  <c r="BC7" i="32"/>
  <c r="BE7" i="32"/>
  <c r="BG7" i="32"/>
  <c r="BI7" i="32"/>
  <c r="BK7" i="32"/>
  <c r="BM7" i="32"/>
  <c r="BO7" i="32"/>
  <c r="BQ7" i="32"/>
  <c r="BS7" i="32"/>
  <c r="BU7" i="32"/>
  <c r="E12" i="32"/>
  <c r="G12" i="32"/>
  <c r="I12" i="32"/>
  <c r="K12" i="32"/>
  <c r="M12" i="32"/>
  <c r="O12" i="32"/>
  <c r="Q12" i="32"/>
  <c r="S12" i="32"/>
  <c r="U12" i="32"/>
  <c r="W12" i="32"/>
  <c r="Y12" i="32"/>
  <c r="AA12" i="32"/>
  <c r="AC12" i="32"/>
  <c r="AE12" i="32"/>
  <c r="AG12" i="32"/>
  <c r="AI12" i="32"/>
  <c r="AK12" i="32"/>
  <c r="AM12" i="32"/>
  <c r="AO12" i="32"/>
  <c r="AQ12" i="32"/>
  <c r="AS12" i="32"/>
  <c r="AU12" i="32"/>
  <c r="AW12" i="32"/>
  <c r="AY12" i="32"/>
  <c r="BA12" i="32"/>
  <c r="BC12" i="32"/>
  <c r="BE12" i="32"/>
  <c r="BG12" i="32"/>
  <c r="BI12" i="32"/>
  <c r="BK12" i="32"/>
  <c r="BM12" i="32"/>
  <c r="BO12" i="32"/>
  <c r="BQ12" i="32"/>
  <c r="BS12" i="32"/>
  <c r="BU12" i="32"/>
  <c r="E16" i="32"/>
  <c r="G16" i="32"/>
  <c r="I16" i="32"/>
  <c r="K16" i="32"/>
  <c r="M16" i="32"/>
  <c r="O16" i="32"/>
  <c r="Q16" i="32"/>
  <c r="S16" i="32"/>
  <c r="U16" i="32"/>
  <c r="W16" i="32"/>
  <c r="Y16" i="32"/>
  <c r="AA16" i="32"/>
  <c r="AC16" i="32"/>
  <c r="AE16" i="32"/>
  <c r="AG16" i="32"/>
  <c r="AI16" i="32"/>
  <c r="AK16" i="32"/>
  <c r="AM16" i="32"/>
  <c r="AO16" i="32"/>
  <c r="AQ16" i="32"/>
  <c r="AS16" i="32"/>
  <c r="AU16" i="32"/>
  <c r="AW16" i="32"/>
  <c r="AY16" i="32"/>
  <c r="BA16" i="32"/>
  <c r="BC16" i="32"/>
  <c r="BE16" i="32"/>
  <c r="BG16" i="32"/>
  <c r="BI16" i="32"/>
  <c r="BK16" i="32"/>
  <c r="BM16" i="32"/>
  <c r="BO16" i="32"/>
  <c r="BQ16" i="32"/>
  <c r="BS16" i="32"/>
  <c r="BU16" i="32"/>
  <c r="E20" i="32"/>
  <c r="G20" i="32"/>
  <c r="I20" i="32"/>
  <c r="K20" i="32"/>
  <c r="M20" i="32"/>
  <c r="O20" i="32"/>
  <c r="Q20" i="32"/>
  <c r="S20" i="32"/>
  <c r="U20" i="32"/>
  <c r="W20" i="32"/>
  <c r="Y20" i="32"/>
  <c r="AA20" i="32"/>
  <c r="AC20" i="32"/>
  <c r="AE20" i="32"/>
  <c r="AG20" i="32"/>
  <c r="AI20" i="32"/>
  <c r="AK20" i="32"/>
  <c r="AM20" i="32"/>
  <c r="AO20" i="32"/>
  <c r="AQ20" i="32"/>
  <c r="AS20" i="32"/>
  <c r="AU20" i="32"/>
  <c r="AW20" i="32"/>
  <c r="AY20" i="32"/>
  <c r="BA20" i="32"/>
  <c r="BC20" i="32"/>
  <c r="BE20" i="32"/>
  <c r="BG20" i="32"/>
  <c r="BI20" i="32"/>
  <c r="BK20" i="32"/>
  <c r="BM20" i="32"/>
  <c r="BO20" i="32"/>
  <c r="BQ20" i="32"/>
  <c r="BS20" i="32"/>
  <c r="BU20" i="32"/>
  <c r="E24" i="32"/>
  <c r="G24" i="32"/>
  <c r="I24" i="32"/>
  <c r="K24" i="32"/>
  <c r="M24" i="32"/>
  <c r="O24" i="32"/>
  <c r="Q24" i="32"/>
  <c r="S24" i="32"/>
  <c r="U24" i="32"/>
  <c r="W24" i="32"/>
  <c r="Y24" i="32"/>
  <c r="AA24" i="32"/>
  <c r="AC24" i="32"/>
  <c r="AE24" i="32"/>
  <c r="AG24" i="32"/>
  <c r="AI24" i="32"/>
  <c r="AK24" i="32"/>
  <c r="AM24" i="32"/>
  <c r="AO24" i="32"/>
  <c r="AQ24" i="32"/>
  <c r="AS24" i="32"/>
  <c r="AU24" i="32"/>
  <c r="AW24" i="32"/>
  <c r="AY24" i="32"/>
  <c r="BA24" i="32"/>
  <c r="BC24" i="32"/>
  <c r="BE24" i="32"/>
  <c r="BG24" i="32"/>
  <c r="BI24" i="32"/>
  <c r="BK24" i="32"/>
  <c r="BM24" i="32"/>
  <c r="BO24" i="32"/>
  <c r="BQ24" i="32"/>
  <c r="BS24" i="32"/>
  <c r="BU24" i="32"/>
  <c r="F4" i="32"/>
  <c r="BU4" i="32"/>
  <c r="BS4" i="32"/>
  <c r="BQ4" i="32"/>
  <c r="BO4" i="32"/>
  <c r="BM4" i="32"/>
  <c r="BK4" i="32"/>
  <c r="BI4" i="32"/>
  <c r="BG4" i="32"/>
  <c r="BE4" i="32"/>
  <c r="BC4" i="32"/>
  <c r="BA4" i="32"/>
  <c r="AY4" i="32"/>
  <c r="AW4" i="32"/>
  <c r="AU4" i="32"/>
  <c r="AS4" i="32"/>
  <c r="AQ4" i="32"/>
  <c r="AO4" i="32"/>
  <c r="AM4" i="32"/>
  <c r="AK4" i="32"/>
  <c r="AI4" i="32"/>
  <c r="AG4" i="32"/>
  <c r="AE4" i="32"/>
  <c r="AC4" i="32"/>
  <c r="AA4" i="32"/>
  <c r="Y4" i="32"/>
  <c r="W4" i="32"/>
  <c r="U4" i="32"/>
  <c r="S4" i="32"/>
  <c r="Q4" i="32"/>
  <c r="O4" i="32"/>
  <c r="M4" i="32"/>
  <c r="K4" i="32"/>
  <c r="I4" i="32"/>
  <c r="G4" i="32"/>
  <c r="BU17" i="32"/>
  <c r="BS17" i="32"/>
  <c r="BQ17" i="32"/>
  <c r="BO17" i="32"/>
  <c r="BM17" i="32"/>
  <c r="BK17" i="32"/>
  <c r="BI17" i="32"/>
  <c r="BG17" i="32"/>
  <c r="BE17" i="32"/>
  <c r="BC17" i="32"/>
  <c r="BA17" i="32"/>
  <c r="AY17" i="32"/>
  <c r="AW17" i="32"/>
  <c r="AU17" i="32"/>
  <c r="AS17" i="32"/>
  <c r="AQ17" i="32"/>
  <c r="AO17" i="32"/>
  <c r="AM17" i="32"/>
  <c r="AK17" i="32"/>
  <c r="AI17" i="32"/>
  <c r="AG17" i="32"/>
  <c r="AE17" i="32"/>
  <c r="AC17" i="32"/>
  <c r="AA17" i="32"/>
  <c r="Y17" i="32"/>
  <c r="W17" i="32"/>
  <c r="U17" i="32"/>
  <c r="S17" i="32"/>
  <c r="Q17" i="32"/>
  <c r="O17" i="32"/>
  <c r="M17" i="32"/>
  <c r="K17" i="32"/>
  <c r="I17" i="32"/>
  <c r="G17" i="32"/>
  <c r="E17" i="32"/>
  <c r="BU14" i="32"/>
  <c r="BS14" i="32"/>
  <c r="BQ14" i="32"/>
  <c r="BO14" i="32"/>
  <c r="BM14" i="32"/>
  <c r="BK14" i="32"/>
  <c r="BI14" i="32"/>
  <c r="BG14" i="32"/>
  <c r="BE14" i="32"/>
  <c r="BC14" i="32"/>
  <c r="BA14" i="32"/>
  <c r="AY14" i="32"/>
  <c r="AW14" i="32"/>
  <c r="AU14" i="32"/>
  <c r="AS14" i="32"/>
  <c r="AQ14" i="32"/>
  <c r="AO14" i="32"/>
  <c r="AM14" i="32"/>
  <c r="AK14" i="32"/>
  <c r="AI14" i="32"/>
  <c r="AG14" i="32"/>
  <c r="AE14" i="32"/>
  <c r="AC14" i="32"/>
  <c r="AA14" i="32"/>
  <c r="Y14" i="32"/>
  <c r="W14" i="32"/>
  <c r="U14" i="32"/>
  <c r="S14" i="32"/>
  <c r="Q14" i="32"/>
  <c r="O14" i="32"/>
  <c r="M14" i="32"/>
  <c r="K14" i="32"/>
  <c r="I14" i="32"/>
  <c r="G14" i="32"/>
  <c r="E14" i="32"/>
  <c r="BU13" i="32"/>
  <c r="BS13" i="32"/>
  <c r="BQ13" i="32"/>
  <c r="BO13" i="32"/>
  <c r="BM13" i="32"/>
  <c r="BK13" i="32"/>
  <c r="BI13" i="32"/>
  <c r="BG13" i="32"/>
  <c r="BE13" i="32"/>
  <c r="BC13" i="32"/>
  <c r="BA13" i="32"/>
  <c r="AY13" i="32"/>
  <c r="AW13" i="32"/>
  <c r="AU13" i="32"/>
  <c r="AS13" i="32"/>
  <c r="AQ13" i="32"/>
  <c r="AO13" i="32"/>
  <c r="AM13" i="32"/>
  <c r="AK13" i="32"/>
  <c r="AI13" i="32"/>
  <c r="AG13" i="32"/>
  <c r="AE13" i="32"/>
  <c r="AC13" i="32"/>
  <c r="AA13" i="32"/>
  <c r="Y13" i="32"/>
  <c r="W13" i="32"/>
  <c r="U13" i="32"/>
  <c r="S13" i="32"/>
  <c r="Q13" i="32"/>
  <c r="O13" i="32"/>
  <c r="M13" i="32"/>
  <c r="K13" i="32"/>
  <c r="I13" i="32"/>
  <c r="G13" i="32"/>
  <c r="E13" i="32"/>
  <c r="BU10" i="32"/>
  <c r="BS10" i="32"/>
  <c r="BQ10" i="32"/>
  <c r="BO10" i="32"/>
  <c r="BM10" i="32"/>
  <c r="BK10" i="32"/>
  <c r="BI10" i="32"/>
  <c r="BG10" i="32"/>
  <c r="BE10" i="32"/>
  <c r="BC10" i="32"/>
  <c r="BA10" i="32"/>
  <c r="AY10" i="32"/>
  <c r="AW10" i="32"/>
  <c r="AU10" i="32"/>
  <c r="AS10" i="32"/>
  <c r="AQ10" i="32"/>
  <c r="AO10" i="32"/>
  <c r="AM10" i="32"/>
  <c r="AK10" i="32"/>
  <c r="AI10" i="32"/>
  <c r="AG10" i="32"/>
  <c r="AE10" i="32"/>
  <c r="AC10" i="32"/>
  <c r="AA10" i="32"/>
  <c r="Y10" i="32"/>
  <c r="W10" i="32"/>
  <c r="U10" i="32"/>
  <c r="S10" i="32"/>
  <c r="Q10" i="32"/>
  <c r="O10" i="32"/>
  <c r="M10" i="32"/>
  <c r="K10" i="32"/>
  <c r="I10" i="32"/>
  <c r="G10" i="32"/>
  <c r="E10" i="32"/>
  <c r="BU9" i="32"/>
  <c r="BS9" i="32"/>
  <c r="BQ9" i="32"/>
  <c r="BO9" i="32"/>
  <c r="BM9" i="32"/>
  <c r="BK9" i="32"/>
  <c r="BI9" i="32"/>
  <c r="BG9" i="32"/>
  <c r="BE9" i="32"/>
  <c r="BC9" i="32"/>
  <c r="BA9" i="32"/>
  <c r="AY9" i="32"/>
  <c r="AW9" i="32"/>
  <c r="AU9" i="32"/>
  <c r="AS9" i="32"/>
  <c r="AQ9" i="32"/>
  <c r="AO9" i="32"/>
  <c r="AM9" i="32"/>
  <c r="AK9" i="32"/>
  <c r="AI9" i="32"/>
  <c r="AG9" i="32"/>
  <c r="AE9" i="32"/>
  <c r="AC9" i="32"/>
  <c r="AA9" i="32"/>
  <c r="Y9" i="32"/>
  <c r="W9" i="32"/>
  <c r="U9" i="32"/>
  <c r="S9" i="32"/>
  <c r="Q9" i="32"/>
  <c r="O9" i="32"/>
  <c r="M9" i="32"/>
  <c r="K9" i="32"/>
  <c r="I9" i="32"/>
  <c r="G9" i="32"/>
  <c r="E9" i="32"/>
  <c r="BU8" i="32"/>
  <c r="BS8" i="32"/>
  <c r="BQ8" i="32"/>
  <c r="BO8" i="32"/>
  <c r="BM8" i="32"/>
  <c r="BK8" i="32"/>
  <c r="BI8" i="32"/>
  <c r="BG8" i="32"/>
  <c r="BE8" i="32"/>
  <c r="BC8" i="32"/>
  <c r="BA8" i="32"/>
  <c r="AY8" i="32"/>
  <c r="AW8" i="32"/>
  <c r="AU8" i="32"/>
  <c r="AS8" i="32"/>
  <c r="AQ8" i="32"/>
  <c r="AO8" i="32"/>
  <c r="AM8" i="32"/>
  <c r="AK8" i="32"/>
  <c r="AI8" i="32"/>
  <c r="AG8" i="32"/>
  <c r="AE8" i="32"/>
  <c r="AC8" i="32"/>
  <c r="AA8" i="32"/>
  <c r="Y8" i="32"/>
  <c r="W8" i="32"/>
  <c r="U8" i="32"/>
  <c r="S8" i="32"/>
  <c r="Q8" i="32"/>
  <c r="O8" i="32"/>
  <c r="M8" i="32"/>
  <c r="K8" i="32"/>
  <c r="I8" i="32"/>
  <c r="G8" i="32"/>
  <c r="E8" i="32"/>
  <c r="BU5" i="32"/>
  <c r="BS5" i="32"/>
  <c r="BQ5" i="32"/>
  <c r="BO5" i="32"/>
  <c r="BM5" i="32"/>
  <c r="BK5" i="32"/>
  <c r="BI5" i="32"/>
  <c r="BG5" i="32"/>
  <c r="BE5" i="32"/>
  <c r="BC5" i="32"/>
  <c r="BA5" i="32"/>
  <c r="AY5" i="32"/>
  <c r="AW5" i="32"/>
  <c r="AU5" i="32"/>
  <c r="AS5" i="32"/>
  <c r="AQ5" i="32"/>
  <c r="AO5" i="32"/>
  <c r="AM5" i="32"/>
  <c r="AK5" i="32"/>
  <c r="AI5" i="32"/>
  <c r="AG5" i="32"/>
  <c r="AE5" i="32"/>
  <c r="AC5" i="32"/>
  <c r="AA5" i="32"/>
  <c r="Y5" i="32"/>
  <c r="W5" i="32"/>
  <c r="U5" i="32"/>
  <c r="S5" i="32"/>
  <c r="Q5" i="32"/>
  <c r="O5" i="32"/>
  <c r="M5" i="32"/>
  <c r="K5" i="32"/>
  <c r="I5" i="32"/>
  <c r="G5" i="32"/>
  <c r="E5" i="32"/>
  <c r="E35" i="32"/>
  <c r="E31" i="32"/>
  <c r="E26" i="32"/>
  <c r="E22" i="32"/>
  <c r="BV35" i="32"/>
  <c r="BT35" i="32"/>
  <c r="BR35" i="32"/>
  <c r="BP35" i="32"/>
  <c r="BN35" i="32"/>
  <c r="BL35" i="32"/>
  <c r="BJ35" i="32"/>
  <c r="BH35" i="32"/>
  <c r="BF35" i="32"/>
  <c r="BD35" i="32"/>
  <c r="BB35" i="32"/>
  <c r="AZ35" i="32"/>
  <c r="AX35" i="32"/>
  <c r="AV35" i="32"/>
  <c r="AT35" i="32"/>
  <c r="AR35" i="32"/>
  <c r="AP35" i="32"/>
  <c r="AN35" i="32"/>
  <c r="AL35" i="32"/>
  <c r="AJ35" i="32"/>
  <c r="AH35" i="32"/>
  <c r="AF35" i="32"/>
  <c r="AD35" i="32"/>
  <c r="AB35" i="32"/>
  <c r="Z35" i="32"/>
  <c r="X35" i="32"/>
  <c r="V35" i="32"/>
  <c r="T35" i="32"/>
  <c r="R35" i="32"/>
  <c r="P35" i="32"/>
  <c r="N35" i="32"/>
  <c r="L35" i="32"/>
  <c r="J35" i="32"/>
  <c r="H35" i="32"/>
  <c r="F35" i="32"/>
  <c r="BU34" i="32"/>
  <c r="BS34" i="32"/>
  <c r="BQ34" i="32"/>
  <c r="BO34" i="32"/>
  <c r="BM34" i="32"/>
  <c r="BK34" i="32"/>
  <c r="BI34" i="32"/>
  <c r="BG34" i="32"/>
  <c r="BE34" i="32"/>
  <c r="BC34" i="32"/>
  <c r="BA34" i="32"/>
  <c r="AY34" i="32"/>
  <c r="AW34" i="32"/>
  <c r="AU34" i="32"/>
  <c r="AS34" i="32"/>
  <c r="AQ34" i="32"/>
  <c r="AO34" i="32"/>
  <c r="AM34" i="32"/>
  <c r="AK34" i="32"/>
  <c r="AI34" i="32"/>
  <c r="AG34" i="32"/>
  <c r="AE34" i="32"/>
  <c r="AC34" i="32"/>
  <c r="AA34" i="32"/>
  <c r="Y34" i="32"/>
  <c r="W34" i="32"/>
  <c r="U34" i="32"/>
  <c r="S34" i="32"/>
  <c r="Q34" i="32"/>
  <c r="O34" i="32"/>
  <c r="M34" i="32"/>
  <c r="K34" i="32"/>
  <c r="I34" i="32"/>
  <c r="G34" i="32"/>
  <c r="BV31" i="32"/>
  <c r="BT31" i="32"/>
  <c r="BR31" i="32"/>
  <c r="BP31" i="32"/>
  <c r="BN31" i="32"/>
  <c r="BL31" i="32"/>
  <c r="BJ31" i="32"/>
  <c r="BH31" i="32"/>
  <c r="BF31" i="32"/>
  <c r="BD31" i="32"/>
  <c r="BB31" i="32"/>
  <c r="AZ31" i="32"/>
  <c r="AX31" i="32"/>
  <c r="AV31" i="32"/>
  <c r="AT31" i="32"/>
  <c r="AR31" i="32"/>
  <c r="AP31" i="32"/>
  <c r="AN31" i="32"/>
  <c r="AL31" i="32"/>
  <c r="AJ31" i="32"/>
  <c r="AH31" i="32"/>
  <c r="AF31" i="32"/>
  <c r="AD31" i="32"/>
  <c r="AB31" i="32"/>
  <c r="Z31" i="32"/>
  <c r="X31" i="32"/>
  <c r="V31" i="32"/>
  <c r="T31" i="32"/>
  <c r="R31" i="32"/>
  <c r="P31" i="32"/>
  <c r="N31" i="32"/>
  <c r="L31" i="32"/>
  <c r="J31" i="32"/>
  <c r="H31" i="32"/>
  <c r="F31" i="32"/>
  <c r="BU30" i="32"/>
  <c r="BS30" i="32"/>
  <c r="BQ30" i="32"/>
  <c r="BO30" i="32"/>
  <c r="BM30" i="32"/>
  <c r="BK30" i="32"/>
  <c r="BI30" i="32"/>
  <c r="BG30" i="32"/>
  <c r="BE30" i="32"/>
  <c r="BC30" i="32"/>
  <c r="BA30" i="32"/>
  <c r="AY30" i="32"/>
  <c r="AW30" i="32"/>
  <c r="AU30" i="32"/>
  <c r="AS30" i="32"/>
  <c r="AQ30" i="32"/>
  <c r="AO30" i="32"/>
  <c r="AM30" i="32"/>
  <c r="AK30" i="32"/>
  <c r="AI30" i="32"/>
  <c r="AG30" i="32"/>
  <c r="AE30" i="32"/>
  <c r="AC30" i="32"/>
  <c r="AA30" i="32"/>
  <c r="Y30" i="32"/>
  <c r="W30" i="32"/>
  <c r="U30" i="32"/>
  <c r="S30" i="32"/>
  <c r="Q30" i="32"/>
  <c r="O30" i="32"/>
  <c r="M30" i="32"/>
  <c r="K30" i="32"/>
  <c r="I30" i="32"/>
  <c r="G30" i="32"/>
  <c r="BV26" i="32"/>
  <c r="BT26" i="32"/>
  <c r="BR26" i="32"/>
  <c r="BP26" i="32"/>
  <c r="BN26" i="32"/>
  <c r="BL26" i="32"/>
  <c r="BJ26" i="32"/>
  <c r="BH26" i="32"/>
  <c r="BF26" i="32"/>
  <c r="BD26" i="32"/>
  <c r="BB26" i="32"/>
  <c r="AZ26" i="32"/>
  <c r="AX26" i="32"/>
  <c r="AV26" i="32"/>
  <c r="AT26" i="32"/>
  <c r="AR26" i="32"/>
  <c r="AP26" i="32"/>
  <c r="AN26" i="32"/>
  <c r="AL26" i="32"/>
  <c r="AJ26" i="32"/>
  <c r="AH26" i="32"/>
  <c r="AF26" i="32"/>
  <c r="AD26" i="32"/>
  <c r="AB26" i="32"/>
  <c r="Z26" i="32"/>
  <c r="X26" i="32"/>
  <c r="V26" i="32"/>
  <c r="T26" i="32"/>
  <c r="R26" i="32"/>
  <c r="P26" i="32"/>
  <c r="N26" i="32"/>
  <c r="L26" i="32"/>
  <c r="J26" i="32"/>
  <c r="H26" i="32"/>
  <c r="F26" i="32"/>
  <c r="BU25" i="32"/>
  <c r="BS25" i="32"/>
  <c r="BQ25" i="32"/>
  <c r="BO25" i="32"/>
  <c r="BM25" i="32"/>
  <c r="BK25" i="32"/>
  <c r="BI25" i="32"/>
  <c r="BG25" i="32"/>
  <c r="BE25" i="32"/>
  <c r="BC25" i="32"/>
  <c r="BA25" i="32"/>
  <c r="AY25" i="32"/>
  <c r="AW25" i="32"/>
  <c r="AU25" i="32"/>
  <c r="AS25" i="32"/>
  <c r="AQ25" i="32"/>
  <c r="AO25" i="32"/>
  <c r="AM25" i="32"/>
  <c r="AK25" i="32"/>
  <c r="AI25" i="32"/>
  <c r="AG25" i="32"/>
  <c r="AE25" i="32"/>
  <c r="AC25" i="32"/>
  <c r="AA25" i="32"/>
  <c r="Y25" i="32"/>
  <c r="W25" i="32"/>
  <c r="U25" i="32"/>
  <c r="S25" i="32"/>
  <c r="Q25" i="32"/>
  <c r="O25" i="32"/>
  <c r="M25" i="32"/>
  <c r="K25" i="32"/>
  <c r="I25" i="32"/>
  <c r="G25" i="32"/>
  <c r="BV22" i="32"/>
  <c r="BT22" i="32"/>
  <c r="BR22" i="32"/>
  <c r="BP22" i="32"/>
  <c r="BN22" i="32"/>
  <c r="BL22" i="32"/>
  <c r="BJ22" i="32"/>
  <c r="BH22" i="32"/>
  <c r="BF22" i="32"/>
  <c r="BD22" i="32"/>
  <c r="BB22" i="32"/>
  <c r="AZ22" i="32"/>
  <c r="AX22" i="32"/>
  <c r="AV22" i="32"/>
  <c r="AT22" i="32"/>
  <c r="AR22" i="32"/>
  <c r="AP22" i="32"/>
  <c r="AN22" i="32"/>
  <c r="AL22" i="32"/>
  <c r="AJ22" i="32"/>
  <c r="AH22" i="32"/>
  <c r="AF22" i="32"/>
  <c r="AD22" i="32"/>
  <c r="AB22" i="32"/>
  <c r="Z22" i="32"/>
  <c r="X22" i="32"/>
  <c r="V22" i="32"/>
  <c r="T22" i="32"/>
  <c r="R22" i="32"/>
  <c r="P22" i="32"/>
  <c r="N22" i="32"/>
  <c r="L22" i="32"/>
  <c r="J22" i="32"/>
  <c r="H22" i="32"/>
  <c r="F22" i="32"/>
  <c r="BU21" i="32"/>
  <c r="BS21" i="32"/>
  <c r="BQ21" i="32"/>
  <c r="BO21" i="32"/>
  <c r="BM21" i="32"/>
  <c r="BK21" i="32"/>
  <c r="BI21" i="32"/>
  <c r="BG21" i="32"/>
  <c r="BE21" i="32"/>
  <c r="BC21" i="32"/>
  <c r="BA21" i="32"/>
  <c r="AY21" i="32"/>
  <c r="AW21" i="32"/>
  <c r="AU21" i="32"/>
  <c r="AS21" i="32"/>
  <c r="AQ21" i="32"/>
  <c r="AO21" i="32"/>
  <c r="AM21" i="32"/>
  <c r="AK21" i="32"/>
  <c r="AI21" i="32"/>
  <c r="AG21" i="32"/>
  <c r="AE21" i="32"/>
  <c r="AC21" i="32"/>
  <c r="AA21" i="32"/>
  <c r="Y21" i="32"/>
  <c r="W21" i="32"/>
  <c r="U21" i="32"/>
  <c r="S21" i="32"/>
  <c r="Q21" i="32"/>
  <c r="O21" i="32"/>
  <c r="M21" i="32"/>
  <c r="K21" i="32"/>
  <c r="I21" i="32"/>
  <c r="G21" i="32"/>
  <c r="BV18" i="32"/>
  <c r="BT18" i="32"/>
  <c r="BR18" i="32"/>
  <c r="BP18" i="32"/>
  <c r="BN18" i="32"/>
  <c r="BL18" i="32"/>
  <c r="BJ18" i="32"/>
  <c r="BH18" i="32"/>
  <c r="BF18" i="32"/>
  <c r="BD18" i="32"/>
  <c r="BB18" i="32"/>
  <c r="AZ18" i="32"/>
  <c r="AX18" i="32"/>
  <c r="AV18" i="32"/>
  <c r="AT18" i="32"/>
  <c r="AR18" i="32"/>
  <c r="AP18" i="32"/>
  <c r="AN18" i="32"/>
  <c r="AL18" i="32"/>
  <c r="AJ18" i="32"/>
  <c r="AH18" i="32"/>
  <c r="AF18" i="32"/>
  <c r="AD18" i="32"/>
  <c r="AB18" i="32"/>
  <c r="Z18" i="32"/>
  <c r="X18" i="32"/>
  <c r="V18" i="32"/>
  <c r="T18" i="32"/>
  <c r="R18" i="32"/>
  <c r="P18" i="32"/>
  <c r="N18" i="32"/>
  <c r="L18" i="32"/>
  <c r="J18" i="32"/>
  <c r="H18" i="32"/>
  <c r="F18" i="32"/>
  <c r="E52" i="32"/>
  <c r="E48" i="32"/>
  <c r="E44" i="32"/>
  <c r="E40" i="32"/>
  <c r="BV52" i="32"/>
  <c r="BT52" i="32"/>
  <c r="BR52" i="32"/>
  <c r="BP52" i="32"/>
  <c r="BN52" i="32"/>
  <c r="BL52" i="32"/>
  <c r="BJ52" i="32"/>
  <c r="BH52" i="32"/>
  <c r="BF52" i="32"/>
  <c r="BD52" i="32"/>
  <c r="BB52" i="32"/>
  <c r="AZ52" i="32"/>
  <c r="AX52" i="32"/>
  <c r="AV52" i="32"/>
  <c r="AT52" i="32"/>
  <c r="AR52" i="32"/>
  <c r="AP52" i="32"/>
  <c r="AN52" i="32"/>
  <c r="AL52" i="32"/>
  <c r="AJ52" i="32"/>
  <c r="AH52" i="32"/>
  <c r="AF52" i="32"/>
  <c r="AD52" i="32"/>
  <c r="AB52" i="32"/>
  <c r="Z52" i="32"/>
  <c r="X52" i="32"/>
  <c r="V52" i="32"/>
  <c r="T52" i="32"/>
  <c r="R52" i="32"/>
  <c r="P52" i="32"/>
  <c r="N52" i="32"/>
  <c r="L52" i="32"/>
  <c r="J52" i="32"/>
  <c r="H52" i="32"/>
  <c r="F52" i="32"/>
  <c r="BU51" i="32"/>
  <c r="BS51" i="32"/>
  <c r="BQ51" i="32"/>
  <c r="BO51" i="32"/>
  <c r="BM51" i="32"/>
  <c r="BK51" i="32"/>
  <c r="BI51" i="32"/>
  <c r="BG51" i="32"/>
  <c r="BE51" i="32"/>
  <c r="BC51" i="32"/>
  <c r="BA51" i="32"/>
  <c r="AY51" i="32"/>
  <c r="AW51" i="32"/>
  <c r="AU51" i="32"/>
  <c r="AS51" i="32"/>
  <c r="AQ51" i="32"/>
  <c r="AO51" i="32"/>
  <c r="AM51" i="32"/>
  <c r="AK51" i="32"/>
  <c r="AI51" i="32"/>
  <c r="AG51" i="32"/>
  <c r="AE51" i="32"/>
  <c r="AC51" i="32"/>
  <c r="AA51" i="32"/>
  <c r="Y51" i="32"/>
  <c r="W51" i="32"/>
  <c r="U51" i="32"/>
  <c r="S51" i="32"/>
  <c r="Q51" i="32"/>
  <c r="O51" i="32"/>
  <c r="M51" i="32"/>
  <c r="K51" i="32"/>
  <c r="I51" i="32"/>
  <c r="G51" i="32"/>
  <c r="BV48" i="32"/>
  <c r="BT48" i="32"/>
  <c r="BR48" i="32"/>
  <c r="BP48" i="32"/>
  <c r="BN48" i="32"/>
  <c r="BL48" i="32"/>
  <c r="BJ48" i="32"/>
  <c r="BH48" i="32"/>
  <c r="BF48" i="32"/>
  <c r="BD48" i="32"/>
  <c r="BB48" i="32"/>
  <c r="AZ48" i="32"/>
  <c r="AX48" i="32"/>
  <c r="AV48" i="32"/>
  <c r="AT48" i="32"/>
  <c r="AR48" i="32"/>
  <c r="AP48" i="32"/>
  <c r="AN48" i="32"/>
  <c r="AL48" i="32"/>
  <c r="AJ48" i="32"/>
  <c r="AH48" i="32"/>
  <c r="AF48" i="32"/>
  <c r="AD48" i="32"/>
  <c r="AB48" i="32"/>
  <c r="Z48" i="32"/>
  <c r="X48" i="32"/>
  <c r="V48" i="32"/>
  <c r="T48" i="32"/>
  <c r="R48" i="32"/>
  <c r="P48" i="32"/>
  <c r="N48" i="32"/>
  <c r="L48" i="32"/>
  <c r="J48" i="32"/>
  <c r="H48" i="32"/>
  <c r="F48" i="32"/>
  <c r="BU47" i="32"/>
  <c r="BS47" i="32"/>
  <c r="BQ47" i="32"/>
  <c r="BO47" i="32"/>
  <c r="BM47" i="32"/>
  <c r="BK47" i="32"/>
  <c r="BI47" i="32"/>
  <c r="BG47" i="32"/>
  <c r="BE47" i="32"/>
  <c r="BC47" i="32"/>
  <c r="BA47" i="32"/>
  <c r="AY47" i="32"/>
  <c r="AW47" i="32"/>
  <c r="AU47" i="32"/>
  <c r="AS47" i="32"/>
  <c r="AQ47" i="32"/>
  <c r="AO47" i="32"/>
  <c r="AM47" i="32"/>
  <c r="AK47" i="32"/>
  <c r="AI47" i="32"/>
  <c r="AG47" i="32"/>
  <c r="AE47" i="32"/>
  <c r="AC47" i="32"/>
  <c r="AA47" i="32"/>
  <c r="Y47" i="32"/>
  <c r="W47" i="32"/>
  <c r="U47" i="32"/>
  <c r="S47" i="32"/>
  <c r="Q47" i="32"/>
  <c r="O47" i="32"/>
  <c r="M47" i="32"/>
  <c r="K47" i="32"/>
  <c r="I47" i="32"/>
  <c r="G47" i="32"/>
  <c r="BV44" i="32"/>
  <c r="BT44" i="32"/>
  <c r="BR44" i="32"/>
  <c r="BP44" i="32"/>
  <c r="BN44" i="32"/>
  <c r="BL44" i="32"/>
  <c r="BJ44" i="32"/>
  <c r="BH44" i="32"/>
  <c r="BF44" i="32"/>
  <c r="BD44" i="32"/>
  <c r="BB44" i="32"/>
  <c r="AZ44" i="32"/>
  <c r="AX44" i="32"/>
  <c r="AV44" i="32"/>
  <c r="AT44" i="32"/>
  <c r="AR44" i="32"/>
  <c r="AP44" i="32"/>
  <c r="AN44" i="32"/>
  <c r="AL44" i="32"/>
  <c r="AJ44" i="32"/>
  <c r="AH44" i="32"/>
  <c r="AF44" i="32"/>
  <c r="AD44" i="32"/>
  <c r="AB44" i="32"/>
  <c r="Z44" i="32"/>
  <c r="X44" i="32"/>
  <c r="V44" i="32"/>
  <c r="T44" i="32"/>
  <c r="R44" i="32"/>
  <c r="P44" i="32"/>
  <c r="N44" i="32"/>
  <c r="L44" i="32"/>
  <c r="J44" i="32"/>
  <c r="H44" i="32"/>
  <c r="F44" i="32"/>
  <c r="BU43" i="32"/>
  <c r="BS43" i="32"/>
  <c r="BQ43" i="32"/>
  <c r="BO43" i="32"/>
  <c r="BM43" i="32"/>
  <c r="BK43" i="32"/>
  <c r="BI43" i="32"/>
  <c r="BG43" i="32"/>
  <c r="BE43" i="32"/>
  <c r="BC43" i="32"/>
  <c r="BA43" i="32"/>
  <c r="AY43" i="32"/>
  <c r="AW43" i="32"/>
  <c r="AU43" i="32"/>
  <c r="AS43" i="32"/>
  <c r="AQ43" i="32"/>
  <c r="AO43" i="32"/>
  <c r="AM43" i="32"/>
  <c r="AK43" i="32"/>
  <c r="AI43" i="32"/>
  <c r="AG43" i="32"/>
  <c r="AE43" i="32"/>
  <c r="AC43" i="32"/>
  <c r="AA43" i="32"/>
  <c r="Y43" i="32"/>
  <c r="W43" i="32"/>
  <c r="U43" i="32"/>
  <c r="S43" i="32"/>
  <c r="Q43" i="32"/>
  <c r="O43" i="32"/>
  <c r="M43" i="32"/>
  <c r="K43" i="32"/>
  <c r="I43" i="32"/>
  <c r="G43" i="32"/>
  <c r="BV40" i="32"/>
  <c r="BT40" i="32"/>
  <c r="BR40" i="32"/>
  <c r="BP40" i="32"/>
  <c r="BN40" i="32"/>
  <c r="BL40" i="32"/>
  <c r="BJ40" i="32"/>
  <c r="BH40" i="32"/>
  <c r="BF40" i="32"/>
  <c r="BD40" i="32"/>
  <c r="BB40" i="32"/>
  <c r="AZ40" i="32"/>
  <c r="AX40" i="32"/>
  <c r="AV40" i="32"/>
  <c r="AT40" i="32"/>
  <c r="AR40" i="32"/>
  <c r="AP40" i="32"/>
  <c r="AN40" i="32"/>
  <c r="AL40" i="32"/>
  <c r="AJ40" i="32"/>
  <c r="AH40" i="32"/>
  <c r="AF40" i="32"/>
  <c r="AD40" i="32"/>
  <c r="AB40" i="32"/>
  <c r="Z40" i="32"/>
  <c r="X40" i="32"/>
  <c r="V40" i="32"/>
  <c r="T40" i="32"/>
  <c r="R40" i="32"/>
  <c r="P40" i="32"/>
  <c r="N40" i="32"/>
  <c r="L40" i="32"/>
  <c r="J40" i="32"/>
  <c r="H40" i="32"/>
  <c r="F40" i="32"/>
  <c r="BU39" i="32"/>
  <c r="BS39" i="32"/>
  <c r="BQ39" i="32"/>
  <c r="BO39" i="32"/>
  <c r="BM39" i="32"/>
  <c r="BK39" i="32"/>
  <c r="BI39" i="32"/>
  <c r="BG39" i="32"/>
  <c r="BE39" i="32"/>
  <c r="BC39" i="32"/>
  <c r="BA39" i="32"/>
  <c r="AY39" i="32"/>
  <c r="AW39" i="32"/>
  <c r="AU39" i="32"/>
  <c r="AS39" i="32"/>
  <c r="AQ39" i="32"/>
  <c r="AO39" i="32"/>
  <c r="AM39" i="32"/>
  <c r="AK39" i="32"/>
  <c r="AI39" i="32"/>
  <c r="AG39" i="32"/>
  <c r="AE39" i="32"/>
  <c r="AC39" i="32"/>
  <c r="AA39" i="32"/>
  <c r="Y39" i="32"/>
  <c r="W39" i="32"/>
  <c r="U39" i="32"/>
  <c r="S39" i="32"/>
  <c r="Q39" i="32"/>
  <c r="O39" i="32"/>
  <c r="M39" i="32"/>
  <c r="K39" i="32"/>
  <c r="I39" i="32"/>
  <c r="G39" i="32"/>
  <c r="BV36" i="32"/>
  <c r="BT36" i="32"/>
  <c r="BR36" i="32"/>
  <c r="BP36" i="32"/>
  <c r="BN36" i="32"/>
  <c r="BL36" i="32"/>
  <c r="BJ36" i="32"/>
  <c r="BH36" i="32"/>
  <c r="BF36" i="32"/>
  <c r="BD36" i="32"/>
  <c r="BB36" i="32"/>
  <c r="AZ36" i="32"/>
  <c r="AX36" i="32"/>
  <c r="AV36" i="32"/>
  <c r="AT36" i="32"/>
  <c r="AR36" i="32"/>
  <c r="AP36" i="32"/>
  <c r="AN36" i="32"/>
  <c r="AL36" i="32"/>
  <c r="AJ36" i="32"/>
  <c r="AH36" i="32"/>
  <c r="AF36" i="32"/>
  <c r="AD36" i="32"/>
  <c r="AB36" i="32"/>
  <c r="Z36" i="32"/>
  <c r="X36" i="32"/>
  <c r="V36" i="32"/>
  <c r="T36" i="32"/>
  <c r="R36" i="32"/>
  <c r="P36" i="32"/>
  <c r="N36" i="32"/>
  <c r="L36" i="32"/>
  <c r="J36" i="32"/>
  <c r="H36" i="32"/>
  <c r="F36" i="32"/>
  <c r="BU27" i="32" l="1"/>
  <c r="BS27" i="32"/>
  <c r="BQ27" i="32"/>
  <c r="BO27" i="32"/>
  <c r="BM27" i="32"/>
  <c r="BK27" i="32"/>
  <c r="BI27" i="32"/>
  <c r="BG27" i="32"/>
  <c r="BE27" i="32"/>
  <c r="BC27" i="32"/>
  <c r="BA27" i="32"/>
  <c r="AY27" i="32"/>
  <c r="AW27" i="32"/>
  <c r="AU27" i="32"/>
  <c r="AS27" i="32"/>
  <c r="AQ27" i="32"/>
  <c r="AO27" i="32"/>
  <c r="AM27" i="32"/>
  <c r="AK27" i="32"/>
  <c r="AI27" i="32"/>
  <c r="AG27" i="32"/>
  <c r="AE27" i="32"/>
  <c r="AC27" i="32"/>
  <c r="AA27" i="32"/>
  <c r="Y27" i="32"/>
  <c r="W27" i="32"/>
  <c r="U27" i="32"/>
  <c r="S27" i="32"/>
  <c r="Q27" i="32"/>
  <c r="O27" i="32"/>
  <c r="M27" i="32"/>
  <c r="K27" i="32"/>
  <c r="I27" i="32"/>
  <c r="G27" i="32"/>
  <c r="E27" i="32"/>
  <c r="BU23" i="32"/>
  <c r="BS23" i="32"/>
  <c r="BQ23" i="32"/>
  <c r="BO23" i="32"/>
  <c r="BM23" i="32"/>
  <c r="BK23" i="32"/>
  <c r="BI23" i="32"/>
  <c r="BG23" i="32"/>
  <c r="BE23" i="32"/>
  <c r="BC23" i="32"/>
  <c r="BA23" i="32"/>
  <c r="AY23" i="32"/>
  <c r="AW23" i="32"/>
  <c r="AU23" i="32"/>
  <c r="AS23" i="32"/>
  <c r="AQ23" i="32"/>
  <c r="AO23" i="32"/>
  <c r="AM23" i="32"/>
  <c r="AK23" i="32"/>
  <c r="AI23" i="32"/>
  <c r="AG23" i="32"/>
  <c r="AE23" i="32"/>
  <c r="AC23" i="32"/>
  <c r="AA23" i="32"/>
  <c r="Y23" i="32"/>
  <c r="W23" i="32"/>
  <c r="U23" i="32"/>
  <c r="S23" i="32"/>
  <c r="Q23" i="32"/>
  <c r="O23" i="32"/>
  <c r="M23" i="32"/>
  <c r="K23" i="32"/>
  <c r="I23" i="32"/>
  <c r="G23" i="32"/>
  <c r="E23" i="32"/>
  <c r="BU19" i="32"/>
  <c r="BS19" i="32"/>
  <c r="BQ19" i="32"/>
  <c r="BO19" i="32"/>
  <c r="BM19" i="32"/>
  <c r="BK19" i="32"/>
  <c r="BI19" i="32"/>
  <c r="BG19" i="32"/>
  <c r="BE19" i="32"/>
  <c r="BC19" i="32"/>
  <c r="BA19" i="32"/>
  <c r="AY19" i="32"/>
  <c r="AW19" i="32"/>
  <c r="AU19" i="32"/>
  <c r="AS19" i="32"/>
  <c r="AQ19" i="32"/>
  <c r="AO19" i="32"/>
  <c r="AM19" i="32"/>
  <c r="AK19" i="32"/>
  <c r="AI19" i="32"/>
  <c r="AG19" i="32"/>
  <c r="AE19" i="32"/>
  <c r="AC19" i="32"/>
  <c r="AA19" i="32"/>
  <c r="Y19" i="32"/>
  <c r="W19" i="32"/>
  <c r="U19" i="32"/>
  <c r="S19" i="32"/>
  <c r="Q19" i="32"/>
  <c r="O19" i="32"/>
  <c r="M19" i="32"/>
  <c r="K19" i="32"/>
  <c r="I19" i="32"/>
  <c r="G19" i="32"/>
  <c r="E19" i="32"/>
  <c r="BU15" i="32"/>
  <c r="BS15" i="32"/>
  <c r="BQ15" i="32"/>
  <c r="BO15" i="32"/>
  <c r="BM15" i="32"/>
  <c r="BK15" i="32"/>
  <c r="BI15" i="32"/>
  <c r="BG15" i="32"/>
  <c r="BE15" i="32"/>
  <c r="BC15" i="32"/>
  <c r="BA15" i="32"/>
  <c r="AY15" i="32"/>
  <c r="AW15" i="32"/>
  <c r="AU15" i="32"/>
  <c r="AS15" i="32"/>
  <c r="AQ15" i="32"/>
  <c r="AO15" i="32"/>
  <c r="AM15" i="32"/>
  <c r="AK15" i="32"/>
  <c r="AI15" i="32"/>
  <c r="AG15" i="32"/>
  <c r="AE15" i="32"/>
  <c r="AC15" i="32"/>
  <c r="AA15" i="32"/>
  <c r="Y15" i="32"/>
  <c r="W15" i="32"/>
  <c r="U15" i="32"/>
  <c r="S15" i="32"/>
  <c r="Q15" i="32"/>
  <c r="O15" i="32"/>
  <c r="M15" i="32"/>
  <c r="K15" i="32"/>
  <c r="I15" i="32"/>
  <c r="G15" i="32"/>
  <c r="E15" i="32"/>
  <c r="BU11" i="32"/>
  <c r="BS11" i="32"/>
  <c r="BQ11" i="32"/>
  <c r="BO11" i="32"/>
  <c r="BM11" i="32"/>
  <c r="BK11" i="32"/>
  <c r="BI11" i="32"/>
  <c r="BG11" i="32"/>
  <c r="BE11" i="32"/>
  <c r="BC11" i="32"/>
  <c r="BA11" i="32"/>
  <c r="AY11" i="32"/>
  <c r="AW11" i="32"/>
  <c r="AU11" i="32"/>
  <c r="AS11" i="32"/>
  <c r="AQ11" i="32"/>
  <c r="AO11" i="32"/>
  <c r="AM11" i="32"/>
  <c r="AK11" i="32"/>
  <c r="AI11" i="32"/>
  <c r="AG11" i="32"/>
  <c r="AE11" i="32"/>
  <c r="AC11" i="32"/>
  <c r="AA11" i="32"/>
  <c r="Y11" i="32"/>
  <c r="W11" i="32"/>
  <c r="U11" i="32"/>
  <c r="S11" i="32"/>
  <c r="Q11" i="32"/>
  <c r="O11" i="32"/>
  <c r="M11" i="32"/>
  <c r="K11" i="32"/>
  <c r="I11" i="32"/>
  <c r="G11" i="32"/>
  <c r="E11" i="32"/>
  <c r="F6" i="32"/>
  <c r="BU53" i="32"/>
  <c r="BS53" i="32"/>
  <c r="BQ53" i="32"/>
  <c r="BO53" i="32"/>
  <c r="BM53" i="32"/>
  <c r="BK53" i="32"/>
  <c r="BI53" i="32"/>
  <c r="BG53" i="32"/>
  <c r="BE53" i="32"/>
  <c r="BC53" i="32"/>
  <c r="BA53" i="32"/>
  <c r="AY53" i="32"/>
  <c r="AW53" i="32"/>
  <c r="AU53" i="32"/>
  <c r="AS53" i="32"/>
  <c r="AQ53" i="32"/>
  <c r="AO53" i="32"/>
  <c r="AM53" i="32"/>
  <c r="AK53" i="32"/>
  <c r="AI53" i="32"/>
  <c r="AG53" i="32"/>
  <c r="AE53" i="32"/>
  <c r="AC53" i="32"/>
  <c r="AA53" i="32"/>
  <c r="Y53" i="32"/>
  <c r="W53" i="32"/>
  <c r="U53" i="32"/>
  <c r="S53" i="32"/>
  <c r="Q53" i="32"/>
  <c r="O53" i="32"/>
  <c r="M53" i="32"/>
  <c r="K53" i="32"/>
  <c r="I53" i="32"/>
  <c r="G53" i="32"/>
  <c r="E53" i="32"/>
  <c r="BU49" i="32"/>
  <c r="BS49" i="32"/>
  <c r="BQ49" i="32"/>
  <c r="BO49" i="32"/>
  <c r="BM49" i="32"/>
  <c r="BK49" i="32"/>
  <c r="BI49" i="32"/>
  <c r="BG49" i="32"/>
  <c r="BE49" i="32"/>
  <c r="BC49" i="32"/>
  <c r="BA49" i="32"/>
  <c r="AY49" i="32"/>
  <c r="AW49" i="32"/>
  <c r="AU49" i="32"/>
  <c r="AS49" i="32"/>
  <c r="AQ49" i="32"/>
  <c r="AO49" i="32"/>
  <c r="AM49" i="32"/>
  <c r="AK49" i="32"/>
  <c r="AI49" i="32"/>
  <c r="AG49" i="32"/>
  <c r="AE49" i="32"/>
  <c r="AC49" i="32"/>
  <c r="AA49" i="32"/>
  <c r="Y49" i="32"/>
  <c r="W49" i="32"/>
  <c r="U49" i="32"/>
  <c r="S49" i="32"/>
  <c r="Q49" i="32"/>
  <c r="O49" i="32"/>
  <c r="M49" i="32"/>
  <c r="K49" i="32"/>
  <c r="I49" i="32"/>
  <c r="G49" i="32"/>
  <c r="E49" i="32"/>
  <c r="BU45" i="32"/>
  <c r="BS45" i="32"/>
  <c r="BQ45" i="32"/>
  <c r="BO45" i="32"/>
  <c r="BM45" i="32"/>
  <c r="BK45" i="32"/>
  <c r="BI45" i="32"/>
  <c r="BG45" i="32"/>
  <c r="BE45" i="32"/>
  <c r="BC45" i="32"/>
  <c r="BA45" i="32"/>
  <c r="AY45" i="32"/>
  <c r="AW45" i="32"/>
  <c r="AU45" i="32"/>
  <c r="AS45" i="32"/>
  <c r="AQ45" i="32"/>
  <c r="AO45" i="32"/>
  <c r="AM45" i="32"/>
  <c r="AK45" i="32"/>
  <c r="AI45" i="32"/>
  <c r="AG45" i="32"/>
  <c r="AE45" i="32"/>
  <c r="AC45" i="32"/>
  <c r="AA45" i="32"/>
  <c r="Y45" i="32"/>
  <c r="W45" i="32"/>
  <c r="U45" i="32"/>
  <c r="S45" i="32"/>
  <c r="Q45" i="32"/>
  <c r="O45" i="32"/>
  <c r="M45" i="32"/>
  <c r="K45" i="32"/>
  <c r="I45" i="32"/>
  <c r="G45" i="32"/>
  <c r="E45" i="32"/>
  <c r="BV41" i="32"/>
  <c r="BT41" i="32"/>
  <c r="BR41" i="32"/>
  <c r="BP41" i="32"/>
  <c r="BN41" i="32"/>
  <c r="BL41" i="32"/>
  <c r="BJ41" i="32"/>
  <c r="BH41" i="32"/>
  <c r="BF41" i="32"/>
  <c r="BD41" i="32"/>
  <c r="BB41" i="32"/>
  <c r="AZ41" i="32"/>
  <c r="AX41" i="32"/>
  <c r="AV41" i="32"/>
  <c r="AT41" i="32"/>
  <c r="AR41" i="32"/>
  <c r="AP41" i="32"/>
  <c r="AN41" i="32"/>
  <c r="AL41" i="32"/>
  <c r="AJ41" i="32"/>
  <c r="AH41" i="32"/>
  <c r="AF41" i="32"/>
  <c r="AD41" i="32"/>
  <c r="AB41" i="32"/>
  <c r="Z41" i="32"/>
  <c r="X41" i="32"/>
  <c r="V41" i="32"/>
  <c r="T41" i="32"/>
  <c r="R41" i="32"/>
  <c r="P41" i="32"/>
  <c r="N41" i="32"/>
  <c r="L41" i="32"/>
  <c r="J41" i="32"/>
  <c r="H41" i="32"/>
  <c r="F41" i="32"/>
  <c r="BV37" i="32"/>
  <c r="BT37" i="32"/>
  <c r="BR37" i="32"/>
  <c r="BP37" i="32"/>
  <c r="BN37" i="32"/>
  <c r="BL37" i="32"/>
  <c r="BJ37" i="32"/>
  <c r="BH37" i="32"/>
  <c r="BF37" i="32"/>
  <c r="BD37" i="32"/>
  <c r="BB37" i="32"/>
  <c r="AZ37" i="32"/>
  <c r="AX37" i="32"/>
  <c r="AV37" i="32"/>
  <c r="AT37" i="32"/>
  <c r="AR37" i="32"/>
  <c r="AP37" i="32"/>
  <c r="AN37" i="32"/>
  <c r="AL37" i="32"/>
  <c r="AJ37" i="32"/>
  <c r="AH37" i="32"/>
  <c r="AF37" i="32"/>
  <c r="AD37" i="32"/>
  <c r="AB37" i="32"/>
  <c r="Z37" i="32"/>
  <c r="X37" i="32"/>
  <c r="V37" i="32"/>
  <c r="T37" i="32"/>
  <c r="R37" i="32"/>
  <c r="P37" i="32"/>
  <c r="N37" i="32"/>
  <c r="L37" i="32"/>
  <c r="J37" i="32"/>
  <c r="H37" i="32"/>
  <c r="F37" i="32"/>
  <c r="BU32" i="32"/>
  <c r="BS32" i="32"/>
  <c r="BQ32" i="32"/>
  <c r="BO32" i="32"/>
  <c r="BM32" i="32"/>
  <c r="BK32" i="32"/>
  <c r="BI32" i="32"/>
  <c r="BG32" i="32"/>
  <c r="BE32" i="32"/>
  <c r="BC32" i="32"/>
  <c r="BA32" i="32"/>
  <c r="AY32" i="32"/>
  <c r="AW32" i="32"/>
  <c r="AU32" i="32"/>
  <c r="AS32" i="32"/>
  <c r="AQ32" i="32"/>
  <c r="AO32" i="32"/>
  <c r="AM32" i="32"/>
  <c r="AK32" i="32"/>
  <c r="AI32" i="32"/>
  <c r="AG32" i="32"/>
  <c r="AE32" i="32"/>
  <c r="AC32" i="32"/>
  <c r="AA32" i="32"/>
  <c r="Y32" i="32"/>
  <c r="W32" i="32"/>
  <c r="U32" i="32"/>
  <c r="S32" i="32"/>
  <c r="Q32" i="32"/>
  <c r="O32" i="32"/>
  <c r="M32" i="32"/>
  <c r="K32" i="32"/>
  <c r="I32" i="32"/>
  <c r="G32" i="32"/>
  <c r="E32" i="32"/>
  <c r="BV27" i="32"/>
  <c r="BT27" i="32"/>
  <c r="BR27" i="32"/>
  <c r="BP27" i="32"/>
  <c r="BN27" i="32"/>
  <c r="BL27" i="32"/>
  <c r="BJ27" i="32"/>
  <c r="BH27" i="32"/>
  <c r="BF27" i="32"/>
  <c r="BD27" i="32"/>
  <c r="BB27" i="32"/>
  <c r="AZ27" i="32"/>
  <c r="AX27" i="32"/>
  <c r="AV27" i="32"/>
  <c r="AT27" i="32"/>
  <c r="AR27" i="32"/>
  <c r="AP27" i="32"/>
  <c r="AN27" i="32"/>
  <c r="AL27" i="32"/>
  <c r="AJ27" i="32"/>
  <c r="AH27" i="32"/>
  <c r="AF27" i="32"/>
  <c r="AD27" i="32"/>
  <c r="AB27" i="32"/>
  <c r="Z27" i="32"/>
  <c r="X27" i="32"/>
  <c r="V27" i="32"/>
  <c r="T27" i="32"/>
  <c r="R27" i="32"/>
  <c r="P27" i="32"/>
  <c r="N27" i="32"/>
  <c r="L27" i="32"/>
  <c r="J27" i="32"/>
  <c r="H27" i="32"/>
  <c r="F27" i="32"/>
  <c r="BV23" i="32"/>
  <c r="BT23" i="32"/>
  <c r="BR23" i="32"/>
  <c r="BP23" i="32"/>
  <c r="BN23" i="32"/>
  <c r="BL23" i="32"/>
  <c r="BJ23" i="32"/>
  <c r="BH23" i="32"/>
  <c r="BF23" i="32"/>
  <c r="BD23" i="32"/>
  <c r="BB23" i="32"/>
  <c r="AZ23" i="32"/>
  <c r="AX23" i="32"/>
  <c r="AV23" i="32"/>
  <c r="AT23" i="32"/>
  <c r="AR23" i="32"/>
  <c r="AP23" i="32"/>
  <c r="AN23" i="32"/>
  <c r="AL23" i="32"/>
  <c r="AJ23" i="32"/>
  <c r="AH23" i="32"/>
  <c r="AF23" i="32"/>
  <c r="AD23" i="32"/>
  <c r="AB23" i="32"/>
  <c r="Z23" i="32"/>
  <c r="X23" i="32"/>
  <c r="V23" i="32"/>
  <c r="T23" i="32"/>
  <c r="R23" i="32"/>
  <c r="P23" i="32"/>
  <c r="N23" i="32"/>
  <c r="L23" i="32"/>
  <c r="J23" i="32"/>
  <c r="H23" i="32"/>
  <c r="F23" i="32"/>
  <c r="BV19" i="32"/>
  <c r="BT19" i="32"/>
  <c r="BR19" i="32"/>
  <c r="BP19" i="32"/>
  <c r="BN19" i="32"/>
  <c r="BL19" i="32"/>
  <c r="BJ19" i="32"/>
  <c r="BH19" i="32"/>
  <c r="BF19" i="32"/>
  <c r="BD19" i="32"/>
  <c r="BB19" i="32"/>
  <c r="AZ19" i="32"/>
  <c r="AX19" i="32"/>
  <c r="AV19" i="32"/>
  <c r="AT19" i="32"/>
  <c r="AR19" i="32"/>
  <c r="AP19" i="32"/>
  <c r="AN19" i="32"/>
  <c r="AL19" i="32"/>
  <c r="AJ19" i="32"/>
  <c r="AH19" i="32"/>
  <c r="AF19" i="32"/>
  <c r="AD19" i="32"/>
  <c r="AB19" i="32"/>
  <c r="Z19" i="32"/>
  <c r="X19" i="32"/>
  <c r="V19" i="32"/>
  <c r="T19" i="32"/>
  <c r="R19" i="32"/>
  <c r="P19" i="32"/>
  <c r="N19" i="32"/>
  <c r="L19" i="32"/>
  <c r="J19" i="32"/>
  <c r="H19" i="32"/>
  <c r="F19" i="32"/>
  <c r="BV15" i="32"/>
  <c r="BT15" i="32"/>
  <c r="BR15" i="32"/>
  <c r="BP15" i="32"/>
  <c r="BN15" i="32"/>
  <c r="BL15" i="32"/>
  <c r="BJ15" i="32"/>
  <c r="BH15" i="32"/>
  <c r="BF15" i="32"/>
  <c r="BD15" i="32"/>
  <c r="BB15" i="32"/>
  <c r="AZ15" i="32"/>
  <c r="AX15" i="32"/>
  <c r="AV15" i="32"/>
  <c r="AT15" i="32"/>
  <c r="AR15" i="32"/>
  <c r="AP15" i="32"/>
  <c r="AN15" i="32"/>
  <c r="AL15" i="32"/>
  <c r="AJ15" i="32"/>
  <c r="AH15" i="32"/>
  <c r="AF15" i="32"/>
  <c r="AD15" i="32"/>
  <c r="AB15" i="32"/>
  <c r="Z15" i="32"/>
  <c r="X15" i="32"/>
  <c r="V15" i="32"/>
  <c r="T15" i="32"/>
  <c r="R15" i="32"/>
  <c r="P15" i="32"/>
  <c r="N15" i="32"/>
  <c r="L15" i="32"/>
  <c r="J15" i="32"/>
  <c r="H15" i="32"/>
  <c r="F15" i="32"/>
  <c r="BV11" i="32"/>
  <c r="BT11" i="32"/>
  <c r="BR11" i="32"/>
  <c r="BP11" i="32"/>
  <c r="BN11" i="32"/>
  <c r="BL11" i="32"/>
  <c r="BJ11" i="32"/>
  <c r="BH11" i="32"/>
  <c r="BF11" i="32"/>
  <c r="BD11" i="32"/>
  <c r="BB11" i="32"/>
  <c r="AZ11" i="32"/>
  <c r="AX11" i="32"/>
  <c r="AV11" i="32"/>
  <c r="AT11" i="32"/>
  <c r="AR11" i="32"/>
  <c r="AP11" i="32"/>
  <c r="AN11" i="32"/>
  <c r="AL11" i="32"/>
  <c r="AJ11" i="32"/>
  <c r="AH11" i="32"/>
  <c r="AF11" i="32"/>
  <c r="AD11" i="32"/>
  <c r="AB11" i="32"/>
  <c r="Z11" i="32"/>
  <c r="X11" i="32"/>
  <c r="V11" i="32"/>
  <c r="T11" i="32"/>
  <c r="R11" i="32"/>
  <c r="P11" i="32"/>
  <c r="N11" i="32"/>
  <c r="L11" i="32"/>
  <c r="J11" i="32"/>
  <c r="H11" i="32"/>
  <c r="F11" i="32"/>
  <c r="BU6" i="32"/>
  <c r="BS6" i="32"/>
  <c r="BQ6" i="32"/>
  <c r="BO6" i="32"/>
  <c r="BM6" i="32"/>
  <c r="BK6" i="32"/>
  <c r="BI6" i="32"/>
  <c r="BG6" i="32"/>
  <c r="BE6" i="32"/>
  <c r="BC6" i="32"/>
  <c r="BA6" i="32"/>
  <c r="AY6" i="32"/>
  <c r="AW6" i="32"/>
  <c r="AU6" i="32"/>
  <c r="AS6" i="32"/>
  <c r="AQ6" i="32"/>
  <c r="AO6" i="32"/>
  <c r="AM6" i="32"/>
  <c r="AK6" i="32"/>
  <c r="AI6" i="32"/>
  <c r="AG6" i="32"/>
  <c r="AE6" i="32"/>
  <c r="AC6" i="32"/>
  <c r="AA6" i="32"/>
  <c r="Y6" i="32"/>
  <c r="W6" i="32"/>
  <c r="U6" i="32"/>
  <c r="S6" i="32"/>
  <c r="Q6" i="32"/>
  <c r="O6" i="32"/>
  <c r="M6" i="32"/>
  <c r="K6" i="32"/>
  <c r="I6" i="32"/>
  <c r="G6" i="32"/>
  <c r="E6" i="32"/>
  <c r="BV53" i="32"/>
  <c r="BT53" i="32"/>
  <c r="BR53" i="32"/>
  <c r="BP53" i="32"/>
  <c r="BN53" i="32"/>
  <c r="BL53" i="32"/>
  <c r="BJ53" i="32"/>
  <c r="BH53" i="32"/>
  <c r="BF53" i="32"/>
  <c r="BD53" i="32"/>
  <c r="BB53" i="32"/>
  <c r="AZ53" i="32"/>
  <c r="AX53" i="32"/>
  <c r="AV53" i="32"/>
  <c r="AT53" i="32"/>
  <c r="AR53" i="32"/>
  <c r="AP53" i="32"/>
  <c r="AN53" i="32"/>
  <c r="AL53" i="32"/>
  <c r="AJ53" i="32"/>
  <c r="AH53" i="32"/>
  <c r="AF53" i="32"/>
  <c r="AD53" i="32"/>
  <c r="AB53" i="32"/>
  <c r="Z53" i="32"/>
  <c r="X53" i="32"/>
  <c r="V53" i="32"/>
  <c r="T53" i="32"/>
  <c r="R53" i="32"/>
  <c r="P53" i="32"/>
  <c r="N53" i="32"/>
  <c r="L53" i="32"/>
  <c r="J53" i="32"/>
  <c r="H53" i="32"/>
  <c r="F53" i="32"/>
  <c r="BV49" i="32"/>
  <c r="BT49" i="32"/>
  <c r="BR49" i="32"/>
  <c r="BP49" i="32"/>
  <c r="BN49" i="32"/>
  <c r="BL49" i="32"/>
  <c r="BJ49" i="32"/>
  <c r="BH49" i="32"/>
  <c r="BF49" i="32"/>
  <c r="BD49" i="32"/>
  <c r="BB49" i="32"/>
  <c r="AZ49" i="32"/>
  <c r="AX49" i="32"/>
  <c r="AV49" i="32"/>
  <c r="AT49" i="32"/>
  <c r="AR49" i="32"/>
  <c r="AP49" i="32"/>
  <c r="AN49" i="32"/>
  <c r="AL49" i="32"/>
  <c r="AJ49" i="32"/>
  <c r="AH49" i="32"/>
  <c r="AF49" i="32"/>
  <c r="AD49" i="32"/>
  <c r="AB49" i="32"/>
  <c r="Z49" i="32"/>
  <c r="X49" i="32"/>
  <c r="V49" i="32"/>
  <c r="T49" i="32"/>
  <c r="R49" i="32"/>
  <c r="P49" i="32"/>
  <c r="N49" i="32"/>
  <c r="L49" i="32"/>
  <c r="J49" i="32"/>
  <c r="H49" i="32"/>
  <c r="F49" i="32"/>
  <c r="BV45" i="32"/>
  <c r="BT45" i="32"/>
  <c r="BR45" i="32"/>
  <c r="BP45" i="32"/>
  <c r="BN45" i="32"/>
  <c r="BL45" i="32"/>
  <c r="BJ45" i="32"/>
  <c r="BH45" i="32"/>
  <c r="BF45" i="32"/>
  <c r="BD45" i="32"/>
  <c r="BB45" i="32"/>
  <c r="AZ45" i="32"/>
  <c r="AX45" i="32"/>
  <c r="AV45" i="32"/>
  <c r="AT45" i="32"/>
  <c r="AR45" i="32"/>
  <c r="AP45" i="32"/>
  <c r="AN45" i="32"/>
  <c r="AL45" i="32"/>
  <c r="AJ45" i="32"/>
  <c r="AH45" i="32"/>
  <c r="AF45" i="32"/>
  <c r="AD45" i="32"/>
  <c r="AB45" i="32"/>
  <c r="Z45" i="32"/>
  <c r="X45" i="32"/>
  <c r="V45" i="32"/>
  <c r="T45" i="32"/>
  <c r="R45" i="32"/>
  <c r="P45" i="32"/>
  <c r="N45" i="32"/>
  <c r="L45" i="32"/>
  <c r="J45" i="32"/>
  <c r="H45" i="32"/>
  <c r="F45" i="32"/>
  <c r="BU41" i="32"/>
  <c r="BS41" i="32"/>
  <c r="BQ41" i="32"/>
  <c r="BO41" i="32"/>
  <c r="BM41" i="32"/>
  <c r="BK41" i="32"/>
  <c r="BI41" i="32"/>
  <c r="BG41" i="32"/>
  <c r="BE41" i="32"/>
  <c r="BC41" i="32"/>
  <c r="BA41" i="32"/>
  <c r="AY41" i="32"/>
  <c r="AW41" i="32"/>
  <c r="AU41" i="32"/>
  <c r="AS41" i="32"/>
  <c r="AQ41" i="32"/>
  <c r="AO41" i="32"/>
  <c r="AM41" i="32"/>
  <c r="AK41" i="32"/>
  <c r="AI41" i="32"/>
  <c r="AG41" i="32"/>
  <c r="AE41" i="32"/>
  <c r="AC41" i="32"/>
  <c r="AA41" i="32"/>
  <c r="Y41" i="32"/>
  <c r="W41" i="32"/>
  <c r="U41" i="32"/>
  <c r="S41" i="32"/>
  <c r="Q41" i="32"/>
  <c r="O41" i="32"/>
  <c r="M41" i="32"/>
  <c r="K41" i="32"/>
  <c r="I41" i="32"/>
  <c r="G41" i="32"/>
  <c r="E41" i="32"/>
  <c r="BU37" i="32"/>
  <c r="BS37" i="32"/>
  <c r="BQ37" i="32"/>
  <c r="BO37" i="32"/>
  <c r="BM37" i="32"/>
  <c r="BK37" i="32"/>
  <c r="BI37" i="32"/>
  <c r="BG37" i="32"/>
  <c r="BE37" i="32"/>
  <c r="BC37" i="32"/>
  <c r="BA37" i="32"/>
  <c r="AY37" i="32"/>
  <c r="AW37" i="32"/>
  <c r="AU37" i="32"/>
  <c r="AS37" i="32"/>
  <c r="AQ37" i="32"/>
  <c r="AO37" i="32"/>
  <c r="AM37" i="32"/>
  <c r="AK37" i="32"/>
  <c r="AI37" i="32"/>
  <c r="AG37" i="32"/>
  <c r="AE37" i="32"/>
  <c r="AC37" i="32"/>
  <c r="AA37" i="32"/>
  <c r="Y37" i="32"/>
  <c r="W37" i="32"/>
  <c r="U37" i="32"/>
  <c r="S37" i="32"/>
  <c r="Q37" i="32"/>
  <c r="O37" i="32"/>
  <c r="M37" i="32"/>
  <c r="K37" i="32"/>
  <c r="I37" i="32"/>
  <c r="G37" i="32"/>
  <c r="E37" i="32"/>
  <c r="BV32" i="32"/>
  <c r="BT32" i="32"/>
  <c r="BR32" i="32"/>
  <c r="BP32" i="32"/>
  <c r="BN32" i="32"/>
  <c r="BL32" i="32"/>
  <c r="BJ32" i="32"/>
  <c r="BH32" i="32"/>
  <c r="BF32" i="32"/>
  <c r="BD32" i="32"/>
  <c r="BB32" i="32"/>
  <c r="AZ32" i="32"/>
  <c r="AX32" i="32"/>
  <c r="AV32" i="32"/>
  <c r="AT32" i="32"/>
  <c r="AR32" i="32"/>
  <c r="AP32" i="32"/>
  <c r="AN32" i="32"/>
  <c r="AL32" i="32"/>
  <c r="AJ32" i="32"/>
  <c r="AH32" i="32"/>
  <c r="AF32" i="32"/>
  <c r="AD32" i="32"/>
  <c r="AB32" i="32"/>
  <c r="Z32" i="32"/>
  <c r="X32" i="32"/>
  <c r="V32" i="32"/>
  <c r="T32" i="32"/>
  <c r="R32" i="32"/>
  <c r="P32" i="32"/>
  <c r="N32" i="32"/>
  <c r="L32" i="32"/>
  <c r="J32" i="32"/>
  <c r="H32" i="32"/>
  <c r="F32" i="32"/>
</calcChain>
</file>

<file path=xl/comments1.xml><?xml version="1.0" encoding="utf-8"?>
<comments xmlns="http://schemas.openxmlformats.org/spreadsheetml/2006/main">
  <authors>
    <author>Allred, Brent McKay - ONID</author>
  </authors>
  <commentList>
    <comment ref="B24" authorId="0" shapeId="0">
      <text>
        <r>
          <rPr>
            <b/>
            <sz val="9"/>
            <color indexed="81"/>
            <rFont val="Tahoma"/>
            <family val="2"/>
          </rPr>
          <t>Allred, Brent McKay - ONID:</t>
        </r>
        <r>
          <rPr>
            <sz val="9"/>
            <color indexed="81"/>
            <rFont val="Tahoma"/>
            <family val="2"/>
          </rPr>
          <t xml:space="preserve">
DF 1.77</t>
        </r>
      </text>
    </comment>
  </commentList>
</comments>
</file>

<file path=xl/sharedStrings.xml><?xml version="1.0" encoding="utf-8"?>
<sst xmlns="http://schemas.openxmlformats.org/spreadsheetml/2006/main" count="8593" uniqueCount="230">
  <si>
    <t>Volume of Liquid in Reactors</t>
  </si>
  <si>
    <t>P2</t>
  </si>
  <si>
    <t>P3</t>
  </si>
  <si>
    <t>P4</t>
  </si>
  <si>
    <t>P5</t>
  </si>
  <si>
    <t>Start Date</t>
  </si>
  <si>
    <t xml:space="preserve">Volume of Liquid Added Initial </t>
  </si>
  <si>
    <t>mL</t>
  </si>
  <si>
    <t xml:space="preserve">Moisture in Waste </t>
  </si>
  <si>
    <t>Initial Volume</t>
  </si>
  <si>
    <t>ml</t>
  </si>
  <si>
    <t>Sodium Addition</t>
  </si>
  <si>
    <t>g</t>
  </si>
  <si>
    <t>Sodium Concentration in Reactor</t>
  </si>
  <si>
    <t>mg/L</t>
  </si>
  <si>
    <t>Date</t>
  </si>
  <si>
    <t>Days from Start</t>
  </si>
  <si>
    <t>Volume Added (mL)</t>
  </si>
  <si>
    <t>Volume Removed (mL)</t>
  </si>
  <si>
    <t>Reactor Volume (mL)</t>
  </si>
  <si>
    <t>DF</t>
  </si>
  <si>
    <r>
      <rPr>
        <b/>
        <sz val="10"/>
        <rFont val="Calibri"/>
        <family val="2"/>
      </rPr>
      <t xml:space="preserve">Total </t>
    </r>
    <r>
      <rPr>
        <b/>
        <sz val="10"/>
        <rFont val="Arial"/>
        <family val="2"/>
      </rPr>
      <t>DF</t>
    </r>
  </si>
  <si>
    <t>Reactor:</t>
  </si>
  <si>
    <t>Fall</t>
  </si>
  <si>
    <t>Biotic</t>
  </si>
  <si>
    <t>Start Date:</t>
  </si>
  <si>
    <t>Units:</t>
  </si>
  <si>
    <t>Data multiplied by         extraction factor (1.2/3)</t>
  </si>
  <si>
    <t>ng/L</t>
  </si>
  <si>
    <t>ND:</t>
  </si>
  <si>
    <t>Non-detect</t>
  </si>
  <si>
    <t>Signal to Noise ratio &lt; 3</t>
  </si>
  <si>
    <t>LOQ:</t>
  </si>
  <si>
    <t>Detected, but not quantifiable</t>
  </si>
  <si>
    <t>Signal to Noise ratio &lt; 10 ( variable ng/L) or concentration falls outside calibration (typically 2 ng/L)</t>
  </si>
  <si>
    <t>PFBA</t>
  </si>
  <si>
    <t>PFPeA</t>
  </si>
  <si>
    <t>PFHxA</t>
  </si>
  <si>
    <t>PFHpA</t>
  </si>
  <si>
    <t>PFOA</t>
  </si>
  <si>
    <t>PFNA</t>
  </si>
  <si>
    <t>PFDA</t>
  </si>
  <si>
    <t>PFUnDA</t>
  </si>
  <si>
    <t>PFDoDA</t>
  </si>
  <si>
    <t>PFTriDA</t>
  </si>
  <si>
    <t>PFTeDA</t>
  </si>
  <si>
    <t>PFPeDA</t>
  </si>
  <si>
    <t>PFHxDA</t>
  </si>
  <si>
    <t>PFHpDA</t>
  </si>
  <si>
    <t>PFOcDA</t>
  </si>
  <si>
    <t>FBEA</t>
  </si>
  <si>
    <t>FHEA</t>
  </si>
  <si>
    <t>FOEA</t>
  </si>
  <si>
    <t>FDEA</t>
  </si>
  <si>
    <t>FBUEA</t>
  </si>
  <si>
    <t>FHUEA</t>
  </si>
  <si>
    <t>FOUEA</t>
  </si>
  <si>
    <t>FDUEA</t>
  </si>
  <si>
    <t>FPrPA</t>
  </si>
  <si>
    <t>FPePA</t>
  </si>
  <si>
    <t>FHpPA</t>
  </si>
  <si>
    <t>FNPA</t>
  </si>
  <si>
    <t>PFBS</t>
  </si>
  <si>
    <t>PFPS</t>
  </si>
  <si>
    <t>PFHxS</t>
  </si>
  <si>
    <t>PFHpS</t>
  </si>
  <si>
    <t>PFOS</t>
  </si>
  <si>
    <t>PFNS</t>
  </si>
  <si>
    <t>PFDS</t>
  </si>
  <si>
    <t>4:2 FtS</t>
  </si>
  <si>
    <t>6:2 FtS</t>
  </si>
  <si>
    <t>8:2 FtS</t>
  </si>
  <si>
    <t>FBSAA</t>
  </si>
  <si>
    <t>FPeSAA</t>
  </si>
  <si>
    <t>FHxSAA</t>
  </si>
  <si>
    <t>FHpSAA</t>
  </si>
  <si>
    <t>FOSAA</t>
  </si>
  <si>
    <t>MeFBSAA</t>
  </si>
  <si>
    <t>MeFPeSAA</t>
  </si>
  <si>
    <t>MeFHxSAA</t>
  </si>
  <si>
    <t>MeFHpSAA</t>
  </si>
  <si>
    <t>MeFOSAA</t>
  </si>
  <si>
    <t>EtFBSAA</t>
  </si>
  <si>
    <t>EtFPeSAA</t>
  </si>
  <si>
    <t>EtFHxSAA</t>
  </si>
  <si>
    <t>EtFHpSAA</t>
  </si>
  <si>
    <t>EtFOSAA</t>
  </si>
  <si>
    <t>4:4 PFPi</t>
  </si>
  <si>
    <t>4:6 PFPi</t>
  </si>
  <si>
    <t>6:6 PFPi</t>
  </si>
  <si>
    <t>6:8 PFPi</t>
  </si>
  <si>
    <t>8:8 PFPi</t>
  </si>
  <si>
    <t>4:2 diPAP</t>
  </si>
  <si>
    <t>4:2/6:2 diPAP</t>
  </si>
  <si>
    <t>6:2 diPAP</t>
  </si>
  <si>
    <t>6:2/8:2 diPAP</t>
  </si>
  <si>
    <t>8:2 diPAP</t>
  </si>
  <si>
    <t>8:2/10:2 diPAP</t>
  </si>
  <si>
    <t>10:2 diPAP</t>
  </si>
  <si>
    <t>6:2 FTMAP</t>
  </si>
  <si>
    <t>6:2/8:2 FTMAP</t>
  </si>
  <si>
    <t>8:2 FTMAP</t>
  </si>
  <si>
    <t>8:2/10:2 FTMAP</t>
  </si>
  <si>
    <t>10:2 FTMAP</t>
  </si>
  <si>
    <t>SAmPAP</t>
  </si>
  <si>
    <t>Sample Date</t>
  </si>
  <si>
    <t>Perfluorobutanoic acid</t>
  </si>
  <si>
    <t>Perfluoropentanoic acid</t>
  </si>
  <si>
    <t>Perfluorohexanoic acis</t>
  </si>
  <si>
    <t>Perfluoroheptanoic acid</t>
  </si>
  <si>
    <t>Perfluorooctanoic acid</t>
  </si>
  <si>
    <t>Perfluorononaoic acid</t>
  </si>
  <si>
    <t>Perfluorodecanoic acid</t>
  </si>
  <si>
    <t>Perfluoroundecanoic acid</t>
  </si>
  <si>
    <t>Perfluorododecanoic acid</t>
  </si>
  <si>
    <t>Perfluorortridecanoic acid</t>
  </si>
  <si>
    <t>Perfluorotetradecanoic acid</t>
  </si>
  <si>
    <t>Perfluoropentadecanoic acid</t>
  </si>
  <si>
    <t>Perfluorohexadecanoic acid</t>
  </si>
  <si>
    <t>Perfluoroheptadecanoic acid</t>
  </si>
  <si>
    <t>Perfluorooctadecanoic acid</t>
  </si>
  <si>
    <t>2-perfluorobutylethanoic acid</t>
  </si>
  <si>
    <t>2-perfluorohexylethanoic acid</t>
  </si>
  <si>
    <t>2-perfluorooctylethanoic acid</t>
  </si>
  <si>
    <t>2-perfluorodecylethanoic acid</t>
  </si>
  <si>
    <t>2H-perfluoro-2-hexenoic acid</t>
  </si>
  <si>
    <t>2H-perfluoro-2-octenoic acid</t>
  </si>
  <si>
    <t>2H-perfluoro-2-decenoic acid</t>
  </si>
  <si>
    <t>2H-perfluoro-2-dodecenoic acid</t>
  </si>
  <si>
    <t>3-Perfluoropropyl propanoic acid (3:3)</t>
  </si>
  <si>
    <t>3-Perfluoropentyl propanoic acid (5:3)</t>
  </si>
  <si>
    <t>3-Perfluoroheptyl propanoic acid (7:3)</t>
  </si>
  <si>
    <t>3-Perfluorononyl propanoic acid (9:3)</t>
  </si>
  <si>
    <t>Perfluorobutane sulfonate</t>
  </si>
  <si>
    <t>Perfluoropentane sulfonate</t>
  </si>
  <si>
    <t>Perfluorohexane sulfonate</t>
  </si>
  <si>
    <t>Perfluorheptane sulfonate</t>
  </si>
  <si>
    <t>Perfluorooctanesulfonic acid</t>
  </si>
  <si>
    <t>Perfluorononane sulfonate</t>
  </si>
  <si>
    <t>Perfluorodecane sulfonate</t>
  </si>
  <si>
    <t>4:2 fluorotemomer sulfonate</t>
  </si>
  <si>
    <t>6:2 fluorotemomer sulfonate</t>
  </si>
  <si>
    <t>8:2 fluorotemomer sulfonate</t>
  </si>
  <si>
    <t>perfluorobutane sulfonamido acetic acid</t>
  </si>
  <si>
    <t>perfluoropentane sulfonamido acetic acid</t>
  </si>
  <si>
    <t>perfluorohexane sulfonamido acetic acid</t>
  </si>
  <si>
    <t>perfluoroheptane sulfonamido acetic acid</t>
  </si>
  <si>
    <t>perfluorooctane sulfonamido acetic acid</t>
  </si>
  <si>
    <t>Methyl perfluorobutane sulfonamido acetic acid</t>
  </si>
  <si>
    <t>Methylperfluoropentane sulfonamido acetic acid</t>
  </si>
  <si>
    <t>Methyl perfluorohexane sulfonamido acetic acid</t>
  </si>
  <si>
    <t>Methyl perfluoroheptane sulfonamido acetic acid</t>
  </si>
  <si>
    <t>Methylperfluorooctane sulfonamido acetic acid</t>
  </si>
  <si>
    <t>Ethylperfluorobutane sulfonamido acetic acid</t>
  </si>
  <si>
    <t>Ethylperfluoropentane sulfonamido acetic acid</t>
  </si>
  <si>
    <t>Ethylperfluorohexane sulfonamido acetic acid</t>
  </si>
  <si>
    <t>Ethylperfluoroheptane sulfonamido acetic acid</t>
  </si>
  <si>
    <t>Ethylperfluorooctane sulfonamido acetic acid</t>
  </si>
  <si>
    <t>Bis(perfluorobutyl) phosphinate</t>
  </si>
  <si>
    <t>Perfluorobutyl perfluorohexyl phosphinate</t>
  </si>
  <si>
    <t>Bis(perfluorohexyl) phosphinate</t>
  </si>
  <si>
    <t>Perfluorohexylperfluorooctyl phosphinate</t>
  </si>
  <si>
    <t>Bis(perfluorooctyl) phosphinate</t>
  </si>
  <si>
    <t>4:2 disubstituted polyfluoroalkyl phosphate</t>
  </si>
  <si>
    <t>4:2/6:2 disubstituted polyfluoroalkyl phosphate</t>
  </si>
  <si>
    <t>6:2 disubstituted polyfluoroalkyl phosphate</t>
  </si>
  <si>
    <t>6:2/8:2 disubstituted polyfluoroalkyl phosphate</t>
  </si>
  <si>
    <t>8:2 disubstituted polyfluoroalkyl phosphate</t>
  </si>
  <si>
    <t>8:2/10:2 disubstituted polyfluoroalkyl phosphate</t>
  </si>
  <si>
    <t>10:2 disubstituted polyfluoroalkyl phosphate</t>
  </si>
  <si>
    <t>6:2 fluorotelomer mercaptoalkyl phosphate diester</t>
  </si>
  <si>
    <t>6:2/8:2 fluorotelomer mercaptoalkyl phosphate diester</t>
  </si>
  <si>
    <t>8:2 fluorotelomer mercaptoalkyl phosphate diester</t>
  </si>
  <si>
    <t>8:2/10:2 fluorotelomer mercaptoalkyl phosphate diester</t>
  </si>
  <si>
    <t>10:2 fluorotelomer mercaptoalkyl phosphate diester</t>
  </si>
  <si>
    <t>N-ethyl perfluorooctanesulfonamidoethanol-based phosphate diester</t>
  </si>
  <si>
    <t xml:space="preserve">Dry Waste Mass </t>
  </si>
  <si>
    <t>Date Analyzed</t>
  </si>
  <si>
    <t>Abiotic</t>
  </si>
  <si>
    <t>Concentrations demonstrated are an average of replicates</t>
  </si>
  <si>
    <t>&lt;LOQ</t>
  </si>
  <si>
    <t>ND</t>
  </si>
  <si>
    <t>LOQ</t>
  </si>
  <si>
    <t>8/28 and 9/3/13</t>
  </si>
  <si>
    <t>7/10 and 7/24/13</t>
  </si>
  <si>
    <t>7/2 , 7/10 and 7/24/13</t>
  </si>
  <si>
    <t>7/2 and 7/30/13</t>
  </si>
  <si>
    <t>7/2, 7/24 and 7/30/13</t>
  </si>
  <si>
    <t>6/26 and 8/15/13</t>
  </si>
  <si>
    <t>Fall Culture</t>
  </si>
  <si>
    <t>7/2/2013b and 7/10/2013</t>
  </si>
  <si>
    <t>7/2/2013b</t>
  </si>
  <si>
    <t>7/24/2013 and 8/15/2013</t>
  </si>
  <si>
    <t>8/15/2013 and 6/26/2013</t>
  </si>
  <si>
    <t>n/a</t>
  </si>
  <si>
    <t>Quality Control</t>
  </si>
  <si>
    <t>Solvent Blanks  (ND)</t>
  </si>
  <si>
    <t>Process Blank (ND)</t>
  </si>
  <si>
    <t>Avg QC % Rec (80-120%)</t>
  </si>
  <si>
    <t>N/A</t>
  </si>
  <si>
    <t>RSD&lt;20</t>
  </si>
  <si>
    <r>
      <t>R</t>
    </r>
    <r>
      <rPr>
        <vertAlign val="superscript"/>
        <sz val="11"/>
        <color indexed="8"/>
        <rFont val="Calibri"/>
        <family val="2"/>
      </rPr>
      <t>2</t>
    </r>
    <r>
      <rPr>
        <sz val="11"/>
        <color theme="1"/>
        <rFont val="Calibri"/>
        <family val="2"/>
        <scheme val="minor"/>
      </rPr>
      <t xml:space="preserve"> &gt; 0.97</t>
    </r>
  </si>
  <si>
    <t>Bullseye (80-120%)</t>
  </si>
  <si>
    <t>Overspike (detect)</t>
  </si>
  <si>
    <t>Yes</t>
  </si>
  <si>
    <t>N1112 RSD</t>
  </si>
  <si>
    <t>No</t>
  </si>
  <si>
    <t>RSD P3:N914 (n=3)</t>
  </si>
  <si>
    <t>6/5/2014 (avg of N914, n=3)</t>
  </si>
  <si>
    <t xml:space="preserve">Reactor Start </t>
  </si>
  <si>
    <t>Lowest Value</t>
  </si>
  <si>
    <t>Highest Value</t>
  </si>
  <si>
    <t>Sample Description</t>
  </si>
  <si>
    <t>Treatment</t>
  </si>
  <si>
    <t>Reactor #</t>
  </si>
  <si>
    <t>Fall Refuse</t>
  </si>
  <si>
    <t>Reactor</t>
  </si>
  <si>
    <t>Day</t>
  </si>
  <si>
    <t>CH4 Rate</t>
  </si>
  <si>
    <t>mL per d</t>
  </si>
  <si>
    <t>per dry g MSW</t>
  </si>
  <si>
    <t>overspike =&gt; 500 ng/L</t>
  </si>
  <si>
    <t>Day Analyzed</t>
  </si>
  <si>
    <t>Sampe Text</t>
  </si>
  <si>
    <t>Leachate</t>
  </si>
  <si>
    <t>AVERAGE</t>
  </si>
  <si>
    <t>7:00</t>
  </si>
  <si>
    <t>Days from</t>
  </si>
  <si>
    <t>Date/Time</t>
  </si>
  <si>
    <t>Start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</si>
</sst>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0.0"/>
    <numFmt numFmtId="165" formatCode="0.000"/>
    <numFmt numFmtId="166" formatCode="0.0_);[Red]\(0.0\)"/>
  </numFmts>
  <fonts count="30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0"/>
      <name val="Calibri"/>
      <family val="2"/>
    </font>
    <font>
      <b/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vertAlign val="superscript"/>
      <sz val="11"/>
      <color indexed="8"/>
      <name val="Calibri"/>
      <family val="2"/>
    </font>
    <font>
      <sz val="11"/>
      <color indexed="8"/>
      <name val="Arial"/>
      <family val="2"/>
    </font>
    <font>
      <sz val="11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2"/>
      <color theme="1"/>
      <name val="Arial Narrow"/>
      <family val="2"/>
    </font>
    <font>
      <sz val="11"/>
      <color indexed="8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indexed="55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52">
    <xf numFmtId="0" fontId="0" fillId="0" borderId="0"/>
    <xf numFmtId="0" fontId="7" fillId="0" borderId="0" applyNumberFormat="0" applyFill="0" applyBorder="0" applyAlignment="0" applyProtection="0"/>
    <xf numFmtId="0" fontId="8" fillId="0" borderId="9" applyNumberFormat="0" applyFill="0" applyAlignment="0" applyProtection="0"/>
    <xf numFmtId="0" fontId="9" fillId="0" borderId="10" applyNumberFormat="0" applyFill="0" applyAlignment="0" applyProtection="0"/>
    <xf numFmtId="0" fontId="10" fillId="0" borderId="11" applyNumberFormat="0" applyFill="0" applyAlignment="0" applyProtection="0"/>
    <xf numFmtId="0" fontId="10" fillId="0" borderId="0" applyNumberFormat="0" applyFill="0" applyBorder="0" applyAlignment="0" applyProtection="0"/>
    <xf numFmtId="0" fontId="11" fillId="4" borderId="0" applyNumberFormat="0" applyBorder="0" applyAlignment="0" applyProtection="0"/>
    <xf numFmtId="0" fontId="12" fillId="5" borderId="0" applyNumberFormat="0" applyBorder="0" applyAlignment="0" applyProtection="0"/>
    <xf numFmtId="0" fontId="13" fillId="6" borderId="0" applyNumberFormat="0" applyBorder="0" applyAlignment="0" applyProtection="0"/>
    <xf numFmtId="0" fontId="14" fillId="7" borderId="12" applyNumberFormat="0" applyAlignment="0" applyProtection="0"/>
    <xf numFmtId="0" fontId="15" fillId="8" borderId="13" applyNumberFormat="0" applyAlignment="0" applyProtection="0"/>
    <xf numFmtId="0" fontId="16" fillId="8" borderId="12" applyNumberFormat="0" applyAlignment="0" applyProtection="0"/>
    <xf numFmtId="0" fontId="17" fillId="0" borderId="14" applyNumberFormat="0" applyFill="0" applyAlignment="0" applyProtection="0"/>
    <xf numFmtId="0" fontId="18" fillId="9" borderId="15" applyNumberFormat="0" applyAlignment="0" applyProtection="0"/>
    <xf numFmtId="0" fontId="19" fillId="0" borderId="0" applyNumberFormat="0" applyFill="0" applyBorder="0" applyAlignment="0" applyProtection="0"/>
    <xf numFmtId="0" fontId="6" fillId="10" borderId="16" applyNumberFormat="0" applyFont="0" applyAlignment="0" applyProtection="0"/>
    <xf numFmtId="0" fontId="20" fillId="0" borderId="0" applyNumberFormat="0" applyFill="0" applyBorder="0" applyAlignment="0" applyProtection="0"/>
    <xf numFmtId="0" fontId="21" fillId="0" borderId="17" applyNumberFormat="0" applyFill="0" applyAlignment="0" applyProtection="0"/>
    <xf numFmtId="0" fontId="22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1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22" fillId="30" borderId="0" applyNumberFormat="0" applyBorder="0" applyAlignment="0" applyProtection="0"/>
    <xf numFmtId="0" fontId="22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22" fillId="34" borderId="0" applyNumberFormat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6" fillId="0" borderId="0"/>
    <xf numFmtId="0" fontId="2" fillId="0" borderId="0"/>
    <xf numFmtId="0" fontId="28" fillId="0" borderId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</cellStyleXfs>
  <cellXfs count="24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2" borderId="0" xfId="0" applyFont="1" applyFill="1" applyAlignment="1">
      <alignment horizontal="center"/>
    </xf>
    <xf numFmtId="0" fontId="0" fillId="2" borderId="0" xfId="0" applyFill="1"/>
    <xf numFmtId="0" fontId="0" fillId="2" borderId="0" xfId="0" quotePrefix="1" applyFill="1"/>
    <xf numFmtId="0" fontId="0" fillId="2" borderId="0" xfId="0" applyFill="1" applyAlignment="1">
      <alignment horizontal="center"/>
    </xf>
    <xf numFmtId="0" fontId="1" fillId="2" borderId="1" xfId="0" applyFont="1" applyFill="1" applyBorder="1"/>
    <xf numFmtId="0" fontId="0" fillId="2" borderId="2" xfId="0" applyFill="1" applyBorder="1"/>
    <xf numFmtId="0" fontId="2" fillId="2" borderId="0" xfId="0" applyFont="1" applyFill="1" applyBorder="1" applyAlignment="1">
      <alignment horizontal="center" vertic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0" borderId="0" xfId="0" quotePrefix="1" applyFill="1"/>
    <xf numFmtId="0" fontId="0" fillId="0" borderId="0" xfId="0" applyFill="1" applyBorder="1"/>
    <xf numFmtId="164" fontId="0" fillId="0" borderId="0" xfId="0" applyNumberFormat="1"/>
    <xf numFmtId="0" fontId="1" fillId="0" borderId="0" xfId="0" applyFont="1" applyAlignment="1">
      <alignment horizontal="center" wrapText="1"/>
    </xf>
    <xf numFmtId="1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5" fillId="0" borderId="0" xfId="0" applyFont="1" applyFill="1" applyBorder="1"/>
    <xf numFmtId="0" fontId="0" fillId="0" borderId="3" xfId="0" applyFill="1" applyBorder="1"/>
    <xf numFmtId="0" fontId="0" fillId="0" borderId="4" xfId="0" applyFill="1" applyBorder="1"/>
    <xf numFmtId="0" fontId="0" fillId="0" borderId="5" xfId="0" applyFill="1" applyBorder="1"/>
    <xf numFmtId="14" fontId="0" fillId="0" borderId="6" xfId="0" applyNumberFormat="1" applyFill="1" applyBorder="1" applyAlignment="1">
      <alignment horizontal="center"/>
    </xf>
    <xf numFmtId="0" fontId="0" fillId="0" borderId="7" xfId="0" applyFill="1" applyBorder="1"/>
    <xf numFmtId="0" fontId="0" fillId="0" borderId="8" xfId="0" applyFill="1" applyBorder="1"/>
    <xf numFmtId="14" fontId="0" fillId="0" borderId="0" xfId="0" applyNumberFormat="1" applyFill="1" applyBorder="1" applyAlignment="1">
      <alignment horizontal="left" wrapText="1"/>
    </xf>
    <xf numFmtId="14" fontId="0" fillId="0" borderId="0" xfId="0" applyNumberFormat="1" applyFill="1" applyBorder="1" applyAlignment="1">
      <alignment horizontal="left"/>
    </xf>
    <xf numFmtId="0" fontId="0" fillId="0" borderId="0" xfId="0" applyFill="1" applyBorder="1" applyAlignment="1">
      <alignment horizontal="center" wrapText="1"/>
    </xf>
    <xf numFmtId="0" fontId="0" fillId="0" borderId="7" xfId="0" applyBorder="1"/>
    <xf numFmtId="0" fontId="0" fillId="0" borderId="0" xfId="0" applyFill="1" applyBorder="1" applyAlignment="1">
      <alignment horizontal="center"/>
    </xf>
    <xf numFmtId="0" fontId="0" fillId="0" borderId="7" xfId="0" applyFill="1" applyBorder="1" applyAlignment="1">
      <alignment horizontal="left"/>
    </xf>
    <xf numFmtId="0" fontId="0" fillId="0" borderId="7" xfId="0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Border="1"/>
    <xf numFmtId="0" fontId="0" fillId="0" borderId="0" xfId="0" applyFill="1" applyBorder="1" applyAlignment="1">
      <alignment horizontal="center" wrapText="1"/>
    </xf>
    <xf numFmtId="14" fontId="0" fillId="0" borderId="0" xfId="0" applyNumberFormat="1" applyFill="1" applyBorder="1"/>
    <xf numFmtId="14" fontId="0" fillId="0" borderId="0" xfId="0" applyNumberFormat="1"/>
    <xf numFmtId="14" fontId="0" fillId="0" borderId="0" xfId="0" applyNumberFormat="1" applyFill="1"/>
    <xf numFmtId="0" fontId="0" fillId="0" borderId="0" xfId="0" applyFill="1" applyBorder="1"/>
    <xf numFmtId="0" fontId="0" fillId="0" borderId="0" xfId="0" applyFill="1"/>
    <xf numFmtId="0" fontId="0" fillId="0" borderId="0" xfId="0"/>
    <xf numFmtId="0" fontId="0" fillId="0" borderId="0" xfId="0" applyFill="1" applyBorder="1"/>
    <xf numFmtId="0" fontId="0" fillId="36" borderId="0" xfId="0" applyFill="1"/>
    <xf numFmtId="0" fontId="19" fillId="38" borderId="0" xfId="0" applyFont="1" applyFill="1"/>
    <xf numFmtId="0" fontId="0" fillId="0" borderId="0" xfId="0" applyFill="1"/>
    <xf numFmtId="0" fontId="0" fillId="0" borderId="0" xfId="0" applyFill="1"/>
    <xf numFmtId="0" fontId="0" fillId="0" borderId="0" xfId="0"/>
    <xf numFmtId="0" fontId="0" fillId="0" borderId="0" xfId="0" applyFill="1"/>
    <xf numFmtId="0" fontId="0" fillId="0" borderId="0" xfId="0" applyFill="1"/>
    <xf numFmtId="0" fontId="0" fillId="0" borderId="0" xfId="0" applyFill="1"/>
    <xf numFmtId="0" fontId="0" fillId="0" borderId="0" xfId="0" applyFill="1"/>
    <xf numFmtId="0" fontId="0" fillId="0" borderId="0" xfId="0"/>
    <xf numFmtId="0" fontId="0" fillId="0" borderId="0" xfId="0" applyFill="1"/>
    <xf numFmtId="0" fontId="0" fillId="0" borderId="0" xfId="0" applyFill="1"/>
    <xf numFmtId="14" fontId="0" fillId="0" borderId="0" xfId="0" applyNumberFormat="1"/>
    <xf numFmtId="0" fontId="0" fillId="0" borderId="0" xfId="0" applyFill="1"/>
    <xf numFmtId="0" fontId="0" fillId="0" borderId="0" xfId="0" applyFill="1"/>
    <xf numFmtId="0" fontId="0" fillId="0" borderId="0" xfId="0"/>
    <xf numFmtId="0" fontId="0" fillId="0" borderId="0" xfId="0" applyFill="1"/>
    <xf numFmtId="0" fontId="0" fillId="0" borderId="0" xfId="0" applyFill="1"/>
    <xf numFmtId="0" fontId="0" fillId="0" borderId="0" xfId="0" applyFill="1"/>
    <xf numFmtId="0" fontId="0" fillId="0" borderId="0" xfId="0" applyFill="1"/>
    <xf numFmtId="0" fontId="0" fillId="0" borderId="0" xfId="0" applyFill="1"/>
    <xf numFmtId="0" fontId="0" fillId="36" borderId="0" xfId="0" applyFill="1"/>
    <xf numFmtId="0" fontId="0" fillId="0" borderId="0" xfId="0" applyFill="1"/>
    <xf numFmtId="0" fontId="0" fillId="36" borderId="0" xfId="0" applyFill="1"/>
    <xf numFmtId="0" fontId="0" fillId="37" borderId="0" xfId="0" applyFill="1"/>
    <xf numFmtId="0" fontId="0" fillId="0" borderId="0" xfId="0" applyFill="1"/>
    <xf numFmtId="0" fontId="0" fillId="36" borderId="0" xfId="0" applyFill="1"/>
    <xf numFmtId="0" fontId="0" fillId="37" borderId="0" xfId="0" applyFill="1"/>
    <xf numFmtId="0" fontId="0" fillId="35" borderId="0" xfId="0" applyFill="1" applyBorder="1" applyAlignment="1">
      <alignment horizontal="left"/>
    </xf>
    <xf numFmtId="0" fontId="0" fillId="35" borderId="0" xfId="0" applyFill="1" applyBorder="1"/>
    <xf numFmtId="14" fontId="0" fillId="0" borderId="0" xfId="0" applyNumberFormat="1" applyFill="1" applyBorder="1" applyAlignment="1">
      <alignment horizontal="center"/>
    </xf>
    <xf numFmtId="0" fontId="0" fillId="0" borderId="0" xfId="0" applyFill="1"/>
    <xf numFmtId="0" fontId="0" fillId="0" borderId="0" xfId="0" applyFill="1"/>
    <xf numFmtId="0" fontId="0" fillId="0" borderId="0" xfId="0" applyFill="1"/>
    <xf numFmtId="0" fontId="0" fillId="0" borderId="0" xfId="0" applyFill="1"/>
    <xf numFmtId="0" fontId="0" fillId="0" borderId="0" xfId="0" applyFill="1" applyBorder="1"/>
    <xf numFmtId="0" fontId="0" fillId="0" borderId="0" xfId="0"/>
    <xf numFmtId="0" fontId="0" fillId="0" borderId="0" xfId="0" applyFill="1"/>
    <xf numFmtId="0" fontId="0" fillId="0" borderId="0" xfId="0" applyFill="1" applyBorder="1"/>
    <xf numFmtId="0" fontId="0" fillId="0" borderId="0" xfId="0" applyFill="1" applyBorder="1"/>
    <xf numFmtId="0" fontId="0" fillId="0" borderId="0" xfId="0" applyFill="1"/>
    <xf numFmtId="0" fontId="0" fillId="35" borderId="0" xfId="0" applyFill="1"/>
    <xf numFmtId="2" fontId="0" fillId="0" borderId="0" xfId="0" applyNumberFormat="1"/>
    <xf numFmtId="2" fontId="0" fillId="0" borderId="0" xfId="0" applyNumberFormat="1" applyAlignment="1">
      <alignment horizontal="center"/>
    </xf>
    <xf numFmtId="0" fontId="0" fillId="0" borderId="0" xfId="0" applyFill="1"/>
    <xf numFmtId="0" fontId="0" fillId="0" borderId="0" xfId="0" applyFont="1" applyFill="1"/>
    <xf numFmtId="0" fontId="0" fillId="0" borderId="0" xfId="0" applyFill="1" applyAlignment="1">
      <alignment horizontal="left"/>
    </xf>
    <xf numFmtId="0" fontId="0" fillId="0" borderId="0" xfId="0" applyFont="1" applyFill="1" applyAlignment="1">
      <alignment horizontal="left"/>
    </xf>
    <xf numFmtId="0" fontId="0" fillId="0" borderId="0" xfId="0" applyFill="1"/>
    <xf numFmtId="0" fontId="0" fillId="0" borderId="0" xfId="0" applyFont="1" applyFill="1"/>
    <xf numFmtId="0" fontId="0" fillId="0" borderId="0" xfId="0"/>
    <xf numFmtId="0" fontId="0" fillId="0" borderId="0" xfId="0" applyFill="1"/>
    <xf numFmtId="0" fontId="0" fillId="0" borderId="0" xfId="0" applyFont="1" applyFill="1"/>
    <xf numFmtId="0" fontId="0" fillId="0" borderId="0" xfId="0" applyFill="1" applyAlignment="1">
      <alignment horizontal="left"/>
    </xf>
    <xf numFmtId="0" fontId="0" fillId="0" borderId="0" xfId="0" applyFont="1" applyFill="1" applyAlignment="1">
      <alignment horizontal="left"/>
    </xf>
    <xf numFmtId="0" fontId="0" fillId="0" borderId="0" xfId="0" applyFill="1"/>
    <xf numFmtId="0" fontId="0" fillId="0" borderId="0" xfId="0"/>
    <xf numFmtId="0" fontId="0" fillId="0" borderId="0" xfId="0" applyFill="1"/>
    <xf numFmtId="0" fontId="0" fillId="0" borderId="4" xfId="0" applyBorder="1"/>
    <xf numFmtId="14" fontId="0" fillId="0" borderId="0" xfId="0" applyNumberFormat="1" applyBorder="1"/>
    <xf numFmtId="14" fontId="0" fillId="0" borderId="0" xfId="0" applyNumberFormat="1" applyFill="1" applyAlignment="1">
      <alignment horizontal="left"/>
    </xf>
    <xf numFmtId="0" fontId="0" fillId="0" borderId="0" xfId="0" applyFont="1" applyFill="1" applyBorder="1" applyAlignment="1">
      <alignment horizontal="left"/>
    </xf>
    <xf numFmtId="0" fontId="0" fillId="0" borderId="0" xfId="0" applyFill="1"/>
    <xf numFmtId="0" fontId="0" fillId="0" borderId="0" xfId="0" applyFill="1"/>
    <xf numFmtId="0" fontId="0" fillId="0" borderId="0" xfId="0" applyFill="1"/>
    <xf numFmtId="0" fontId="0" fillId="0" borderId="0" xfId="0" applyFill="1"/>
    <xf numFmtId="0" fontId="0" fillId="0" borderId="0" xfId="0" applyFill="1"/>
    <xf numFmtId="0" fontId="0" fillId="0" borderId="0" xfId="0" applyFill="1"/>
    <xf numFmtId="0" fontId="0" fillId="0" borderId="0" xfId="0" applyFill="1"/>
    <xf numFmtId="0" fontId="0" fillId="0" borderId="0" xfId="0" applyFont="1" applyFill="1"/>
    <xf numFmtId="0" fontId="0" fillId="35" borderId="0" xfId="0" applyFont="1" applyFill="1"/>
    <xf numFmtId="0" fontId="0" fillId="0" borderId="0" xfId="0" applyFill="1" applyAlignment="1">
      <alignment horizontal="left"/>
    </xf>
    <xf numFmtId="0" fontId="0" fillId="0" borderId="0" xfId="0" applyFont="1" applyFill="1" applyAlignment="1">
      <alignment horizontal="left"/>
    </xf>
    <xf numFmtId="0" fontId="0" fillId="0" borderId="0" xfId="0"/>
    <xf numFmtId="0" fontId="0" fillId="0" borderId="0" xfId="0" applyFill="1"/>
    <xf numFmtId="0" fontId="0" fillId="0" borderId="0" xfId="0" applyFont="1" applyFill="1"/>
    <xf numFmtId="0" fontId="0" fillId="35" borderId="0" xfId="0" applyFont="1" applyFill="1"/>
    <xf numFmtId="0" fontId="0" fillId="0" borderId="0" xfId="0" applyFill="1" applyAlignment="1">
      <alignment horizontal="left"/>
    </xf>
    <xf numFmtId="0" fontId="0" fillId="0" borderId="0" xfId="0" applyFont="1" applyFill="1" applyAlignment="1">
      <alignment horizontal="left"/>
    </xf>
    <xf numFmtId="0" fontId="0" fillId="0" borderId="4" xfId="0" applyFill="1" applyBorder="1"/>
    <xf numFmtId="0" fontId="0" fillId="0" borderId="0" xfId="0" applyFill="1"/>
    <xf numFmtId="0" fontId="0" fillId="0" borderId="0" xfId="0" applyFill="1"/>
    <xf numFmtId="0" fontId="0" fillId="0" borderId="0" xfId="0" applyFill="1"/>
    <xf numFmtId="0" fontId="0" fillId="0" borderId="0" xfId="0" applyFill="1"/>
    <xf numFmtId="0" fontId="0" fillId="0" borderId="0" xfId="0" applyFill="1"/>
    <xf numFmtId="0" fontId="0" fillId="0" borderId="0" xfId="0" applyFill="1" applyBorder="1"/>
    <xf numFmtId="0" fontId="0" fillId="0" borderId="0" xfId="0" applyFill="1" applyBorder="1"/>
    <xf numFmtId="0" fontId="0" fillId="0" borderId="0" xfId="0" applyFill="1"/>
    <xf numFmtId="0" fontId="0" fillId="0" borderId="0" xfId="0" applyFill="1"/>
    <xf numFmtId="0" fontId="0" fillId="0" borderId="0" xfId="0"/>
    <xf numFmtId="0" fontId="0" fillId="0" borderId="0" xfId="0" applyFill="1"/>
    <xf numFmtId="0" fontId="0" fillId="0" borderId="0" xfId="0" applyFill="1"/>
    <xf numFmtId="0" fontId="0" fillId="0" borderId="0" xfId="0" applyFill="1"/>
    <xf numFmtId="0" fontId="0" fillId="0" borderId="0" xfId="0" applyFill="1"/>
    <xf numFmtId="0" fontId="0" fillId="0" borderId="0" xfId="0" applyFill="1"/>
    <xf numFmtId="0" fontId="0" fillId="0" borderId="0" xfId="0" applyAlignment="1">
      <alignment horizontal="center"/>
    </xf>
    <xf numFmtId="165" fontId="0" fillId="0" borderId="0" xfId="0" applyNumberFormat="1" applyFill="1" applyAlignment="1">
      <alignment horizontal="center"/>
    </xf>
    <xf numFmtId="0" fontId="0" fillId="0" borderId="0" xfId="0" applyAlignment="1">
      <alignment horizontal="center"/>
    </xf>
    <xf numFmtId="0" fontId="0" fillId="0" borderId="20" xfId="0" applyFont="1" applyBorder="1"/>
    <xf numFmtId="14" fontId="3" fillId="0" borderId="20" xfId="0" applyNumberFormat="1" applyFont="1" applyBorder="1" applyAlignment="1">
      <alignment horizontal="right"/>
    </xf>
    <xf numFmtId="0" fontId="0" fillId="0" borderId="0" xfId="0" applyFont="1"/>
    <xf numFmtId="49" fontId="0" fillId="0" borderId="0" xfId="0" applyNumberFormat="1" applyFont="1" applyBorder="1"/>
    <xf numFmtId="14" fontId="0" fillId="0" borderId="20" xfId="0" applyNumberFormat="1" applyFont="1" applyBorder="1" applyAlignment="1">
      <alignment horizontal="center"/>
    </xf>
    <xf numFmtId="14" fontId="0" fillId="0" borderId="20" xfId="0" applyNumberFormat="1" applyBorder="1" applyAlignment="1">
      <alignment horizontal="center"/>
    </xf>
    <xf numFmtId="14" fontId="0" fillId="0" borderId="20" xfId="0" applyNumberFormat="1" applyFont="1" applyBorder="1"/>
    <xf numFmtId="14" fontId="0" fillId="0" borderId="0" xfId="0" applyNumberFormat="1" applyFont="1"/>
    <xf numFmtId="0" fontId="0" fillId="0" borderId="21" xfId="0" applyFont="1" applyBorder="1"/>
    <xf numFmtId="0" fontId="3" fillId="0" borderId="18" xfId="0" applyFont="1" applyBorder="1" applyAlignment="1">
      <alignment horizontal="center" wrapText="1"/>
    </xf>
    <xf numFmtId="0" fontId="24" fillId="0" borderId="22" xfId="0" applyFont="1" applyBorder="1" applyAlignment="1">
      <alignment horizontal="center" wrapText="1"/>
    </xf>
    <xf numFmtId="49" fontId="0" fillId="0" borderId="22" xfId="0" applyNumberFormat="1" applyFont="1" applyBorder="1" applyAlignment="1">
      <alignment horizontal="center"/>
    </xf>
    <xf numFmtId="0" fontId="0" fillId="0" borderId="22" xfId="0" applyFont="1" applyBorder="1"/>
    <xf numFmtId="0" fontId="3" fillId="0" borderId="23" xfId="0" applyFont="1" applyBorder="1" applyAlignment="1">
      <alignment horizontal="center"/>
    </xf>
    <xf numFmtId="0" fontId="25" fillId="0" borderId="24" xfId="0" applyFont="1" applyBorder="1" applyAlignment="1">
      <alignment horizontal="center"/>
    </xf>
    <xf numFmtId="0" fontId="3" fillId="0" borderId="25" xfId="0" applyFont="1" applyBorder="1" applyAlignment="1">
      <alignment horizontal="center"/>
    </xf>
    <xf numFmtId="2" fontId="3" fillId="0" borderId="25" xfId="0" applyNumberFormat="1" applyFont="1" applyBorder="1" applyAlignment="1">
      <alignment horizontal="center"/>
    </xf>
    <xf numFmtId="2" fontId="0" fillId="0" borderId="25" xfId="0" applyNumberFormat="1" applyFont="1" applyBorder="1" applyAlignment="1">
      <alignment horizontal="center"/>
    </xf>
    <xf numFmtId="2" fontId="0" fillId="0" borderId="25" xfId="0" applyNumberFormat="1" applyFont="1" applyFill="1" applyBorder="1" applyAlignment="1">
      <alignment horizontal="center"/>
    </xf>
    <xf numFmtId="0" fontId="0" fillId="0" borderId="25" xfId="0" applyFont="1" applyBorder="1"/>
    <xf numFmtId="0" fontId="0" fillId="0" borderId="26" xfId="0" applyFont="1" applyFill="1" applyBorder="1"/>
    <xf numFmtId="0" fontId="0" fillId="0" borderId="0" xfId="0" applyFont="1" applyFill="1" applyBorder="1"/>
    <xf numFmtId="0" fontId="3" fillId="0" borderId="27" xfId="0" applyFont="1" applyBorder="1" applyAlignment="1">
      <alignment horizontal="center"/>
    </xf>
    <xf numFmtId="0" fontId="25" fillId="0" borderId="25" xfId="0" applyFont="1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5" xfId="0" applyFont="1" applyBorder="1" applyAlignment="1">
      <alignment horizontal="center"/>
    </xf>
    <xf numFmtId="0" fontId="3" fillId="0" borderId="28" xfId="0" applyFont="1" applyBorder="1" applyAlignment="1">
      <alignment horizontal="center"/>
    </xf>
    <xf numFmtId="0" fontId="0" fillId="0" borderId="29" xfId="0" applyBorder="1" applyAlignment="1">
      <alignment horizontal="center"/>
    </xf>
    <xf numFmtId="0" fontId="3" fillId="0" borderId="29" xfId="0" applyFont="1" applyBorder="1" applyAlignment="1">
      <alignment horizontal="center"/>
    </xf>
    <xf numFmtId="2" fontId="0" fillId="0" borderId="29" xfId="0" applyNumberFormat="1" applyFont="1" applyBorder="1" applyAlignment="1">
      <alignment horizontal="center"/>
    </xf>
    <xf numFmtId="2" fontId="0" fillId="0" borderId="29" xfId="0" applyNumberFormat="1" applyFont="1" applyFill="1" applyBorder="1" applyAlignment="1">
      <alignment horizontal="center"/>
    </xf>
    <xf numFmtId="0" fontId="0" fillId="0" borderId="29" xfId="0" applyFont="1" applyBorder="1"/>
    <xf numFmtId="2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4" fontId="0" fillId="0" borderId="7" xfId="0" applyNumberFormat="1" applyFill="1" applyBorder="1" applyAlignment="1">
      <alignment horizontal="left"/>
    </xf>
    <xf numFmtId="0" fontId="0" fillId="0" borderId="0" xfId="0" applyFill="1" applyBorder="1"/>
    <xf numFmtId="0" fontId="0" fillId="0" borderId="7" xfId="0" applyFill="1" applyBorder="1"/>
    <xf numFmtId="0" fontId="0" fillId="0" borderId="0" xfId="0" applyBorder="1"/>
    <xf numFmtId="0" fontId="0" fillId="0" borderId="0" xfId="0"/>
    <xf numFmtId="0" fontId="0" fillId="0" borderId="0" xfId="0" applyFill="1"/>
    <xf numFmtId="0" fontId="0" fillId="0" borderId="0" xfId="0" applyFont="1" applyFill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22" fontId="0" fillId="0" borderId="0" xfId="0" applyNumberFormat="1"/>
    <xf numFmtId="0" fontId="0" fillId="35" borderId="0" xfId="0" applyFill="1" applyAlignment="1">
      <alignment horizontal="center"/>
    </xf>
    <xf numFmtId="0" fontId="0" fillId="0" borderId="0" xfId="0" applyFill="1"/>
    <xf numFmtId="0" fontId="0" fillId="0" borderId="0" xfId="0" applyFill="1"/>
    <xf numFmtId="0" fontId="0" fillId="0" borderId="0" xfId="0" applyFill="1" applyBorder="1"/>
    <xf numFmtId="0" fontId="0" fillId="0" borderId="7" xfId="0" applyFill="1" applyBorder="1"/>
    <xf numFmtId="0" fontId="0" fillId="36" borderId="0" xfId="0" applyFill="1"/>
    <xf numFmtId="0" fontId="0" fillId="0" borderId="0" xfId="0" applyFill="1"/>
    <xf numFmtId="0" fontId="0" fillId="0" borderId="0" xfId="0" applyFill="1"/>
    <xf numFmtId="14" fontId="0" fillId="0" borderId="0" xfId="0" applyNumberFormat="1"/>
    <xf numFmtId="0" fontId="0" fillId="35" borderId="0" xfId="0" applyFill="1"/>
    <xf numFmtId="0" fontId="0" fillId="0" borderId="0" xfId="0" applyFill="1"/>
    <xf numFmtId="0" fontId="0" fillId="0" borderId="0" xfId="0" applyFill="1" applyBorder="1"/>
    <xf numFmtId="0" fontId="0" fillId="0" borderId="0" xfId="0" applyFont="1" applyBorder="1" applyAlignment="1">
      <alignment horizontal="left"/>
    </xf>
    <xf numFmtId="0" fontId="0" fillId="0" borderId="0" xfId="0" applyFont="1" applyBorder="1"/>
    <xf numFmtId="164" fontId="0" fillId="0" borderId="0" xfId="0" applyNumberFormat="1" applyFont="1" applyBorder="1"/>
    <xf numFmtId="166" fontId="29" fillId="0" borderId="0" xfId="42" applyNumberFormat="1" applyFont="1" applyBorder="1" applyAlignment="1">
      <alignment horizontal="center"/>
    </xf>
    <xf numFmtId="0" fontId="0" fillId="0" borderId="0" xfId="0"/>
    <xf numFmtId="0" fontId="0" fillId="0" borderId="0" xfId="0" applyFill="1" applyBorder="1"/>
    <xf numFmtId="165" fontId="0" fillId="0" borderId="0" xfId="0" applyNumberFormat="1" applyAlignment="1">
      <alignment horizontal="center"/>
    </xf>
    <xf numFmtId="0" fontId="0" fillId="0" borderId="4" xfId="0" applyFill="1" applyBorder="1"/>
    <xf numFmtId="0" fontId="0" fillId="0" borderId="7" xfId="0" applyFill="1" applyBorder="1"/>
    <xf numFmtId="0" fontId="0" fillId="0" borderId="0" xfId="0" applyFill="1" applyBorder="1" applyAlignment="1">
      <alignment horizontal="center" wrapText="1"/>
    </xf>
    <xf numFmtId="0" fontId="0" fillId="0" borderId="7" xfId="0" applyBorder="1"/>
    <xf numFmtId="0" fontId="0" fillId="0" borderId="0" xfId="0" applyFill="1" applyBorder="1" applyAlignment="1">
      <alignment horizontal="left"/>
    </xf>
    <xf numFmtId="0" fontId="0" fillId="35" borderId="0" xfId="0" applyFill="1"/>
    <xf numFmtId="0" fontId="21" fillId="39" borderId="18" xfId="0" applyFont="1" applyFill="1" applyBorder="1"/>
    <xf numFmtId="0" fontId="21" fillId="39" borderId="19" xfId="0" applyFont="1" applyFill="1" applyBorder="1"/>
    <xf numFmtId="0" fontId="21" fillId="39" borderId="30" xfId="0" applyFont="1" applyFill="1" applyBorder="1"/>
    <xf numFmtId="0" fontId="21" fillId="39" borderId="31" xfId="0" applyFont="1" applyFill="1" applyBorder="1"/>
    <xf numFmtId="14" fontId="0" fillId="0" borderId="0" xfId="0" applyNumberFormat="1" applyFont="1" applyBorder="1"/>
    <xf numFmtId="0" fontId="0" fillId="0" borderId="2" xfId="0" applyFont="1" applyBorder="1" applyAlignment="1">
      <alignment horizontal="left"/>
    </xf>
    <xf numFmtId="0" fontId="0" fillId="0" borderId="1" xfId="0" applyFont="1" applyBorder="1"/>
    <xf numFmtId="0" fontId="0" fillId="0" borderId="2" xfId="0" applyFont="1" applyBorder="1"/>
    <xf numFmtId="14" fontId="0" fillId="37" borderId="4" xfId="0" applyNumberFormat="1" applyFont="1" applyFill="1" applyBorder="1"/>
    <xf numFmtId="0" fontId="0" fillId="37" borderId="4" xfId="0" applyFont="1" applyFill="1" applyBorder="1"/>
    <xf numFmtId="0" fontId="0" fillId="37" borderId="5" xfId="0" applyFont="1" applyFill="1" applyBorder="1"/>
    <xf numFmtId="0" fontId="0" fillId="37" borderId="3" xfId="0" applyFont="1" applyFill="1" applyBorder="1"/>
    <xf numFmtId="14" fontId="0" fillId="0" borderId="4" xfId="0" applyNumberFormat="1" applyFont="1" applyBorder="1"/>
    <xf numFmtId="0" fontId="0" fillId="0" borderId="4" xfId="0" applyFont="1" applyBorder="1"/>
    <xf numFmtId="0" fontId="0" fillId="0" borderId="5" xfId="0" applyFont="1" applyBorder="1" applyAlignment="1">
      <alignment horizontal="left"/>
    </xf>
    <xf numFmtId="0" fontId="0" fillId="0" borderId="5" xfId="0" applyFont="1" applyBorder="1"/>
    <xf numFmtId="14" fontId="0" fillId="40" borderId="4" xfId="0" applyNumberFormat="1" applyFont="1" applyFill="1" applyBorder="1"/>
    <xf numFmtId="0" fontId="0" fillId="40" borderId="4" xfId="0" applyFont="1" applyFill="1" applyBorder="1"/>
    <xf numFmtId="0" fontId="0" fillId="40" borderId="5" xfId="0" applyFont="1" applyFill="1" applyBorder="1"/>
    <xf numFmtId="0" fontId="0" fillId="40" borderId="3" xfId="0" applyFont="1" applyFill="1" applyBorder="1"/>
    <xf numFmtId="14" fontId="0" fillId="40" borderId="4" xfId="0" applyNumberFormat="1" applyFill="1" applyBorder="1"/>
    <xf numFmtId="0" fontId="0" fillId="40" borderId="4" xfId="0" applyFill="1" applyBorder="1"/>
    <xf numFmtId="20" fontId="0" fillId="0" borderId="21" xfId="0" applyNumberFormat="1" applyFont="1" applyBorder="1"/>
    <xf numFmtId="20" fontId="0" fillId="0" borderId="21" xfId="0" quotePrefix="1" applyNumberFormat="1" applyFont="1" applyBorder="1"/>
    <xf numFmtId="0" fontId="0" fillId="0" borderId="0" xfId="0" applyAlignment="1">
      <alignment horizontal="center"/>
    </xf>
    <xf numFmtId="14" fontId="3" fillId="3" borderId="0" xfId="0" applyNumberFormat="1" applyFont="1" applyFill="1" applyAlignment="1">
      <alignment horizontal="center"/>
    </xf>
    <xf numFmtId="165" fontId="0" fillId="0" borderId="0" xfId="0" applyNumberFormat="1" applyFill="1"/>
    <xf numFmtId="2" fontId="0" fillId="0" borderId="0" xfId="0" applyNumberFormat="1" applyFill="1" applyBorder="1"/>
    <xf numFmtId="2" fontId="0" fillId="0" borderId="0" xfId="0" applyNumberFormat="1" applyFill="1" applyAlignment="1">
      <alignment horizontal="left"/>
    </xf>
    <xf numFmtId="2" fontId="0" fillId="0" borderId="7" xfId="0" applyNumberFormat="1" applyFill="1" applyBorder="1" applyAlignment="1">
      <alignment horizontal="left"/>
    </xf>
    <xf numFmtId="0" fontId="1" fillId="2" borderId="0" xfId="0" applyFont="1" applyFill="1"/>
    <xf numFmtId="2" fontId="0" fillId="2" borderId="0" xfId="0" applyNumberFormat="1" applyFill="1"/>
    <xf numFmtId="22" fontId="3" fillId="3" borderId="0" xfId="0" applyNumberFormat="1" applyFont="1" applyFill="1" applyAlignment="1">
      <alignment horizontal="right"/>
    </xf>
    <xf numFmtId="0" fontId="0" fillId="41" borderId="0" xfId="0" applyFill="1"/>
    <xf numFmtId="0" fontId="2" fillId="0" borderId="0" xfId="0" applyFont="1" applyFill="1"/>
    <xf numFmtId="3" fontId="0" fillId="3" borderId="0" xfId="0" applyNumberFormat="1" applyFill="1"/>
    <xf numFmtId="22" fontId="0" fillId="3" borderId="0" xfId="0" applyNumberFormat="1" applyFill="1"/>
  </cellXfs>
  <cellStyles count="5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 2" xfId="50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rmal 2 2" xfId="48"/>
    <cellStyle name="Normal 2 3" xfId="45"/>
    <cellStyle name="Normal 3" xfId="47"/>
    <cellStyle name="Normal 4" xfId="46"/>
    <cellStyle name="Normal 5" xfId="49"/>
    <cellStyle name="Normal 6" xfId="43"/>
    <cellStyle name="Note" xfId="15" builtinId="10" customBuiltin="1"/>
    <cellStyle name="Output" xfId="10" builtinId="21" customBuiltin="1"/>
    <cellStyle name="Percent 2" xfId="51"/>
    <cellStyle name="Percent 3" xfId="44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colors>
    <mruColors>
      <color rgb="FF4D4D4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Fall Refuse</a:t>
            </a:r>
          </a:p>
        </c:rich>
      </c:tx>
      <c:layout>
        <c:manualLayout>
          <c:xMode val="edge"/>
          <c:yMode val="edge"/>
          <c:x val="0.38061111111111118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5905796150481191"/>
          <c:y val="0.12535906969962088"/>
          <c:w val="0.69971981627296587"/>
          <c:h val="0.7114155001458151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'Fall Volume'!$A$4</c:f>
              <c:strCache>
                <c:ptCount val="1"/>
                <c:pt idx="0">
                  <c:v>P2</c:v>
                </c:pt>
              </c:strCache>
            </c:strRef>
          </c:tx>
          <c:xVal>
            <c:numRef>
              <c:f>'Fall Volume'!$B$13:$B$81</c:f>
              <c:numCache>
                <c:formatCode>General</c:formatCode>
                <c:ptCount val="6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9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23</c:v>
                </c:pt>
                <c:pt idx="14">
                  <c:v>26</c:v>
                </c:pt>
                <c:pt idx="15">
                  <c:v>27</c:v>
                </c:pt>
                <c:pt idx="16">
                  <c:v>30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37</c:v>
                </c:pt>
                <c:pt idx="21">
                  <c:v>39</c:v>
                </c:pt>
                <c:pt idx="22">
                  <c:v>44</c:v>
                </c:pt>
                <c:pt idx="23">
                  <c:v>46</c:v>
                </c:pt>
                <c:pt idx="24">
                  <c:v>47</c:v>
                </c:pt>
                <c:pt idx="25">
                  <c:v>48</c:v>
                </c:pt>
                <c:pt idx="26">
                  <c:v>60</c:v>
                </c:pt>
                <c:pt idx="27">
                  <c:v>63</c:v>
                </c:pt>
                <c:pt idx="28">
                  <c:v>73</c:v>
                </c:pt>
                <c:pt idx="29">
                  <c:v>74</c:v>
                </c:pt>
                <c:pt idx="30">
                  <c:v>81</c:v>
                </c:pt>
                <c:pt idx="31">
                  <c:v>88</c:v>
                </c:pt>
                <c:pt idx="32">
                  <c:v>93</c:v>
                </c:pt>
                <c:pt idx="33">
                  <c:v>101</c:v>
                </c:pt>
                <c:pt idx="34">
                  <c:v>102</c:v>
                </c:pt>
                <c:pt idx="35">
                  <c:v>109</c:v>
                </c:pt>
                <c:pt idx="36">
                  <c:v>114</c:v>
                </c:pt>
                <c:pt idx="37">
                  <c:v>116</c:v>
                </c:pt>
                <c:pt idx="38">
                  <c:v>129</c:v>
                </c:pt>
                <c:pt idx="39">
                  <c:v>137</c:v>
                </c:pt>
                <c:pt idx="40">
                  <c:v>145</c:v>
                </c:pt>
                <c:pt idx="41">
                  <c:v>151</c:v>
                </c:pt>
                <c:pt idx="42">
                  <c:v>157</c:v>
                </c:pt>
                <c:pt idx="43">
                  <c:v>165</c:v>
                </c:pt>
                <c:pt idx="44">
                  <c:v>171</c:v>
                </c:pt>
                <c:pt idx="45">
                  <c:v>173</c:v>
                </c:pt>
                <c:pt idx="46">
                  <c:v>179</c:v>
                </c:pt>
                <c:pt idx="47">
                  <c:v>184</c:v>
                </c:pt>
                <c:pt idx="48">
                  <c:v>194</c:v>
                </c:pt>
                <c:pt idx="49">
                  <c:v>198</c:v>
                </c:pt>
                <c:pt idx="50">
                  <c:v>206</c:v>
                </c:pt>
                <c:pt idx="51">
                  <c:v>214</c:v>
                </c:pt>
                <c:pt idx="52">
                  <c:v>220</c:v>
                </c:pt>
                <c:pt idx="53">
                  <c:v>222</c:v>
                </c:pt>
                <c:pt idx="54">
                  <c:v>227</c:v>
                </c:pt>
                <c:pt idx="55">
                  <c:v>233</c:v>
                </c:pt>
                <c:pt idx="56">
                  <c:v>236</c:v>
                </c:pt>
                <c:pt idx="57">
                  <c:v>242</c:v>
                </c:pt>
                <c:pt idx="58">
                  <c:v>249</c:v>
                </c:pt>
                <c:pt idx="59">
                  <c:v>263</c:v>
                </c:pt>
                <c:pt idx="60">
                  <c:v>275</c:v>
                </c:pt>
                <c:pt idx="61">
                  <c:v>277</c:v>
                </c:pt>
                <c:pt idx="62">
                  <c:v>291</c:v>
                </c:pt>
                <c:pt idx="63">
                  <c:v>305</c:v>
                </c:pt>
                <c:pt idx="64">
                  <c:v>319</c:v>
                </c:pt>
                <c:pt idx="65">
                  <c:v>335</c:v>
                </c:pt>
                <c:pt idx="66">
                  <c:v>363</c:v>
                </c:pt>
                <c:pt idx="67">
                  <c:v>375</c:v>
                </c:pt>
                <c:pt idx="68">
                  <c:v>389</c:v>
                </c:pt>
              </c:numCache>
            </c:numRef>
          </c:xVal>
          <c:yVal>
            <c:numRef>
              <c:f>'Fall Volume'!$E$13:$E$81</c:f>
              <c:numCache>
                <c:formatCode>0.0</c:formatCode>
                <c:ptCount val="69"/>
                <c:pt idx="0">
                  <c:v>3383.2999999999997</c:v>
                </c:pt>
                <c:pt idx="1">
                  <c:v>3386.2999999999997</c:v>
                </c:pt>
                <c:pt idx="2">
                  <c:v>3391.1</c:v>
                </c:pt>
                <c:pt idx="3">
                  <c:v>3397.1</c:v>
                </c:pt>
                <c:pt idx="4">
                  <c:v>3355.1</c:v>
                </c:pt>
                <c:pt idx="5">
                  <c:v>3358.1</c:v>
                </c:pt>
                <c:pt idx="6">
                  <c:v>3356.1</c:v>
                </c:pt>
                <c:pt idx="7">
                  <c:v>3365.1</c:v>
                </c:pt>
                <c:pt idx="8">
                  <c:v>3323.1</c:v>
                </c:pt>
                <c:pt idx="9">
                  <c:v>3326.1</c:v>
                </c:pt>
                <c:pt idx="10">
                  <c:v>3325.5</c:v>
                </c:pt>
                <c:pt idx="11">
                  <c:v>3283.5</c:v>
                </c:pt>
                <c:pt idx="12">
                  <c:v>3281.3</c:v>
                </c:pt>
                <c:pt idx="13">
                  <c:v>3280.7000000000003</c:v>
                </c:pt>
                <c:pt idx="14">
                  <c:v>3238.7000000000003</c:v>
                </c:pt>
                <c:pt idx="15">
                  <c:v>3240.5000000000005</c:v>
                </c:pt>
                <c:pt idx="16">
                  <c:v>3242.3000000000006</c:v>
                </c:pt>
                <c:pt idx="17">
                  <c:v>3244.1000000000008</c:v>
                </c:pt>
                <c:pt idx="18">
                  <c:v>3202.1000000000008</c:v>
                </c:pt>
                <c:pt idx="19">
                  <c:v>3201.5000000000009</c:v>
                </c:pt>
                <c:pt idx="20">
                  <c:v>3204.900000000001</c:v>
                </c:pt>
                <c:pt idx="21">
                  <c:v>3206.7000000000012</c:v>
                </c:pt>
                <c:pt idx="22">
                  <c:v>3205.7000000000012</c:v>
                </c:pt>
                <c:pt idx="23">
                  <c:v>3203.3000000000011</c:v>
                </c:pt>
                <c:pt idx="24">
                  <c:v>3161.3000000000011</c:v>
                </c:pt>
                <c:pt idx="25">
                  <c:v>3156.7000000000012</c:v>
                </c:pt>
                <c:pt idx="26">
                  <c:v>3114.7000000000012</c:v>
                </c:pt>
                <c:pt idx="27">
                  <c:v>4114.7000000000007</c:v>
                </c:pt>
                <c:pt idx="28">
                  <c:v>4119.7000000000007</c:v>
                </c:pt>
                <c:pt idx="29">
                  <c:v>4077.7000000000007</c:v>
                </c:pt>
                <c:pt idx="30">
                  <c:v>4079.7000000000007</c:v>
                </c:pt>
                <c:pt idx="31">
                  <c:v>4037.7000000000007</c:v>
                </c:pt>
                <c:pt idx="32">
                  <c:v>4032.7000000000007</c:v>
                </c:pt>
                <c:pt idx="33">
                  <c:v>4027.7000000000007</c:v>
                </c:pt>
                <c:pt idx="34">
                  <c:v>3980.7000000000007</c:v>
                </c:pt>
                <c:pt idx="35">
                  <c:v>3975.7000000000007</c:v>
                </c:pt>
                <c:pt idx="36">
                  <c:v>3970.7000000000007</c:v>
                </c:pt>
                <c:pt idx="37">
                  <c:v>3923.7000000000007</c:v>
                </c:pt>
                <c:pt idx="38">
                  <c:v>3918.7000000000007</c:v>
                </c:pt>
                <c:pt idx="39">
                  <c:v>3876.7000000000007</c:v>
                </c:pt>
                <c:pt idx="40">
                  <c:v>3871.7000000000007</c:v>
                </c:pt>
                <c:pt idx="41">
                  <c:v>3829.7000000000007</c:v>
                </c:pt>
                <c:pt idx="42">
                  <c:v>3824.7000000000007</c:v>
                </c:pt>
                <c:pt idx="43">
                  <c:v>3782.7000000000007</c:v>
                </c:pt>
                <c:pt idx="44">
                  <c:v>3777.7000000000007</c:v>
                </c:pt>
                <c:pt idx="45">
                  <c:v>4777.7000000000007</c:v>
                </c:pt>
                <c:pt idx="46">
                  <c:v>4735.7000000000007</c:v>
                </c:pt>
                <c:pt idx="47">
                  <c:v>4730.7000000000007</c:v>
                </c:pt>
                <c:pt idx="48">
                  <c:v>4688.7000000000007</c:v>
                </c:pt>
                <c:pt idx="49">
                  <c:v>4683.7000000000007</c:v>
                </c:pt>
                <c:pt idx="50">
                  <c:v>4641.7000000000007</c:v>
                </c:pt>
                <c:pt idx="51">
                  <c:v>4636.7000000000007</c:v>
                </c:pt>
                <c:pt idx="52">
                  <c:v>4594.7000000000007</c:v>
                </c:pt>
                <c:pt idx="53">
                  <c:v>4584.7000000000007</c:v>
                </c:pt>
                <c:pt idx="54">
                  <c:v>4576.7000000000007</c:v>
                </c:pt>
                <c:pt idx="55">
                  <c:v>4570.7000000000007</c:v>
                </c:pt>
                <c:pt idx="56">
                  <c:v>4528.7000000000007</c:v>
                </c:pt>
                <c:pt idx="57">
                  <c:v>4523.7000000000007</c:v>
                </c:pt>
                <c:pt idx="58">
                  <c:v>4481.7000000000007</c:v>
                </c:pt>
                <c:pt idx="59">
                  <c:v>4439.7000000000007</c:v>
                </c:pt>
                <c:pt idx="60">
                  <c:v>4434.7000000000007</c:v>
                </c:pt>
                <c:pt idx="61">
                  <c:v>4392.7000000000007</c:v>
                </c:pt>
                <c:pt idx="62">
                  <c:v>4350.7000000000007</c:v>
                </c:pt>
                <c:pt idx="63">
                  <c:v>4303.7000000000007</c:v>
                </c:pt>
                <c:pt idx="64">
                  <c:v>4261.7000000000007</c:v>
                </c:pt>
                <c:pt idx="65">
                  <c:v>4214.7000000000007</c:v>
                </c:pt>
                <c:pt idx="66">
                  <c:v>4209.7000000000007</c:v>
                </c:pt>
                <c:pt idx="67">
                  <c:v>4204.7000000000007</c:v>
                </c:pt>
                <c:pt idx="68">
                  <c:v>4162.7000000000007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4F9-4C57-9DE3-9A73B4244770}"/>
            </c:ext>
          </c:extLst>
        </c:ser>
        <c:ser>
          <c:idx val="1"/>
          <c:order val="1"/>
          <c:tx>
            <c:strRef>
              <c:f>'Fall Volume'!$I$4</c:f>
              <c:strCache>
                <c:ptCount val="1"/>
                <c:pt idx="0">
                  <c:v>P3</c:v>
                </c:pt>
              </c:strCache>
            </c:strRef>
          </c:tx>
          <c:xVal>
            <c:numRef>
              <c:f>'Fall Volume'!$J$13:$J$85</c:f>
              <c:numCache>
                <c:formatCode>General</c:formatCode>
                <c:ptCount val="7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9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23</c:v>
                </c:pt>
                <c:pt idx="14">
                  <c:v>26</c:v>
                </c:pt>
                <c:pt idx="15">
                  <c:v>27</c:v>
                </c:pt>
                <c:pt idx="16">
                  <c:v>30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37</c:v>
                </c:pt>
                <c:pt idx="21">
                  <c:v>39</c:v>
                </c:pt>
                <c:pt idx="22">
                  <c:v>44</c:v>
                </c:pt>
                <c:pt idx="23">
                  <c:v>46</c:v>
                </c:pt>
                <c:pt idx="24">
                  <c:v>47</c:v>
                </c:pt>
                <c:pt idx="25">
                  <c:v>48</c:v>
                </c:pt>
                <c:pt idx="26">
                  <c:v>60</c:v>
                </c:pt>
                <c:pt idx="27">
                  <c:v>63</c:v>
                </c:pt>
                <c:pt idx="28">
                  <c:v>73</c:v>
                </c:pt>
                <c:pt idx="29">
                  <c:v>74</c:v>
                </c:pt>
                <c:pt idx="30">
                  <c:v>81</c:v>
                </c:pt>
                <c:pt idx="31">
                  <c:v>88</c:v>
                </c:pt>
                <c:pt idx="32">
                  <c:v>93</c:v>
                </c:pt>
                <c:pt idx="33">
                  <c:v>101</c:v>
                </c:pt>
                <c:pt idx="34">
                  <c:v>102</c:v>
                </c:pt>
                <c:pt idx="35">
                  <c:v>109</c:v>
                </c:pt>
                <c:pt idx="36">
                  <c:v>114</c:v>
                </c:pt>
                <c:pt idx="37">
                  <c:v>116</c:v>
                </c:pt>
                <c:pt idx="38">
                  <c:v>129</c:v>
                </c:pt>
                <c:pt idx="39">
                  <c:v>137</c:v>
                </c:pt>
                <c:pt idx="40">
                  <c:v>145</c:v>
                </c:pt>
                <c:pt idx="41">
                  <c:v>151</c:v>
                </c:pt>
                <c:pt idx="42">
                  <c:v>157</c:v>
                </c:pt>
                <c:pt idx="43">
                  <c:v>165</c:v>
                </c:pt>
                <c:pt idx="44">
                  <c:v>171</c:v>
                </c:pt>
                <c:pt idx="45">
                  <c:v>173</c:v>
                </c:pt>
                <c:pt idx="46">
                  <c:v>179</c:v>
                </c:pt>
                <c:pt idx="47">
                  <c:v>184</c:v>
                </c:pt>
                <c:pt idx="48">
                  <c:v>194</c:v>
                </c:pt>
                <c:pt idx="49">
                  <c:v>198</c:v>
                </c:pt>
                <c:pt idx="50">
                  <c:v>206</c:v>
                </c:pt>
                <c:pt idx="51">
                  <c:v>214</c:v>
                </c:pt>
                <c:pt idx="52">
                  <c:v>220</c:v>
                </c:pt>
                <c:pt idx="53">
                  <c:v>222</c:v>
                </c:pt>
                <c:pt idx="54">
                  <c:v>227</c:v>
                </c:pt>
                <c:pt idx="55">
                  <c:v>236</c:v>
                </c:pt>
                <c:pt idx="56">
                  <c:v>242</c:v>
                </c:pt>
                <c:pt idx="57">
                  <c:v>249</c:v>
                </c:pt>
                <c:pt idx="58">
                  <c:v>263</c:v>
                </c:pt>
                <c:pt idx="59">
                  <c:v>275</c:v>
                </c:pt>
                <c:pt idx="60">
                  <c:v>277</c:v>
                </c:pt>
                <c:pt idx="61">
                  <c:v>291</c:v>
                </c:pt>
                <c:pt idx="62">
                  <c:v>305</c:v>
                </c:pt>
                <c:pt idx="63">
                  <c:v>319</c:v>
                </c:pt>
                <c:pt idx="64">
                  <c:v>335</c:v>
                </c:pt>
                <c:pt idx="65">
                  <c:v>349</c:v>
                </c:pt>
                <c:pt idx="66">
                  <c:v>363</c:v>
                </c:pt>
                <c:pt idx="67">
                  <c:v>375</c:v>
                </c:pt>
                <c:pt idx="68">
                  <c:v>384</c:v>
                </c:pt>
                <c:pt idx="69">
                  <c:v>389</c:v>
                </c:pt>
                <c:pt idx="70">
                  <c:v>407</c:v>
                </c:pt>
                <c:pt idx="71">
                  <c:v>414</c:v>
                </c:pt>
                <c:pt idx="72">
                  <c:v>430</c:v>
                </c:pt>
              </c:numCache>
            </c:numRef>
          </c:xVal>
          <c:yVal>
            <c:numRef>
              <c:f>'Fall Volume'!$M$13:$M$85</c:f>
              <c:numCache>
                <c:formatCode>0.0</c:formatCode>
                <c:ptCount val="73"/>
                <c:pt idx="0">
                  <c:v>3798.7</c:v>
                </c:pt>
                <c:pt idx="1">
                  <c:v>3804.6</c:v>
                </c:pt>
                <c:pt idx="2">
                  <c:v>3809.2</c:v>
                </c:pt>
                <c:pt idx="3">
                  <c:v>3809.6</c:v>
                </c:pt>
                <c:pt idx="4">
                  <c:v>3767.6</c:v>
                </c:pt>
                <c:pt idx="5">
                  <c:v>3781.4</c:v>
                </c:pt>
                <c:pt idx="6">
                  <c:v>3780.4</c:v>
                </c:pt>
                <c:pt idx="7">
                  <c:v>3801.4</c:v>
                </c:pt>
                <c:pt idx="8">
                  <c:v>3759.4</c:v>
                </c:pt>
                <c:pt idx="9">
                  <c:v>3767.8</c:v>
                </c:pt>
                <c:pt idx="10">
                  <c:v>3776.8</c:v>
                </c:pt>
                <c:pt idx="11">
                  <c:v>3734.8</c:v>
                </c:pt>
                <c:pt idx="12">
                  <c:v>3745.4</c:v>
                </c:pt>
                <c:pt idx="13">
                  <c:v>3755.6</c:v>
                </c:pt>
                <c:pt idx="14">
                  <c:v>3713.6</c:v>
                </c:pt>
                <c:pt idx="15">
                  <c:v>3723.7999999999997</c:v>
                </c:pt>
                <c:pt idx="16">
                  <c:v>3726.7999999999997</c:v>
                </c:pt>
                <c:pt idx="17">
                  <c:v>3730.9999999999995</c:v>
                </c:pt>
                <c:pt idx="18">
                  <c:v>3688.9999999999995</c:v>
                </c:pt>
                <c:pt idx="19">
                  <c:v>3682.9999999999995</c:v>
                </c:pt>
                <c:pt idx="20">
                  <c:v>3679.9999999999995</c:v>
                </c:pt>
                <c:pt idx="21">
                  <c:v>3672.3999999999996</c:v>
                </c:pt>
                <c:pt idx="22">
                  <c:v>3669.5999999999995</c:v>
                </c:pt>
                <c:pt idx="23">
                  <c:v>3665.5999999999995</c:v>
                </c:pt>
                <c:pt idx="24">
                  <c:v>3623.5999999999995</c:v>
                </c:pt>
                <c:pt idx="25">
                  <c:v>3618.5999999999995</c:v>
                </c:pt>
                <c:pt idx="26">
                  <c:v>3576.5999999999995</c:v>
                </c:pt>
                <c:pt idx="27">
                  <c:v>4576.5999999999995</c:v>
                </c:pt>
                <c:pt idx="28">
                  <c:v>4578.5999999999995</c:v>
                </c:pt>
                <c:pt idx="29">
                  <c:v>4536.5999999999995</c:v>
                </c:pt>
                <c:pt idx="30">
                  <c:v>4536.5999999999995</c:v>
                </c:pt>
                <c:pt idx="31">
                  <c:v>4494.5999999999995</c:v>
                </c:pt>
                <c:pt idx="32">
                  <c:v>4496.5999999999995</c:v>
                </c:pt>
                <c:pt idx="33">
                  <c:v>4494.5999999999995</c:v>
                </c:pt>
                <c:pt idx="34">
                  <c:v>4446.5999999999995</c:v>
                </c:pt>
                <c:pt idx="35">
                  <c:v>4448.5999999999995</c:v>
                </c:pt>
                <c:pt idx="36">
                  <c:v>4449.7999999999993</c:v>
                </c:pt>
                <c:pt idx="37">
                  <c:v>4402.7999999999993</c:v>
                </c:pt>
                <c:pt idx="38">
                  <c:v>4402.7999999999993</c:v>
                </c:pt>
                <c:pt idx="39">
                  <c:v>4360.7999999999993</c:v>
                </c:pt>
                <c:pt idx="40">
                  <c:v>4358.7999999999993</c:v>
                </c:pt>
                <c:pt idx="41">
                  <c:v>4316.7999999999993</c:v>
                </c:pt>
                <c:pt idx="42">
                  <c:v>4311.7999999999993</c:v>
                </c:pt>
                <c:pt idx="43">
                  <c:v>4269.7999999999993</c:v>
                </c:pt>
                <c:pt idx="44">
                  <c:v>4264.7999999999993</c:v>
                </c:pt>
                <c:pt idx="45">
                  <c:v>5264.7999999999993</c:v>
                </c:pt>
                <c:pt idx="46">
                  <c:v>5222.7999999999993</c:v>
                </c:pt>
                <c:pt idx="47">
                  <c:v>5229.7999999999993</c:v>
                </c:pt>
                <c:pt idx="48">
                  <c:v>5187.7999999999993</c:v>
                </c:pt>
                <c:pt idx="49">
                  <c:v>5179.7999999999993</c:v>
                </c:pt>
                <c:pt idx="50">
                  <c:v>5137.7999999999993</c:v>
                </c:pt>
                <c:pt idx="51">
                  <c:v>5129.7999999999993</c:v>
                </c:pt>
                <c:pt idx="52">
                  <c:v>5087.7999999999993</c:v>
                </c:pt>
                <c:pt idx="53">
                  <c:v>5077.7999999999993</c:v>
                </c:pt>
                <c:pt idx="54">
                  <c:v>5069.7999999999993</c:v>
                </c:pt>
                <c:pt idx="55">
                  <c:v>5027.7999999999993</c:v>
                </c:pt>
                <c:pt idx="56">
                  <c:v>5022.7999999999993</c:v>
                </c:pt>
                <c:pt idx="57">
                  <c:v>4980.7999999999993</c:v>
                </c:pt>
                <c:pt idx="58">
                  <c:v>4938.7999999999993</c:v>
                </c:pt>
                <c:pt idx="59">
                  <c:v>4933.7999999999993</c:v>
                </c:pt>
                <c:pt idx="60">
                  <c:v>4891.7999999999993</c:v>
                </c:pt>
                <c:pt idx="61">
                  <c:v>4849.7999999999993</c:v>
                </c:pt>
                <c:pt idx="62">
                  <c:v>4802.7999999999993</c:v>
                </c:pt>
                <c:pt idx="63">
                  <c:v>4748.7999999999993</c:v>
                </c:pt>
                <c:pt idx="64">
                  <c:v>4701.7999999999993</c:v>
                </c:pt>
                <c:pt idx="65">
                  <c:v>4659.7999999999993</c:v>
                </c:pt>
                <c:pt idx="66">
                  <c:v>4654.7999999999993</c:v>
                </c:pt>
                <c:pt idx="67">
                  <c:v>4649.7999999999993</c:v>
                </c:pt>
                <c:pt idx="68">
                  <c:v>4607.7999999999993</c:v>
                </c:pt>
                <c:pt idx="69">
                  <c:v>4565.7999999999993</c:v>
                </c:pt>
                <c:pt idx="70">
                  <c:v>4518.7999999999993</c:v>
                </c:pt>
                <c:pt idx="71">
                  <c:v>4471.7999999999993</c:v>
                </c:pt>
                <c:pt idx="72">
                  <c:v>4466.7999999999993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4F9-4C57-9DE3-9A73B4244770}"/>
            </c:ext>
          </c:extLst>
        </c:ser>
        <c:ser>
          <c:idx val="2"/>
          <c:order val="2"/>
          <c:tx>
            <c:strRef>
              <c:f>'Fall Volume'!$Q$4</c:f>
              <c:strCache>
                <c:ptCount val="1"/>
                <c:pt idx="0">
                  <c:v>P4</c:v>
                </c:pt>
              </c:strCache>
            </c:strRef>
          </c:tx>
          <c:xVal>
            <c:numRef>
              <c:f>'Fall Volume'!$R$13:$R$68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11</c:v>
                </c:pt>
                <c:pt idx="6">
                  <c:v>12</c:v>
                </c:pt>
                <c:pt idx="7">
                  <c:v>17</c:v>
                </c:pt>
                <c:pt idx="8">
                  <c:v>23</c:v>
                </c:pt>
                <c:pt idx="9">
                  <c:v>26</c:v>
                </c:pt>
                <c:pt idx="10">
                  <c:v>30</c:v>
                </c:pt>
                <c:pt idx="11">
                  <c:v>32</c:v>
                </c:pt>
                <c:pt idx="12">
                  <c:v>33</c:v>
                </c:pt>
                <c:pt idx="13">
                  <c:v>37</c:v>
                </c:pt>
                <c:pt idx="14">
                  <c:v>44</c:v>
                </c:pt>
                <c:pt idx="15">
                  <c:v>47</c:v>
                </c:pt>
                <c:pt idx="16">
                  <c:v>60</c:v>
                </c:pt>
                <c:pt idx="17">
                  <c:v>73</c:v>
                </c:pt>
                <c:pt idx="18">
                  <c:v>74</c:v>
                </c:pt>
                <c:pt idx="19">
                  <c:v>81</c:v>
                </c:pt>
                <c:pt idx="20">
                  <c:v>88</c:v>
                </c:pt>
                <c:pt idx="21">
                  <c:v>93</c:v>
                </c:pt>
                <c:pt idx="22">
                  <c:v>101</c:v>
                </c:pt>
                <c:pt idx="23">
                  <c:v>102</c:v>
                </c:pt>
                <c:pt idx="24">
                  <c:v>109</c:v>
                </c:pt>
                <c:pt idx="25">
                  <c:v>114</c:v>
                </c:pt>
                <c:pt idx="26">
                  <c:v>116</c:v>
                </c:pt>
                <c:pt idx="27">
                  <c:v>129</c:v>
                </c:pt>
                <c:pt idx="28">
                  <c:v>137</c:v>
                </c:pt>
                <c:pt idx="29">
                  <c:v>145</c:v>
                </c:pt>
                <c:pt idx="30">
                  <c:v>151</c:v>
                </c:pt>
                <c:pt idx="31">
                  <c:v>165</c:v>
                </c:pt>
                <c:pt idx="32">
                  <c:v>173</c:v>
                </c:pt>
                <c:pt idx="33">
                  <c:v>179</c:v>
                </c:pt>
                <c:pt idx="34">
                  <c:v>184</c:v>
                </c:pt>
                <c:pt idx="35">
                  <c:v>194</c:v>
                </c:pt>
                <c:pt idx="36">
                  <c:v>206</c:v>
                </c:pt>
                <c:pt idx="37">
                  <c:v>220</c:v>
                </c:pt>
                <c:pt idx="38">
                  <c:v>221</c:v>
                </c:pt>
                <c:pt idx="39">
                  <c:v>222</c:v>
                </c:pt>
                <c:pt idx="40">
                  <c:v>227</c:v>
                </c:pt>
                <c:pt idx="41">
                  <c:v>236</c:v>
                </c:pt>
                <c:pt idx="42">
                  <c:v>242</c:v>
                </c:pt>
                <c:pt idx="43">
                  <c:v>249</c:v>
                </c:pt>
                <c:pt idx="44">
                  <c:v>263</c:v>
                </c:pt>
                <c:pt idx="45">
                  <c:v>275</c:v>
                </c:pt>
                <c:pt idx="46">
                  <c:v>277</c:v>
                </c:pt>
                <c:pt idx="47">
                  <c:v>291</c:v>
                </c:pt>
                <c:pt idx="48">
                  <c:v>305</c:v>
                </c:pt>
                <c:pt idx="49">
                  <c:v>319</c:v>
                </c:pt>
                <c:pt idx="50">
                  <c:v>335</c:v>
                </c:pt>
                <c:pt idx="51">
                  <c:v>363</c:v>
                </c:pt>
                <c:pt idx="52">
                  <c:v>375</c:v>
                </c:pt>
                <c:pt idx="53">
                  <c:v>389</c:v>
                </c:pt>
                <c:pt idx="54">
                  <c:v>414</c:v>
                </c:pt>
                <c:pt idx="55">
                  <c:v>430</c:v>
                </c:pt>
              </c:numCache>
            </c:numRef>
          </c:xVal>
          <c:yVal>
            <c:numRef>
              <c:f>'Fall Volume'!$U$13:$U$68</c:f>
              <c:numCache>
                <c:formatCode>0.0</c:formatCode>
                <c:ptCount val="56"/>
                <c:pt idx="0">
                  <c:v>3447.7</c:v>
                </c:pt>
                <c:pt idx="1">
                  <c:v>3462.2999999999997</c:v>
                </c:pt>
                <c:pt idx="2">
                  <c:v>3469.2999999999997</c:v>
                </c:pt>
                <c:pt idx="3">
                  <c:v>3456.4999999999995</c:v>
                </c:pt>
                <c:pt idx="4">
                  <c:v>3414.4999999999995</c:v>
                </c:pt>
                <c:pt idx="5">
                  <c:v>3404.4999999999995</c:v>
                </c:pt>
                <c:pt idx="6">
                  <c:v>3362.4999999999995</c:v>
                </c:pt>
                <c:pt idx="7">
                  <c:v>3320.4999999999995</c:v>
                </c:pt>
                <c:pt idx="8">
                  <c:v>3315.4999999999995</c:v>
                </c:pt>
                <c:pt idx="9">
                  <c:v>3273.4999999999995</c:v>
                </c:pt>
                <c:pt idx="10">
                  <c:v>3268.4999999999995</c:v>
                </c:pt>
                <c:pt idx="11">
                  <c:v>3263.4999999999995</c:v>
                </c:pt>
                <c:pt idx="12">
                  <c:v>3221.4999999999995</c:v>
                </c:pt>
                <c:pt idx="13">
                  <c:v>3216.4999999999995</c:v>
                </c:pt>
                <c:pt idx="14">
                  <c:v>3211.4999999999995</c:v>
                </c:pt>
                <c:pt idx="15">
                  <c:v>3169.4999999999995</c:v>
                </c:pt>
                <c:pt idx="16">
                  <c:v>3127.4999999999995</c:v>
                </c:pt>
                <c:pt idx="17">
                  <c:v>3122.4999999999995</c:v>
                </c:pt>
                <c:pt idx="18">
                  <c:v>3080.4999999999995</c:v>
                </c:pt>
                <c:pt idx="19">
                  <c:v>3075.4999999999995</c:v>
                </c:pt>
                <c:pt idx="20">
                  <c:v>3033.4999999999995</c:v>
                </c:pt>
                <c:pt idx="21">
                  <c:v>3028.4999999999995</c:v>
                </c:pt>
                <c:pt idx="22">
                  <c:v>3023.4999999999995</c:v>
                </c:pt>
                <c:pt idx="23">
                  <c:v>2981.4999999999995</c:v>
                </c:pt>
                <c:pt idx="24">
                  <c:v>2976.4999999999995</c:v>
                </c:pt>
                <c:pt idx="25">
                  <c:v>2971.4999999999995</c:v>
                </c:pt>
                <c:pt idx="26">
                  <c:v>2929.4999999999995</c:v>
                </c:pt>
                <c:pt idx="27">
                  <c:v>2924.4999999999995</c:v>
                </c:pt>
                <c:pt idx="28">
                  <c:v>2882.4999999999995</c:v>
                </c:pt>
                <c:pt idx="29">
                  <c:v>2877.4999999999995</c:v>
                </c:pt>
                <c:pt idx="30">
                  <c:v>2835.4999999999995</c:v>
                </c:pt>
                <c:pt idx="31">
                  <c:v>2793.4999999999995</c:v>
                </c:pt>
                <c:pt idx="32">
                  <c:v>4793.5</c:v>
                </c:pt>
                <c:pt idx="33">
                  <c:v>4751.5</c:v>
                </c:pt>
                <c:pt idx="34">
                  <c:v>4746.5</c:v>
                </c:pt>
                <c:pt idx="35">
                  <c:v>4704.5</c:v>
                </c:pt>
                <c:pt idx="36">
                  <c:v>4662.5</c:v>
                </c:pt>
                <c:pt idx="37">
                  <c:v>4620.5</c:v>
                </c:pt>
                <c:pt idx="38">
                  <c:v>4615.5</c:v>
                </c:pt>
                <c:pt idx="39">
                  <c:v>4605.5</c:v>
                </c:pt>
                <c:pt idx="40">
                  <c:v>4597.5</c:v>
                </c:pt>
                <c:pt idx="41">
                  <c:v>4555.5</c:v>
                </c:pt>
                <c:pt idx="42">
                  <c:v>4550.5</c:v>
                </c:pt>
                <c:pt idx="43">
                  <c:v>4508.5</c:v>
                </c:pt>
                <c:pt idx="44">
                  <c:v>4466.5</c:v>
                </c:pt>
                <c:pt idx="45">
                  <c:v>4461.5</c:v>
                </c:pt>
                <c:pt idx="46">
                  <c:v>4419.5</c:v>
                </c:pt>
                <c:pt idx="47">
                  <c:v>4377.5</c:v>
                </c:pt>
                <c:pt idx="48">
                  <c:v>4330.5</c:v>
                </c:pt>
                <c:pt idx="49">
                  <c:v>4288.5</c:v>
                </c:pt>
                <c:pt idx="50">
                  <c:v>4283.5</c:v>
                </c:pt>
                <c:pt idx="51">
                  <c:v>4278.5</c:v>
                </c:pt>
                <c:pt idx="52">
                  <c:v>4273.5</c:v>
                </c:pt>
                <c:pt idx="53">
                  <c:v>4231.5</c:v>
                </c:pt>
                <c:pt idx="54">
                  <c:v>4184.5</c:v>
                </c:pt>
                <c:pt idx="55">
                  <c:v>4179.5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4F9-4C57-9DE3-9A73B4244770}"/>
            </c:ext>
          </c:extLst>
        </c:ser>
        <c:ser>
          <c:idx val="3"/>
          <c:order val="3"/>
          <c:tx>
            <c:strRef>
              <c:f>'Fall Volume'!$Y$4</c:f>
              <c:strCache>
                <c:ptCount val="1"/>
                <c:pt idx="0">
                  <c:v>P5</c:v>
                </c:pt>
              </c:strCache>
            </c:strRef>
          </c:tx>
          <c:xVal>
            <c:numRef>
              <c:f>'Fall Volume'!$Z$13:$Z$68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11</c:v>
                </c:pt>
                <c:pt idx="6">
                  <c:v>12</c:v>
                </c:pt>
                <c:pt idx="7">
                  <c:v>17</c:v>
                </c:pt>
                <c:pt idx="8">
                  <c:v>23</c:v>
                </c:pt>
                <c:pt idx="9">
                  <c:v>26</c:v>
                </c:pt>
                <c:pt idx="10">
                  <c:v>30</c:v>
                </c:pt>
                <c:pt idx="11">
                  <c:v>32</c:v>
                </c:pt>
                <c:pt idx="12">
                  <c:v>33</c:v>
                </c:pt>
                <c:pt idx="13">
                  <c:v>37</c:v>
                </c:pt>
                <c:pt idx="14">
                  <c:v>44</c:v>
                </c:pt>
                <c:pt idx="15">
                  <c:v>47</c:v>
                </c:pt>
                <c:pt idx="16">
                  <c:v>60</c:v>
                </c:pt>
                <c:pt idx="17">
                  <c:v>73</c:v>
                </c:pt>
                <c:pt idx="18">
                  <c:v>74</c:v>
                </c:pt>
                <c:pt idx="19">
                  <c:v>81</c:v>
                </c:pt>
                <c:pt idx="20">
                  <c:v>88</c:v>
                </c:pt>
                <c:pt idx="21">
                  <c:v>93</c:v>
                </c:pt>
                <c:pt idx="22">
                  <c:v>101</c:v>
                </c:pt>
                <c:pt idx="23">
                  <c:v>102</c:v>
                </c:pt>
                <c:pt idx="24">
                  <c:v>109</c:v>
                </c:pt>
                <c:pt idx="25">
                  <c:v>114</c:v>
                </c:pt>
                <c:pt idx="26">
                  <c:v>116</c:v>
                </c:pt>
                <c:pt idx="27">
                  <c:v>129</c:v>
                </c:pt>
                <c:pt idx="28">
                  <c:v>137</c:v>
                </c:pt>
                <c:pt idx="29">
                  <c:v>145</c:v>
                </c:pt>
                <c:pt idx="30">
                  <c:v>151</c:v>
                </c:pt>
                <c:pt idx="31">
                  <c:v>165</c:v>
                </c:pt>
                <c:pt idx="32">
                  <c:v>173</c:v>
                </c:pt>
                <c:pt idx="33">
                  <c:v>179</c:v>
                </c:pt>
                <c:pt idx="34">
                  <c:v>184</c:v>
                </c:pt>
                <c:pt idx="35">
                  <c:v>194</c:v>
                </c:pt>
                <c:pt idx="36">
                  <c:v>206</c:v>
                </c:pt>
                <c:pt idx="37">
                  <c:v>220</c:v>
                </c:pt>
                <c:pt idx="38">
                  <c:v>221</c:v>
                </c:pt>
                <c:pt idx="39">
                  <c:v>222</c:v>
                </c:pt>
                <c:pt idx="40">
                  <c:v>227</c:v>
                </c:pt>
                <c:pt idx="41">
                  <c:v>236</c:v>
                </c:pt>
                <c:pt idx="42">
                  <c:v>242</c:v>
                </c:pt>
                <c:pt idx="43">
                  <c:v>249</c:v>
                </c:pt>
                <c:pt idx="44">
                  <c:v>263</c:v>
                </c:pt>
                <c:pt idx="45">
                  <c:v>275</c:v>
                </c:pt>
                <c:pt idx="46">
                  <c:v>277</c:v>
                </c:pt>
                <c:pt idx="47">
                  <c:v>291</c:v>
                </c:pt>
                <c:pt idx="48">
                  <c:v>305</c:v>
                </c:pt>
                <c:pt idx="49">
                  <c:v>319</c:v>
                </c:pt>
                <c:pt idx="50">
                  <c:v>335</c:v>
                </c:pt>
                <c:pt idx="51">
                  <c:v>363</c:v>
                </c:pt>
                <c:pt idx="52">
                  <c:v>375</c:v>
                </c:pt>
                <c:pt idx="53">
                  <c:v>389</c:v>
                </c:pt>
                <c:pt idx="54">
                  <c:v>414</c:v>
                </c:pt>
                <c:pt idx="55">
                  <c:v>430</c:v>
                </c:pt>
              </c:numCache>
            </c:numRef>
          </c:xVal>
          <c:yVal>
            <c:numRef>
              <c:f>'Fall Volume'!$AC$13:$AC$68</c:f>
              <c:numCache>
                <c:formatCode>0.0</c:formatCode>
                <c:ptCount val="56"/>
                <c:pt idx="0">
                  <c:v>3359.5</c:v>
                </c:pt>
                <c:pt idx="1">
                  <c:v>3384.9</c:v>
                </c:pt>
                <c:pt idx="2">
                  <c:v>3400.9</c:v>
                </c:pt>
                <c:pt idx="3">
                  <c:v>3421.9</c:v>
                </c:pt>
                <c:pt idx="4">
                  <c:v>3379.9</c:v>
                </c:pt>
                <c:pt idx="5">
                  <c:v>3374.9</c:v>
                </c:pt>
                <c:pt idx="6">
                  <c:v>3332.9</c:v>
                </c:pt>
                <c:pt idx="7">
                  <c:v>3290.9</c:v>
                </c:pt>
                <c:pt idx="8">
                  <c:v>3285.9</c:v>
                </c:pt>
                <c:pt idx="9">
                  <c:v>3243.9</c:v>
                </c:pt>
                <c:pt idx="10">
                  <c:v>3238.9</c:v>
                </c:pt>
                <c:pt idx="11">
                  <c:v>3233.9</c:v>
                </c:pt>
                <c:pt idx="12">
                  <c:v>3191.9</c:v>
                </c:pt>
                <c:pt idx="13">
                  <c:v>3186.9</c:v>
                </c:pt>
                <c:pt idx="14">
                  <c:v>3181.9</c:v>
                </c:pt>
                <c:pt idx="15">
                  <c:v>3139.9</c:v>
                </c:pt>
                <c:pt idx="16">
                  <c:v>3097.9</c:v>
                </c:pt>
                <c:pt idx="17">
                  <c:v>3092.9</c:v>
                </c:pt>
                <c:pt idx="18">
                  <c:v>3050.9</c:v>
                </c:pt>
                <c:pt idx="19">
                  <c:v>3045.9</c:v>
                </c:pt>
                <c:pt idx="20">
                  <c:v>3003.9</c:v>
                </c:pt>
                <c:pt idx="21">
                  <c:v>2998.9</c:v>
                </c:pt>
                <c:pt idx="22">
                  <c:v>2993.9</c:v>
                </c:pt>
                <c:pt idx="23">
                  <c:v>2951.9</c:v>
                </c:pt>
                <c:pt idx="24">
                  <c:v>2946.9</c:v>
                </c:pt>
                <c:pt idx="25">
                  <c:v>2941.9</c:v>
                </c:pt>
                <c:pt idx="26">
                  <c:v>2899.9</c:v>
                </c:pt>
                <c:pt idx="27">
                  <c:v>2894.9</c:v>
                </c:pt>
                <c:pt idx="28">
                  <c:v>2852.9</c:v>
                </c:pt>
                <c:pt idx="29">
                  <c:v>2847.9</c:v>
                </c:pt>
                <c:pt idx="30">
                  <c:v>2805.9</c:v>
                </c:pt>
                <c:pt idx="31">
                  <c:v>2763.9</c:v>
                </c:pt>
                <c:pt idx="32">
                  <c:v>4763.8999999999996</c:v>
                </c:pt>
                <c:pt idx="33">
                  <c:v>4721.8999999999996</c:v>
                </c:pt>
                <c:pt idx="34">
                  <c:v>4716.8999999999996</c:v>
                </c:pt>
                <c:pt idx="35">
                  <c:v>4674.8999999999996</c:v>
                </c:pt>
                <c:pt idx="36">
                  <c:v>4632.8999999999996</c:v>
                </c:pt>
                <c:pt idx="37">
                  <c:v>4590.8999999999996</c:v>
                </c:pt>
                <c:pt idx="38">
                  <c:v>4585.8999999999996</c:v>
                </c:pt>
                <c:pt idx="39">
                  <c:v>4575.8999999999996</c:v>
                </c:pt>
                <c:pt idx="40">
                  <c:v>4567.8999999999996</c:v>
                </c:pt>
                <c:pt idx="41">
                  <c:v>4525.8999999999996</c:v>
                </c:pt>
                <c:pt idx="42">
                  <c:v>4520.8999999999996</c:v>
                </c:pt>
                <c:pt idx="43">
                  <c:v>4478.8999999999996</c:v>
                </c:pt>
                <c:pt idx="44">
                  <c:v>4436.8999999999996</c:v>
                </c:pt>
                <c:pt idx="45">
                  <c:v>4431.8999999999996</c:v>
                </c:pt>
                <c:pt idx="46">
                  <c:v>4389.8999999999996</c:v>
                </c:pt>
                <c:pt idx="47">
                  <c:v>4347.8999999999996</c:v>
                </c:pt>
                <c:pt idx="48">
                  <c:v>4300.8999999999996</c:v>
                </c:pt>
                <c:pt idx="49">
                  <c:v>4258.8999999999996</c:v>
                </c:pt>
                <c:pt idx="50">
                  <c:v>4211.8999999999996</c:v>
                </c:pt>
                <c:pt idx="51">
                  <c:v>4206.8999999999996</c:v>
                </c:pt>
                <c:pt idx="52">
                  <c:v>4201.8999999999996</c:v>
                </c:pt>
                <c:pt idx="53">
                  <c:v>4159.8999999999996</c:v>
                </c:pt>
                <c:pt idx="54">
                  <c:v>4112.8999999999996</c:v>
                </c:pt>
                <c:pt idx="55">
                  <c:v>4107.8999999999996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4F9-4C57-9DE3-9A73B42447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8495896"/>
        <c:axId val="328496680"/>
      </c:scatterChart>
      <c:valAx>
        <c:axId val="328495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28496680"/>
        <c:crosses val="autoZero"/>
        <c:crossBetween val="midCat"/>
      </c:valAx>
      <c:valAx>
        <c:axId val="3284966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Reactor Volume (mL)</a:t>
                </a:r>
              </a:p>
            </c:rich>
          </c:tx>
          <c:layout>
            <c:manualLayout>
              <c:xMode val="edge"/>
              <c:yMode val="edge"/>
              <c:x val="1.3888888888888888E-2"/>
              <c:y val="0.2644579323417906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crossAx val="32849589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7712489063867005"/>
          <c:y val="0.2838965441819773"/>
          <c:w val="0.11176399825021872"/>
          <c:h val="0.3348687664041994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'P4 Conc.'!$BV$7</c:f>
              <c:strCache>
                <c:ptCount val="1"/>
                <c:pt idx="0">
                  <c:v>SAmPAP</c:v>
                </c:pt>
              </c:strCache>
            </c:strRef>
          </c:tx>
          <c:spPr>
            <a:ln w="28575">
              <a:noFill/>
            </a:ln>
          </c:spPr>
          <c:errBars>
            <c:errDir val="y"/>
            <c:errBarType val="both"/>
            <c:errValType val="percentage"/>
            <c:noEndCap val="0"/>
            <c:val val="15"/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'P4 Conc.'!$A$9:$A$26</c:f>
              <c:numCache>
                <c:formatCode>m/d/yyyy</c:formatCode>
                <c:ptCount val="18"/>
                <c:pt idx="0">
                  <c:v>41216</c:v>
                </c:pt>
                <c:pt idx="1">
                  <c:v>41221</c:v>
                </c:pt>
                <c:pt idx="2">
                  <c:v>41228</c:v>
                </c:pt>
                <c:pt idx="3">
                  <c:v>41233</c:v>
                </c:pt>
                <c:pt idx="4">
                  <c:v>41242</c:v>
                </c:pt>
                <c:pt idx="5">
                  <c:v>41249</c:v>
                </c:pt>
                <c:pt idx="6">
                  <c:v>41263</c:v>
                </c:pt>
                <c:pt idx="7">
                  <c:v>41276</c:v>
                </c:pt>
                <c:pt idx="8">
                  <c:v>41290</c:v>
                </c:pt>
                <c:pt idx="9">
                  <c:v>41304</c:v>
                </c:pt>
                <c:pt idx="10">
                  <c:v>41318</c:v>
                </c:pt>
                <c:pt idx="11">
                  <c:v>41332</c:v>
                </c:pt>
                <c:pt idx="12">
                  <c:v>41353</c:v>
                </c:pt>
                <c:pt idx="13">
                  <c:v>41367</c:v>
                </c:pt>
                <c:pt idx="14">
                  <c:v>41381</c:v>
                </c:pt>
                <c:pt idx="15">
                  <c:v>41395</c:v>
                </c:pt>
                <c:pt idx="16">
                  <c:v>41410</c:v>
                </c:pt>
                <c:pt idx="17">
                  <c:v>41422</c:v>
                </c:pt>
              </c:numCache>
            </c:numRef>
          </c:xVal>
          <c:yVal>
            <c:numRef>
              <c:f>'P4 Conc.'!$BV$9:$BV$26</c:f>
              <c:numCache>
                <c:formatCode>General</c:formatCode>
                <c:ptCount val="18"/>
                <c:pt idx="0">
                  <c:v>14.3224</c:v>
                </c:pt>
                <c:pt idx="1">
                  <c:v>23.116</c:v>
                </c:pt>
                <c:pt idx="2">
                  <c:v>30.573599999999999</c:v>
                </c:pt>
                <c:pt idx="3">
                  <c:v>20.282799999999998</c:v>
                </c:pt>
                <c:pt idx="4">
                  <c:v>63.819999999999993</c:v>
                </c:pt>
                <c:pt idx="5">
                  <c:v>41.458999999999996</c:v>
                </c:pt>
                <c:pt idx="6">
                  <c:v>66.959999999999994</c:v>
                </c:pt>
                <c:pt idx="7">
                  <c:v>199.33119999999997</c:v>
                </c:pt>
                <c:pt idx="8">
                  <c:v>107.72399999999999</c:v>
                </c:pt>
                <c:pt idx="9">
                  <c:v>198.92159999999998</c:v>
                </c:pt>
                <c:pt idx="10">
                  <c:v>67.039999999999992</c:v>
                </c:pt>
                <c:pt idx="11">
                  <c:v>96.126000000000005</c:v>
                </c:pt>
                <c:pt idx="13">
                  <c:v>84.964799999999997</c:v>
                </c:pt>
                <c:pt idx="14">
                  <c:v>98.963999999999999</c:v>
                </c:pt>
                <c:pt idx="15">
                  <c:v>25.532199999999996</c:v>
                </c:pt>
                <c:pt idx="17">
                  <c:v>16.538600000000002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36-4CBC-87B0-0FB88EBB57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4824168"/>
        <c:axId val="334824560"/>
      </c:scatterChart>
      <c:valAx>
        <c:axId val="3348241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334824560"/>
        <c:crosses val="autoZero"/>
        <c:crossBetween val="midCat"/>
      </c:valAx>
      <c:valAx>
        <c:axId val="334824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348241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257175</xdr:colOff>
      <xdr:row>87</xdr:row>
      <xdr:rowOff>52387</xdr:rowOff>
    </xdr:from>
    <xdr:to>
      <xdr:col>6</xdr:col>
      <xdr:colOff>342900</xdr:colOff>
      <xdr:row>101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54</xdr:col>
      <xdr:colOff>342900</xdr:colOff>
      <xdr:row>29</xdr:row>
      <xdr:rowOff>0</xdr:rowOff>
    </xdr:from>
    <xdr:to>
      <xdr:col>62</xdr:col>
      <xdr:colOff>38100</xdr:colOff>
      <xdr:row>63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rlang/Dropbox/OSU_NCSU_Data/Range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EMT\ALS1113\Share\McKay%20Allred\Data%20Analysis\Reactor%20Quan%20Data_032014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PFC%20Reactors%2012_4_1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Max"/>
      <sheetName val="pH"/>
    </sheetNames>
    <sheetDataSet>
      <sheetData sheetId="0"/>
      <sheetData sheetId="1">
        <row r="3">
          <cell r="C3" t="str">
            <v>6:2 diPAP</v>
          </cell>
          <cell r="E3" t="str">
            <v>8:2 diPAP</v>
          </cell>
          <cell r="G3" t="str">
            <v>FHEA</v>
          </cell>
          <cell r="I3" t="str">
            <v>FPePA</v>
          </cell>
          <cell r="K3" t="str">
            <v>FOEA</v>
          </cell>
          <cell r="M3" t="str">
            <v>FHpPA</v>
          </cell>
        </row>
        <row r="4">
          <cell r="C4">
            <v>362.10735354450344</v>
          </cell>
          <cell r="E4">
            <v>975.0190971426573</v>
          </cell>
          <cell r="G4">
            <v>1283.5564363060412</v>
          </cell>
          <cell r="I4">
            <v>2633.5371193548008</v>
          </cell>
          <cell r="K4">
            <v>12.552663654306338</v>
          </cell>
          <cell r="M4">
            <v>83.66401890949966</v>
          </cell>
        </row>
        <row r="6">
          <cell r="C6">
            <v>19.050131231740369</v>
          </cell>
          <cell r="E6">
            <v>81.157568019056157</v>
          </cell>
          <cell r="G6">
            <v>18.111202766381496</v>
          </cell>
          <cell r="I6">
            <v>0</v>
          </cell>
          <cell r="K6">
            <v>0</v>
          </cell>
          <cell r="M6">
            <v>9.323620565605145</v>
          </cell>
        </row>
      </sheetData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15, P16_032014"/>
      <sheetName val="P11_032514"/>
      <sheetName val="P11,12,21_041114"/>
      <sheetName val="P22,24_041514"/>
      <sheetName val="P14, P17, blnk_042414"/>
      <sheetName val="P10, HM, WS_051514"/>
      <sheetName val="P13, Austria_052014"/>
      <sheetName val="P20,P23_052314"/>
      <sheetName val="P18,P19,Austria_052714"/>
      <sheetName val="P2,P3_060514"/>
      <sheetName val="P3, P4, P5, Austria 061014"/>
      <sheetName val="P6, P8_062514"/>
      <sheetName val="Austria Summarized"/>
      <sheetName val="Austria Summarized - Monica"/>
      <sheetName val="P9, UNFINISHED_070114"/>
      <sheetName val="P9_071614 redo-questionmark"/>
      <sheetName val="P9,P7_071714 redo-questionmark"/>
      <sheetName val="P27, P26, UNFINISHED_072914"/>
      <sheetName val="P25, UNFINISHED_080414"/>
      <sheetName val="P25-27,P8-9_081314"/>
      <sheetName val="P6, P7_082014"/>
      <sheetName val="Winter Reactor"/>
      <sheetName val="P4-pH, AB, BC, BR, OC_082214"/>
      <sheetName val="Summer Reactor"/>
      <sheetName val="LA, NP, P3-5, 11, P24-27_100614"/>
      <sheetName val="Sheet3"/>
      <sheetName val="P18, P3-4 Pos Sp_111914"/>
      <sheetName val="Day30, TOPA, P10-21_120314"/>
      <sheetName val="SM, BC, P10-1,14-6,25-6_011315"/>
      <sheetName val="P3-4 Pos Sp_012715"/>
      <sheetName val="Pos Sp Ex Summa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>
        <row r="25">
          <cell r="AA25" t="str">
            <v>P4: N1984 [leachate pre-spike]  [IS low PFBA]</v>
          </cell>
          <cell r="AB25" t="str">
            <v>ND</v>
          </cell>
          <cell r="AC25">
            <v>89.279999999999987</v>
          </cell>
          <cell r="AD25">
            <v>80.52</v>
          </cell>
          <cell r="AE25">
            <v>65.679999999999993</v>
          </cell>
          <cell r="AF25">
            <v>44.24</v>
          </cell>
          <cell r="AG25">
            <v>7.28</v>
          </cell>
          <cell r="AH25" t="str">
            <v>&lt;LOQ</v>
          </cell>
          <cell r="AI25" t="str">
            <v>&lt;LOQ</v>
          </cell>
          <cell r="AJ25" t="str">
            <v>ND</v>
          </cell>
          <cell r="AK25" t="str">
            <v>&lt;LOQ</v>
          </cell>
          <cell r="AL25" t="str">
            <v>&lt;LOQ</v>
          </cell>
          <cell r="AM25" t="str">
            <v>ND</v>
          </cell>
          <cell r="AN25" t="str">
            <v>ND</v>
          </cell>
          <cell r="AO25" t="str">
            <v>ND</v>
          </cell>
          <cell r="AP25" t="str">
            <v>ND</v>
          </cell>
          <cell r="AQ25" t="str">
            <v>ND</v>
          </cell>
          <cell r="AR25" t="str">
            <v>ND</v>
          </cell>
          <cell r="AS25" t="str">
            <v>ND</v>
          </cell>
          <cell r="AT25" t="str">
            <v>ND</v>
          </cell>
          <cell r="AU25" t="str">
            <v>ND</v>
          </cell>
          <cell r="AV25" t="str">
            <v>ND</v>
          </cell>
          <cell r="AW25" t="str">
            <v>&lt;LOQ</v>
          </cell>
          <cell r="AX25" t="str">
            <v>ND</v>
          </cell>
          <cell r="AY25" t="str">
            <v>ND</v>
          </cell>
          <cell r="AZ25">
            <v>15.92</v>
          </cell>
          <cell r="BA25" t="str">
            <v>ND</v>
          </cell>
          <cell r="BB25" t="str">
            <v>ND</v>
          </cell>
          <cell r="BC25">
            <v>2.9600000000000004</v>
          </cell>
          <cell r="BD25" t="str">
            <v>ND</v>
          </cell>
          <cell r="BE25">
            <v>3.0399999999999996</v>
          </cell>
          <cell r="BF25" t="str">
            <v>ND</v>
          </cell>
          <cell r="BG25">
            <v>16.399999999999999</v>
          </cell>
          <cell r="BH25" t="str">
            <v>ND</v>
          </cell>
          <cell r="BI25" t="str">
            <v>&lt;LOQ</v>
          </cell>
          <cell r="BJ25" t="str">
            <v>ND</v>
          </cell>
          <cell r="BK25">
            <v>8.4799999999999986</v>
          </cell>
          <cell r="BL25" t="str">
            <v>&lt;LOQ</v>
          </cell>
          <cell r="BM25" t="str">
            <v>ND</v>
          </cell>
          <cell r="BN25" t="str">
            <v>&lt;LOQ</v>
          </cell>
          <cell r="BO25" t="str">
            <v>ND</v>
          </cell>
          <cell r="BP25" t="str">
            <v>ND</v>
          </cell>
          <cell r="BQ25" t="str">
            <v>&lt;LOQ</v>
          </cell>
          <cell r="BR25">
            <v>3.48</v>
          </cell>
          <cell r="BS25" t="str">
            <v>ND</v>
          </cell>
          <cell r="BT25" t="str">
            <v>ND</v>
          </cell>
          <cell r="BU25" t="str">
            <v>ND</v>
          </cell>
          <cell r="BV25" t="str">
            <v>&lt;LOQ</v>
          </cell>
          <cell r="BW25" t="str">
            <v>ND</v>
          </cell>
          <cell r="BX25" t="str">
            <v>ND</v>
          </cell>
          <cell r="BY25" t="str">
            <v>ND</v>
          </cell>
          <cell r="BZ25" t="str">
            <v>ND</v>
          </cell>
          <cell r="CA25" t="str">
            <v>&lt;LOQ</v>
          </cell>
          <cell r="CB25" t="str">
            <v>ND</v>
          </cell>
          <cell r="CC25" t="str">
            <v>ND</v>
          </cell>
          <cell r="CD25" t="str">
            <v>&lt;LOQ</v>
          </cell>
          <cell r="CE25" t="str">
            <v>&lt;LOQ</v>
          </cell>
          <cell r="CF25" t="str">
            <v>ND</v>
          </cell>
          <cell r="CG25" t="str">
            <v>ND</v>
          </cell>
          <cell r="CH25" t="str">
            <v>ND</v>
          </cell>
          <cell r="CI25">
            <v>11.479999999999999</v>
          </cell>
          <cell r="CJ25">
            <v>5.84</v>
          </cell>
          <cell r="CK25">
            <v>17.88</v>
          </cell>
          <cell r="CL25">
            <v>3.5999999999999996</v>
          </cell>
          <cell r="CM25" t="str">
            <v>&lt;LOQ</v>
          </cell>
          <cell r="CN25" t="str">
            <v>ND</v>
          </cell>
          <cell r="CO25" t="str">
            <v>ND</v>
          </cell>
          <cell r="CP25" t="str">
            <v>ND</v>
          </cell>
          <cell r="CQ25" t="str">
            <v>ND</v>
          </cell>
          <cell r="CR25" t="str">
            <v>ND</v>
          </cell>
          <cell r="CS25">
            <v>65.039999999999992</v>
          </cell>
        </row>
        <row r="26">
          <cell r="AA26" t="str">
            <v>N1989</v>
          </cell>
          <cell r="AB26">
            <v>259.64079999999996</v>
          </cell>
          <cell r="AC26">
            <v>331.8</v>
          </cell>
          <cell r="AD26">
            <v>290.76</v>
          </cell>
          <cell r="AE26">
            <v>336.35999999999996</v>
          </cell>
          <cell r="AF26">
            <v>260.35999999999996</v>
          </cell>
          <cell r="AG26">
            <v>146.72</v>
          </cell>
          <cell r="AH26">
            <v>87.399999999999991</v>
          </cell>
          <cell r="AI26">
            <v>56.4</v>
          </cell>
          <cell r="AJ26">
            <v>43.879999999999995</v>
          </cell>
          <cell r="AK26">
            <v>59.4</v>
          </cell>
          <cell r="AL26">
            <v>70</v>
          </cell>
          <cell r="AM26" t="str">
            <v>ND</v>
          </cell>
          <cell r="AN26">
            <v>65.52</v>
          </cell>
          <cell r="AO26" t="str">
            <v>ND</v>
          </cell>
          <cell r="AP26">
            <v>83.16</v>
          </cell>
          <cell r="AQ26" t="str">
            <v>ND</v>
          </cell>
          <cell r="AR26">
            <v>256.59999999999997</v>
          </cell>
          <cell r="AS26">
            <v>60.839999999999996</v>
          </cell>
          <cell r="AT26">
            <v>32.799999999999997</v>
          </cell>
          <cell r="AU26" t="str">
            <v>ND</v>
          </cell>
          <cell r="AV26">
            <v>316.2</v>
          </cell>
          <cell r="AW26">
            <v>151.12</v>
          </cell>
          <cell r="AX26">
            <v>12.200000000000001</v>
          </cell>
          <cell r="AY26">
            <v>16.88</v>
          </cell>
          <cell r="AZ26">
            <v>146.64000000000001</v>
          </cell>
          <cell r="BA26">
            <v>39.28</v>
          </cell>
          <cell r="BB26" t="str">
            <v>ND</v>
          </cell>
          <cell r="BC26">
            <v>162.79999999999998</v>
          </cell>
          <cell r="BD26" t="str">
            <v>ND</v>
          </cell>
          <cell r="BE26">
            <v>219.08</v>
          </cell>
          <cell r="BF26" t="str">
            <v>ND</v>
          </cell>
          <cell r="BG26">
            <v>116.36</v>
          </cell>
          <cell r="BH26" t="str">
            <v>ND</v>
          </cell>
          <cell r="BI26">
            <v>46.879999999999995</v>
          </cell>
          <cell r="BJ26">
            <v>112.64</v>
          </cell>
          <cell r="BK26">
            <v>246.68000000000004</v>
          </cell>
          <cell r="BL26">
            <v>85.88</v>
          </cell>
          <cell r="BM26" t="str">
            <v>ND</v>
          </cell>
          <cell r="BN26" t="str">
            <v>ND</v>
          </cell>
          <cell r="BO26" t="str">
            <v>ND</v>
          </cell>
          <cell r="BP26" t="str">
            <v>ND</v>
          </cell>
          <cell r="BQ26">
            <v>55.96</v>
          </cell>
          <cell r="BR26">
            <v>128.07999999999998</v>
          </cell>
          <cell r="BS26" t="str">
            <v>ND</v>
          </cell>
          <cell r="BT26" t="str">
            <v>ND</v>
          </cell>
          <cell r="BU26" t="str">
            <v>ND</v>
          </cell>
          <cell r="BV26">
            <v>37.72</v>
          </cell>
          <cell r="BW26" t="str">
            <v>ND</v>
          </cell>
          <cell r="BX26" t="str">
            <v>ND</v>
          </cell>
          <cell r="BY26" t="str">
            <v>ND</v>
          </cell>
          <cell r="BZ26" t="str">
            <v>ND</v>
          </cell>
          <cell r="CA26">
            <v>28.599999999999998</v>
          </cell>
          <cell r="CB26" t="str">
            <v>ND</v>
          </cell>
          <cell r="CC26" t="str">
            <v>&lt;LOQ</v>
          </cell>
          <cell r="CD26">
            <v>34.160000000000004</v>
          </cell>
          <cell r="CE26">
            <v>30.36</v>
          </cell>
          <cell r="CF26">
            <v>19.119999999999997</v>
          </cell>
          <cell r="CG26" t="str">
            <v>ND</v>
          </cell>
          <cell r="CH26" t="str">
            <v>ND</v>
          </cell>
          <cell r="CI26">
            <v>55.599999999999994</v>
          </cell>
          <cell r="CJ26">
            <v>3</v>
          </cell>
          <cell r="CK26">
            <v>225.24</v>
          </cell>
          <cell r="CL26" t="str">
            <v>&lt;LOQ</v>
          </cell>
          <cell r="CM26" t="str">
            <v>&lt;LOQ</v>
          </cell>
          <cell r="CN26" t="str">
            <v>ND</v>
          </cell>
          <cell r="CO26" t="str">
            <v>ND</v>
          </cell>
          <cell r="CP26" t="str">
            <v>ND</v>
          </cell>
          <cell r="CQ26" t="str">
            <v>ND</v>
          </cell>
          <cell r="CR26" t="str">
            <v>ND</v>
          </cell>
          <cell r="CS26">
            <v>248</v>
          </cell>
        </row>
        <row r="27">
          <cell r="AA27" t="str">
            <v>N1992</v>
          </cell>
          <cell r="AB27">
            <v>239.59760000000003</v>
          </cell>
          <cell r="AC27">
            <v>301.8</v>
          </cell>
          <cell r="AD27">
            <v>277.35999999999996</v>
          </cell>
          <cell r="AE27">
            <v>290.08</v>
          </cell>
          <cell r="AF27">
            <v>249.04</v>
          </cell>
          <cell r="AG27">
            <v>164.55999999999997</v>
          </cell>
          <cell r="AH27">
            <v>80.839999999999989</v>
          </cell>
          <cell r="AI27">
            <v>41.72</v>
          </cell>
          <cell r="AJ27">
            <v>24.959999999999997</v>
          </cell>
          <cell r="AK27">
            <v>26.88</v>
          </cell>
          <cell r="AL27">
            <v>27.919999999999998</v>
          </cell>
          <cell r="AM27" t="str">
            <v>ND</v>
          </cell>
          <cell r="AN27">
            <v>28.48</v>
          </cell>
          <cell r="AO27" t="str">
            <v>ND</v>
          </cell>
          <cell r="AP27">
            <v>34.28</v>
          </cell>
          <cell r="AQ27" t="str">
            <v>ND</v>
          </cell>
          <cell r="AR27" t="str">
            <v>&lt;LOQ</v>
          </cell>
          <cell r="AS27">
            <v>87.600000000000009</v>
          </cell>
          <cell r="AT27">
            <v>11.479999999999999</v>
          </cell>
          <cell r="AU27" t="str">
            <v>ND</v>
          </cell>
          <cell r="AV27">
            <v>330.24</v>
          </cell>
          <cell r="AW27">
            <v>162.76</v>
          </cell>
          <cell r="AX27">
            <v>11.840000000000002</v>
          </cell>
          <cell r="AY27">
            <v>23.48</v>
          </cell>
          <cell r="AZ27">
            <v>130.84</v>
          </cell>
          <cell r="BA27">
            <v>38.519999999999996</v>
          </cell>
          <cell r="BB27" t="str">
            <v>ND</v>
          </cell>
          <cell r="BC27">
            <v>150.16</v>
          </cell>
          <cell r="BD27" t="str">
            <v>ND</v>
          </cell>
          <cell r="BE27">
            <v>189</v>
          </cell>
          <cell r="BF27" t="str">
            <v>ND</v>
          </cell>
          <cell r="BG27">
            <v>117.27999999999999</v>
          </cell>
          <cell r="BH27" t="str">
            <v>ND</v>
          </cell>
          <cell r="BI27">
            <v>30.36</v>
          </cell>
          <cell r="BJ27">
            <v>96.679999999999993</v>
          </cell>
          <cell r="BK27">
            <v>242.31999999999996</v>
          </cell>
          <cell r="BL27">
            <v>70.72</v>
          </cell>
          <cell r="BM27" t="str">
            <v>ND</v>
          </cell>
          <cell r="BN27" t="str">
            <v>ND</v>
          </cell>
          <cell r="BO27" t="str">
            <v>ND</v>
          </cell>
          <cell r="BP27" t="str">
            <v>ND</v>
          </cell>
          <cell r="BQ27">
            <v>47.76</v>
          </cell>
          <cell r="BR27">
            <v>109.72000000000001</v>
          </cell>
          <cell r="BS27" t="str">
            <v>ND</v>
          </cell>
          <cell r="BT27" t="str">
            <v>ND</v>
          </cell>
          <cell r="BU27" t="str">
            <v>ND</v>
          </cell>
          <cell r="BV27">
            <v>32.479999999999997</v>
          </cell>
          <cell r="BW27" t="str">
            <v>&lt;LOQ</v>
          </cell>
          <cell r="BX27" t="str">
            <v>ND</v>
          </cell>
          <cell r="BY27" t="str">
            <v>ND</v>
          </cell>
          <cell r="BZ27" t="str">
            <v>ND</v>
          </cell>
          <cell r="CA27">
            <v>25.159999999999997</v>
          </cell>
          <cell r="CB27" t="str">
            <v>ND</v>
          </cell>
          <cell r="CC27" t="str">
            <v>&lt;LOQ</v>
          </cell>
          <cell r="CD27">
            <v>31.84</v>
          </cell>
          <cell r="CE27">
            <v>21.519999999999996</v>
          </cell>
          <cell r="CF27">
            <v>11.92</v>
          </cell>
          <cell r="CG27" t="str">
            <v>ND</v>
          </cell>
          <cell r="CH27" t="str">
            <v>ND</v>
          </cell>
          <cell r="CI27">
            <v>26.400000000000002</v>
          </cell>
          <cell r="CJ27" t="str">
            <v>&lt;LOQ</v>
          </cell>
          <cell r="CK27">
            <v>116.67999999999999</v>
          </cell>
          <cell r="CL27" t="str">
            <v>&lt;LOQ</v>
          </cell>
          <cell r="CM27" t="str">
            <v>&lt;LOQ</v>
          </cell>
          <cell r="CN27" t="str">
            <v>&lt;LOQ</v>
          </cell>
          <cell r="CO27" t="str">
            <v>ND</v>
          </cell>
          <cell r="CP27" t="str">
            <v>ND</v>
          </cell>
          <cell r="CQ27" t="str">
            <v>ND</v>
          </cell>
          <cell r="CR27" t="str">
            <v>ND</v>
          </cell>
          <cell r="CS27">
            <v>97.079999999999984</v>
          </cell>
        </row>
        <row r="28">
          <cell r="AA28" t="str">
            <v>N2000</v>
          </cell>
          <cell r="AB28">
            <v>240.5</v>
          </cell>
          <cell r="AC28" t="str">
            <v>ND</v>
          </cell>
          <cell r="AD28">
            <v>279.44</v>
          </cell>
          <cell r="AE28">
            <v>274.24</v>
          </cell>
          <cell r="AF28">
            <v>176.27999999999997</v>
          </cell>
          <cell r="AG28">
            <v>70.72</v>
          </cell>
          <cell r="AH28">
            <v>30.039999999999996</v>
          </cell>
          <cell r="AI28">
            <v>17</v>
          </cell>
          <cell r="AJ28">
            <v>12.36</v>
          </cell>
          <cell r="AK28">
            <v>13.04</v>
          </cell>
          <cell r="AL28">
            <v>11.32</v>
          </cell>
          <cell r="AM28" t="str">
            <v>ND</v>
          </cell>
          <cell r="AN28">
            <v>11.92</v>
          </cell>
          <cell r="AO28" t="str">
            <v>&lt;LOQ</v>
          </cell>
          <cell r="AP28">
            <v>15.319999999999999</v>
          </cell>
          <cell r="AQ28" t="str">
            <v>ND</v>
          </cell>
          <cell r="AR28">
            <v>186.84879999999998</v>
          </cell>
          <cell r="AS28">
            <v>15.36</v>
          </cell>
          <cell r="AT28" t="str">
            <v>ND</v>
          </cell>
          <cell r="AU28" t="str">
            <v>ND</v>
          </cell>
          <cell r="AV28" t="str">
            <v>ND</v>
          </cell>
          <cell r="AW28">
            <v>19.319999999999997</v>
          </cell>
          <cell r="AX28">
            <v>2.6</v>
          </cell>
          <cell r="AY28">
            <v>33.76</v>
          </cell>
          <cell r="AZ28">
            <v>82.08</v>
          </cell>
          <cell r="BA28">
            <v>11.68</v>
          </cell>
          <cell r="BB28" t="str">
            <v>ND</v>
          </cell>
          <cell r="BC28">
            <v>135.32</v>
          </cell>
          <cell r="BD28" t="str">
            <v>ND</v>
          </cell>
          <cell r="BE28">
            <v>133.88</v>
          </cell>
          <cell r="BF28" t="str">
            <v>ND</v>
          </cell>
          <cell r="BG28">
            <v>28.36</v>
          </cell>
          <cell r="BH28" t="str">
            <v>ND</v>
          </cell>
          <cell r="BI28">
            <v>6.1999999999999993</v>
          </cell>
          <cell r="BJ28" t="str">
            <v>ND</v>
          </cell>
          <cell r="BK28">
            <v>234.31999999999996</v>
          </cell>
          <cell r="BL28">
            <v>41.08</v>
          </cell>
          <cell r="BM28" t="str">
            <v>ND</v>
          </cell>
          <cell r="BN28" t="str">
            <v>ND</v>
          </cell>
          <cell r="BO28" t="str">
            <v>ND</v>
          </cell>
          <cell r="BP28" t="str">
            <v>ND</v>
          </cell>
          <cell r="BQ28">
            <v>25.799999999999997</v>
          </cell>
          <cell r="BR28">
            <v>127.12</v>
          </cell>
          <cell r="BS28" t="str">
            <v>ND</v>
          </cell>
          <cell r="BT28" t="str">
            <v>ND</v>
          </cell>
          <cell r="BU28" t="str">
            <v>ND</v>
          </cell>
          <cell r="BV28">
            <v>18.88</v>
          </cell>
          <cell r="BW28" t="str">
            <v>ND</v>
          </cell>
          <cell r="BX28" t="str">
            <v>ND</v>
          </cell>
          <cell r="BY28" t="str">
            <v>ND</v>
          </cell>
          <cell r="BZ28" t="str">
            <v>ND</v>
          </cell>
          <cell r="CA28">
            <v>13.36</v>
          </cell>
          <cell r="CB28" t="str">
            <v>ND</v>
          </cell>
          <cell r="CC28" t="str">
            <v>ND</v>
          </cell>
          <cell r="CD28">
            <v>8.1599999999999984</v>
          </cell>
          <cell r="CE28">
            <v>3.6799999999999997</v>
          </cell>
          <cell r="CF28">
            <v>7.32</v>
          </cell>
          <cell r="CG28" t="str">
            <v>ND</v>
          </cell>
          <cell r="CH28" t="str">
            <v>ND</v>
          </cell>
          <cell r="CI28">
            <v>14.319999999999999</v>
          </cell>
          <cell r="CJ28" t="str">
            <v>&lt;LOQ</v>
          </cell>
          <cell r="CK28">
            <v>87.12</v>
          </cell>
          <cell r="CL28" t="str">
            <v>&lt;LOQ</v>
          </cell>
          <cell r="CM28" t="str">
            <v>ND</v>
          </cell>
          <cell r="CN28" t="str">
            <v>ND</v>
          </cell>
          <cell r="CO28" t="str">
            <v>ND</v>
          </cell>
          <cell r="CP28" t="str">
            <v>ND</v>
          </cell>
          <cell r="CQ28" t="str">
            <v>ND</v>
          </cell>
          <cell r="CR28" t="str">
            <v>ND</v>
          </cell>
          <cell r="CS28">
            <v>85.44</v>
          </cell>
        </row>
        <row r="29">
          <cell r="AA29" t="str">
            <v>N2004</v>
          </cell>
          <cell r="AB29">
            <v>246</v>
          </cell>
          <cell r="AC29">
            <v>369.16</v>
          </cell>
          <cell r="AD29">
            <v>303</v>
          </cell>
          <cell r="AE29">
            <v>412.28</v>
          </cell>
          <cell r="AF29">
            <v>230.55999999999997</v>
          </cell>
          <cell r="AG29">
            <v>147.19999999999999</v>
          </cell>
          <cell r="AH29">
            <v>60.599999999999994</v>
          </cell>
          <cell r="AI29">
            <v>28.919999999999998</v>
          </cell>
          <cell r="AJ29">
            <v>23.48</v>
          </cell>
          <cell r="AK29">
            <v>25.76</v>
          </cell>
          <cell r="AL29">
            <v>17.88</v>
          </cell>
          <cell r="AM29" t="str">
            <v>ND</v>
          </cell>
          <cell r="AN29">
            <v>12.719999999999999</v>
          </cell>
          <cell r="AO29" t="str">
            <v>ND</v>
          </cell>
          <cell r="AP29">
            <v>26.599999999999998</v>
          </cell>
          <cell r="AQ29" t="str">
            <v>ND</v>
          </cell>
          <cell r="AR29">
            <v>265.8</v>
          </cell>
          <cell r="AS29" t="str">
            <v>&lt;LOQ</v>
          </cell>
          <cell r="AT29" t="str">
            <v>ND</v>
          </cell>
          <cell r="AU29" t="str">
            <v>ND</v>
          </cell>
          <cell r="AV29" t="str">
            <v>ND</v>
          </cell>
          <cell r="AW29" t="str">
            <v>&lt;LOQ</v>
          </cell>
          <cell r="AX29" t="str">
            <v>ND</v>
          </cell>
          <cell r="AY29">
            <v>33</v>
          </cell>
          <cell r="AZ29">
            <v>260.91999999999996</v>
          </cell>
          <cell r="BA29">
            <v>101.24</v>
          </cell>
          <cell r="BB29" t="str">
            <v>ND</v>
          </cell>
          <cell r="BC29">
            <v>191.44000000000003</v>
          </cell>
          <cell r="BD29" t="str">
            <v>ND</v>
          </cell>
          <cell r="BE29">
            <v>212.76</v>
          </cell>
          <cell r="BF29" t="str">
            <v>ND</v>
          </cell>
          <cell r="BG29">
            <v>66.239999999999995</v>
          </cell>
          <cell r="BH29" t="str">
            <v>ND</v>
          </cell>
          <cell r="BI29">
            <v>25.12</v>
          </cell>
          <cell r="BJ29">
            <v>131.76</v>
          </cell>
          <cell r="BK29">
            <v>258.76</v>
          </cell>
          <cell r="BL29">
            <v>73.399999999999991</v>
          </cell>
          <cell r="BM29" t="str">
            <v>ND</v>
          </cell>
          <cell r="BN29" t="str">
            <v>ND</v>
          </cell>
          <cell r="BO29" t="str">
            <v>ND</v>
          </cell>
          <cell r="BP29" t="str">
            <v>ND</v>
          </cell>
          <cell r="BQ29">
            <v>45.839999999999996</v>
          </cell>
          <cell r="BR29">
            <v>123.60000000000001</v>
          </cell>
          <cell r="BS29" t="str">
            <v>ND</v>
          </cell>
          <cell r="BT29" t="str">
            <v>ND</v>
          </cell>
          <cell r="BU29" t="str">
            <v>ND</v>
          </cell>
          <cell r="BV29">
            <v>29.439999999999998</v>
          </cell>
          <cell r="BW29" t="str">
            <v>ND</v>
          </cell>
          <cell r="BX29" t="str">
            <v>ND</v>
          </cell>
          <cell r="BY29" t="str">
            <v>ND</v>
          </cell>
          <cell r="BZ29" t="str">
            <v>ND</v>
          </cell>
          <cell r="CA29">
            <v>19.72</v>
          </cell>
          <cell r="CB29" t="str">
            <v>ND</v>
          </cell>
          <cell r="CC29" t="str">
            <v>ND</v>
          </cell>
          <cell r="CD29">
            <v>20.959999999999997</v>
          </cell>
          <cell r="CE29">
            <v>12.88</v>
          </cell>
          <cell r="CF29">
            <v>4.3999999999999995</v>
          </cell>
          <cell r="CG29" t="str">
            <v>ND</v>
          </cell>
          <cell r="CH29" t="str">
            <v>ND</v>
          </cell>
          <cell r="CI29">
            <v>15.959999999999999</v>
          </cell>
          <cell r="CJ29" t="str">
            <v>ND</v>
          </cell>
          <cell r="CK29">
            <v>65.47999999999999</v>
          </cell>
          <cell r="CL29" t="str">
            <v>ND</v>
          </cell>
          <cell r="CM29" t="str">
            <v>ND</v>
          </cell>
          <cell r="CN29" t="str">
            <v>ND</v>
          </cell>
          <cell r="CO29" t="str">
            <v>ND</v>
          </cell>
          <cell r="CP29" t="str">
            <v>ND</v>
          </cell>
          <cell r="CQ29" t="str">
            <v>ND</v>
          </cell>
          <cell r="CR29" t="str">
            <v>ND</v>
          </cell>
          <cell r="CS29">
            <v>58.079999999999991</v>
          </cell>
        </row>
        <row r="30">
          <cell r="AA30">
            <v>2011</v>
          </cell>
          <cell r="AB30">
            <v>195.15479999999999</v>
          </cell>
          <cell r="AC30">
            <v>194.67999999999998</v>
          </cell>
          <cell r="AD30">
            <v>221.64</v>
          </cell>
          <cell r="AE30">
            <v>282.11999999999995</v>
          </cell>
          <cell r="AF30">
            <v>175.48</v>
          </cell>
          <cell r="AG30">
            <v>126.67999999999999</v>
          </cell>
          <cell r="AH30">
            <v>72.72</v>
          </cell>
          <cell r="AI30">
            <v>38.44</v>
          </cell>
          <cell r="AJ30">
            <v>29.560000000000002</v>
          </cell>
          <cell r="AK30">
            <v>23.76</v>
          </cell>
          <cell r="AL30">
            <v>18.119999999999997</v>
          </cell>
          <cell r="AM30" t="str">
            <v>ND</v>
          </cell>
          <cell r="AN30">
            <v>4.5200000000000005</v>
          </cell>
          <cell r="AO30" t="str">
            <v>ND</v>
          </cell>
          <cell r="AP30">
            <v>4.5999999999999996</v>
          </cell>
          <cell r="AQ30" t="str">
            <v>ND</v>
          </cell>
          <cell r="AR30">
            <v>145.67999999999998</v>
          </cell>
          <cell r="AS30">
            <v>17.119999999999997</v>
          </cell>
          <cell r="AT30" t="str">
            <v>&lt;LOQ</v>
          </cell>
          <cell r="AU30" t="str">
            <v>ND</v>
          </cell>
          <cell r="AV30" t="str">
            <v>ND</v>
          </cell>
          <cell r="AW30" t="str">
            <v>&lt;LOQ</v>
          </cell>
          <cell r="AX30" t="str">
            <v>ND</v>
          </cell>
          <cell r="AY30">
            <v>13.759999999999998</v>
          </cell>
          <cell r="AZ30">
            <v>184.51999999999998</v>
          </cell>
          <cell r="BA30">
            <v>74.2</v>
          </cell>
          <cell r="BB30" t="str">
            <v>&lt;LOQ</v>
          </cell>
          <cell r="BC30">
            <v>138.55999999999997</v>
          </cell>
          <cell r="BD30" t="str">
            <v>ND</v>
          </cell>
          <cell r="BE30">
            <v>173.32000000000002</v>
          </cell>
          <cell r="BF30" t="str">
            <v>ND</v>
          </cell>
          <cell r="BG30">
            <v>79.039999999999992</v>
          </cell>
          <cell r="BH30" t="str">
            <v>ND</v>
          </cell>
          <cell r="BI30">
            <v>24.12</v>
          </cell>
          <cell r="BJ30">
            <v>68.279999999999987</v>
          </cell>
          <cell r="BK30">
            <v>187.15999999999997</v>
          </cell>
          <cell r="BL30">
            <v>48.48</v>
          </cell>
          <cell r="BM30" t="str">
            <v>ND</v>
          </cell>
          <cell r="BN30" t="str">
            <v>ND</v>
          </cell>
          <cell r="BO30" t="str">
            <v>ND</v>
          </cell>
          <cell r="BP30" t="str">
            <v>ND</v>
          </cell>
          <cell r="BQ30">
            <v>46.76</v>
          </cell>
          <cell r="BR30">
            <v>96.839999999999989</v>
          </cell>
          <cell r="BS30" t="str">
            <v>&lt;LOQ</v>
          </cell>
          <cell r="BT30" t="str">
            <v>ND</v>
          </cell>
          <cell r="BU30" t="str">
            <v>ND</v>
          </cell>
          <cell r="BV30">
            <v>29.799999999999997</v>
          </cell>
          <cell r="BW30" t="str">
            <v>ND</v>
          </cell>
          <cell r="BX30" t="str">
            <v>ND</v>
          </cell>
          <cell r="BY30" t="str">
            <v>ND</v>
          </cell>
          <cell r="BZ30" t="str">
            <v>ND</v>
          </cell>
          <cell r="CA30">
            <v>22.36</v>
          </cell>
          <cell r="CB30" t="str">
            <v>ND</v>
          </cell>
          <cell r="CC30" t="str">
            <v>ND</v>
          </cell>
          <cell r="CD30">
            <v>13.280000000000001</v>
          </cell>
          <cell r="CE30">
            <v>5.16</v>
          </cell>
          <cell r="CF30">
            <v>2.3199999999999998</v>
          </cell>
          <cell r="CG30" t="str">
            <v>ND</v>
          </cell>
          <cell r="CH30" t="str">
            <v>ND</v>
          </cell>
          <cell r="CI30">
            <v>9</v>
          </cell>
          <cell r="CJ30" t="str">
            <v>ND</v>
          </cell>
          <cell r="CK30">
            <v>14.68</v>
          </cell>
          <cell r="CL30" t="str">
            <v>ND</v>
          </cell>
          <cell r="CM30" t="str">
            <v>ND</v>
          </cell>
          <cell r="CN30" t="str">
            <v>ND</v>
          </cell>
          <cell r="CO30" t="str">
            <v>ND</v>
          </cell>
          <cell r="CP30" t="str">
            <v>ND</v>
          </cell>
          <cell r="CQ30" t="str">
            <v>ND</v>
          </cell>
          <cell r="CR30" t="str">
            <v>ND</v>
          </cell>
          <cell r="CS30">
            <v>23.439999999999998</v>
          </cell>
        </row>
        <row r="31">
          <cell r="AA31" t="str">
            <v>P3: N1982 [leachate pre-spike]</v>
          </cell>
          <cell r="AB31">
            <v>35.805599999999998</v>
          </cell>
          <cell r="AC31" t="str">
            <v>&lt;LOQ</v>
          </cell>
          <cell r="AD31">
            <v>51</v>
          </cell>
          <cell r="AE31">
            <v>69.64</v>
          </cell>
          <cell r="AF31">
            <v>57</v>
          </cell>
          <cell r="AG31">
            <v>13.36</v>
          </cell>
          <cell r="AH31">
            <v>10.799999999999999</v>
          </cell>
          <cell r="AI31">
            <v>9.24</v>
          </cell>
          <cell r="AJ31">
            <v>8.5599999999999987</v>
          </cell>
          <cell r="AK31">
            <v>6</v>
          </cell>
          <cell r="AL31">
            <v>7.1599999999999993</v>
          </cell>
          <cell r="AM31" t="str">
            <v>ND</v>
          </cell>
          <cell r="AN31" t="str">
            <v>&lt;LOQ</v>
          </cell>
          <cell r="AO31" t="str">
            <v>ND</v>
          </cell>
          <cell r="AP31" t="str">
            <v>ND</v>
          </cell>
          <cell r="AQ31" t="str">
            <v>ND</v>
          </cell>
          <cell r="AR31">
            <v>113.15999999999998</v>
          </cell>
          <cell r="AS31" t="str">
            <v>ND</v>
          </cell>
          <cell r="AT31" t="str">
            <v>ND</v>
          </cell>
          <cell r="AU31" t="str">
            <v>ND</v>
          </cell>
          <cell r="AV31" t="str">
            <v>&lt;LOQ</v>
          </cell>
          <cell r="AW31" t="str">
            <v>ND</v>
          </cell>
          <cell r="AX31" t="str">
            <v>ND</v>
          </cell>
          <cell r="AY31" t="str">
            <v>ND</v>
          </cell>
          <cell r="AZ31">
            <v>441.36000000000007</v>
          </cell>
          <cell r="BA31">
            <v>8.6</v>
          </cell>
          <cell r="BB31" t="str">
            <v>ND</v>
          </cell>
          <cell r="BC31">
            <v>3.2399999999999998</v>
          </cell>
          <cell r="BD31" t="str">
            <v>ND</v>
          </cell>
          <cell r="BE31" t="str">
            <v>&lt;LOQ</v>
          </cell>
          <cell r="BF31" t="str">
            <v>ND</v>
          </cell>
          <cell r="BG31" t="str">
            <v>ND</v>
          </cell>
          <cell r="BH31" t="str">
            <v>ND</v>
          </cell>
          <cell r="BI31" t="str">
            <v>&lt;LOQ</v>
          </cell>
          <cell r="BJ31" t="str">
            <v>ND</v>
          </cell>
          <cell r="BK31">
            <v>31.439999999999998</v>
          </cell>
          <cell r="BL31">
            <v>2.2799999999999998</v>
          </cell>
          <cell r="BM31" t="str">
            <v>ND</v>
          </cell>
          <cell r="BN31" t="str">
            <v>ND</v>
          </cell>
          <cell r="BO31" t="str">
            <v>ND</v>
          </cell>
          <cell r="BP31" t="str">
            <v>ND</v>
          </cell>
          <cell r="BQ31" t="str">
            <v>&lt;LOQ</v>
          </cell>
          <cell r="BR31">
            <v>15.759999999999998</v>
          </cell>
          <cell r="BS31" t="str">
            <v>ND</v>
          </cell>
          <cell r="BT31" t="str">
            <v>ND</v>
          </cell>
          <cell r="BU31" t="str">
            <v>ND</v>
          </cell>
          <cell r="BV31" t="str">
            <v>ND</v>
          </cell>
          <cell r="BW31" t="str">
            <v>ND</v>
          </cell>
          <cell r="BX31" t="str">
            <v>ND</v>
          </cell>
          <cell r="BY31" t="str">
            <v>ND</v>
          </cell>
          <cell r="BZ31" t="str">
            <v>ND</v>
          </cell>
          <cell r="CA31">
            <v>2.2799999999999998</v>
          </cell>
          <cell r="CB31" t="str">
            <v>ND</v>
          </cell>
          <cell r="CC31" t="str">
            <v>ND</v>
          </cell>
          <cell r="CD31" t="str">
            <v>ND</v>
          </cell>
          <cell r="CE31" t="str">
            <v>ND</v>
          </cell>
          <cell r="CF31" t="str">
            <v>ND</v>
          </cell>
          <cell r="CG31" t="str">
            <v>ND</v>
          </cell>
          <cell r="CH31" t="str">
            <v>ND</v>
          </cell>
          <cell r="CI31">
            <v>6.9200000000000008</v>
          </cell>
          <cell r="CJ31" t="str">
            <v>&lt;LOQ</v>
          </cell>
          <cell r="CK31">
            <v>7.04</v>
          </cell>
          <cell r="CL31">
            <v>11.079999999999998</v>
          </cell>
          <cell r="CM31" t="str">
            <v>ND</v>
          </cell>
          <cell r="CN31" t="str">
            <v>ND</v>
          </cell>
          <cell r="CO31" t="str">
            <v>ND</v>
          </cell>
          <cell r="CP31" t="str">
            <v>ND</v>
          </cell>
          <cell r="CQ31" t="str">
            <v>ND</v>
          </cell>
          <cell r="CR31" t="str">
            <v>ND</v>
          </cell>
          <cell r="CS31" t="str">
            <v>ND</v>
          </cell>
        </row>
        <row r="32">
          <cell r="AA32" t="str">
            <v>N1986</v>
          </cell>
          <cell r="AB32">
            <v>254.6688</v>
          </cell>
          <cell r="AC32">
            <v>323.2</v>
          </cell>
          <cell r="AD32">
            <v>395.40000000000003</v>
          </cell>
          <cell r="AE32">
            <v>643.52</v>
          </cell>
          <cell r="AF32">
            <v>367.48</v>
          </cell>
          <cell r="AG32">
            <v>233.55999999999997</v>
          </cell>
          <cell r="AH32">
            <v>166.24</v>
          </cell>
          <cell r="AI32">
            <v>137</v>
          </cell>
          <cell r="AJ32">
            <v>150.28</v>
          </cell>
          <cell r="AK32">
            <v>164.48</v>
          </cell>
          <cell r="AL32">
            <v>167.55999999999997</v>
          </cell>
          <cell r="AM32">
            <v>13.200000000000001</v>
          </cell>
          <cell r="AN32">
            <v>60.879999999999995</v>
          </cell>
          <cell r="AO32">
            <v>6.16</v>
          </cell>
          <cell r="AP32">
            <v>64.599999999999994</v>
          </cell>
          <cell r="AQ32" t="str">
            <v>ND</v>
          </cell>
          <cell r="AR32">
            <v>386.52</v>
          </cell>
          <cell r="AS32">
            <v>206.08</v>
          </cell>
          <cell r="AT32">
            <v>114.60000000000001</v>
          </cell>
          <cell r="AU32" t="str">
            <v>ND</v>
          </cell>
          <cell r="AV32">
            <v>496.59999999999997</v>
          </cell>
          <cell r="AW32">
            <v>368.71999999999997</v>
          </cell>
          <cell r="AX32">
            <v>66.92</v>
          </cell>
          <cell r="AY32">
            <v>33</v>
          </cell>
          <cell r="AZ32">
            <v>969.59999999999991</v>
          </cell>
          <cell r="BA32">
            <v>388.76</v>
          </cell>
          <cell r="BB32">
            <v>3.36</v>
          </cell>
          <cell r="BC32">
            <v>254.28</v>
          </cell>
          <cell r="BD32" t="str">
            <v>ND</v>
          </cell>
          <cell r="BE32">
            <v>273.35999999999996</v>
          </cell>
          <cell r="BF32" t="str">
            <v>ND</v>
          </cell>
          <cell r="BG32">
            <v>122.60000000000001</v>
          </cell>
          <cell r="BH32" t="str">
            <v>ND</v>
          </cell>
          <cell r="BI32">
            <v>108.52</v>
          </cell>
          <cell r="BJ32">
            <v>59.72</v>
          </cell>
          <cell r="BK32">
            <v>325.28000000000003</v>
          </cell>
          <cell r="BL32">
            <v>116.72000000000001</v>
          </cell>
          <cell r="BM32" t="str">
            <v>ND</v>
          </cell>
          <cell r="BN32" t="str">
            <v>ND</v>
          </cell>
          <cell r="BO32" t="str">
            <v>ND</v>
          </cell>
          <cell r="BP32" t="str">
            <v>&lt;LOQ</v>
          </cell>
          <cell r="BQ32">
            <v>545.04</v>
          </cell>
          <cell r="BR32">
            <v>183.88</v>
          </cell>
          <cell r="BS32" t="str">
            <v>ND</v>
          </cell>
          <cell r="BT32" t="str">
            <v>ND</v>
          </cell>
          <cell r="BU32" t="str">
            <v>ND</v>
          </cell>
          <cell r="BV32">
            <v>124.60000000000001</v>
          </cell>
          <cell r="BW32" t="str">
            <v>ND</v>
          </cell>
          <cell r="BX32" t="str">
            <v>ND</v>
          </cell>
          <cell r="BY32" t="str">
            <v>&lt;LOQ</v>
          </cell>
          <cell r="BZ32" t="str">
            <v>ND</v>
          </cell>
          <cell r="CA32">
            <v>120.48</v>
          </cell>
          <cell r="CB32" t="str">
            <v>ND</v>
          </cell>
          <cell r="CC32" t="str">
            <v>ND</v>
          </cell>
          <cell r="CD32">
            <v>47.360000000000007</v>
          </cell>
          <cell r="CE32">
            <v>59.47999999999999</v>
          </cell>
          <cell r="CF32">
            <v>21.919999999999998</v>
          </cell>
          <cell r="CG32" t="str">
            <v>ND</v>
          </cell>
          <cell r="CH32" t="str">
            <v>ND</v>
          </cell>
          <cell r="CI32">
            <v>100.56</v>
          </cell>
          <cell r="CJ32" t="str">
            <v>&lt;LOQ</v>
          </cell>
          <cell r="CK32">
            <v>72.88</v>
          </cell>
          <cell r="CL32">
            <v>10.32</v>
          </cell>
          <cell r="CM32">
            <v>6.32</v>
          </cell>
          <cell r="CN32" t="str">
            <v>ND</v>
          </cell>
          <cell r="CO32" t="str">
            <v>ND</v>
          </cell>
          <cell r="CP32" t="str">
            <v>ND</v>
          </cell>
          <cell r="CQ32" t="str">
            <v>ND</v>
          </cell>
          <cell r="CR32" t="str">
            <v>ND</v>
          </cell>
          <cell r="CS32">
            <v>72.679999999999993</v>
          </cell>
        </row>
        <row r="33">
          <cell r="AA33" t="str">
            <v>N1990</v>
          </cell>
          <cell r="AB33">
            <v>314.13919999999996</v>
          </cell>
          <cell r="AC33">
            <v>376.79999999999995</v>
          </cell>
          <cell r="AD33">
            <v>458.92</v>
          </cell>
          <cell r="AE33">
            <v>744.11999999999989</v>
          </cell>
          <cell r="AF33">
            <v>429.48</v>
          </cell>
          <cell r="AG33">
            <v>304.32</v>
          </cell>
          <cell r="AH33">
            <v>220.04</v>
          </cell>
          <cell r="AI33">
            <v>217.39999999999998</v>
          </cell>
          <cell r="AJ33">
            <v>218.55999999999997</v>
          </cell>
          <cell r="AK33">
            <v>240.88</v>
          </cell>
          <cell r="AL33">
            <v>229</v>
          </cell>
          <cell r="AM33">
            <v>14.92</v>
          </cell>
          <cell r="AN33">
            <v>90.04</v>
          </cell>
          <cell r="AO33" t="str">
            <v>ND</v>
          </cell>
          <cell r="AP33">
            <v>81.64</v>
          </cell>
          <cell r="AQ33" t="str">
            <v>ND</v>
          </cell>
          <cell r="AR33">
            <v>449.16</v>
          </cell>
          <cell r="AS33">
            <v>192.24</v>
          </cell>
          <cell r="AT33">
            <v>178.08</v>
          </cell>
          <cell r="AU33" t="str">
            <v>ND</v>
          </cell>
          <cell r="AV33">
            <v>516.88</v>
          </cell>
          <cell r="AW33">
            <v>466</v>
          </cell>
          <cell r="AX33">
            <v>151.6</v>
          </cell>
          <cell r="AY33">
            <v>38.119999999999997</v>
          </cell>
          <cell r="AZ33">
            <v>1092.8399999999999</v>
          </cell>
          <cell r="BA33">
            <v>476.79999999999995</v>
          </cell>
          <cell r="BB33">
            <v>7.879999999999999</v>
          </cell>
          <cell r="BC33">
            <v>293.56</v>
          </cell>
          <cell r="BD33" t="str">
            <v>ND</v>
          </cell>
          <cell r="BE33">
            <v>319.32</v>
          </cell>
          <cell r="BF33" t="str">
            <v>ND</v>
          </cell>
          <cell r="BG33">
            <v>177.27999999999997</v>
          </cell>
          <cell r="BH33" t="str">
            <v>ND</v>
          </cell>
          <cell r="BI33">
            <v>140.47999999999999</v>
          </cell>
          <cell r="BJ33">
            <v>75.47999999999999</v>
          </cell>
          <cell r="BK33">
            <v>378.03999999999996</v>
          </cell>
          <cell r="BL33">
            <v>176.92</v>
          </cell>
          <cell r="BM33" t="str">
            <v>ND</v>
          </cell>
          <cell r="BN33" t="str">
            <v>ND</v>
          </cell>
          <cell r="BO33" t="str">
            <v>ND</v>
          </cell>
          <cell r="BP33" t="str">
            <v>ND</v>
          </cell>
          <cell r="BQ33">
            <v>344.44</v>
          </cell>
          <cell r="BR33">
            <v>197.32000000000002</v>
          </cell>
          <cell r="BS33" t="str">
            <v>&lt;LOQ</v>
          </cell>
          <cell r="BT33" t="str">
            <v>ND</v>
          </cell>
          <cell r="BU33" t="str">
            <v>ND</v>
          </cell>
          <cell r="BV33">
            <v>189.84</v>
          </cell>
          <cell r="BW33" t="str">
            <v>ND</v>
          </cell>
          <cell r="BX33" t="str">
            <v>ND</v>
          </cell>
          <cell r="BY33" t="str">
            <v>ND</v>
          </cell>
          <cell r="BZ33" t="str">
            <v>ND</v>
          </cell>
          <cell r="CA33">
            <v>203.39999999999998</v>
          </cell>
          <cell r="CB33" t="str">
            <v>ND</v>
          </cell>
          <cell r="CC33" t="str">
            <v>&lt;LOQ</v>
          </cell>
          <cell r="CD33">
            <v>39.72</v>
          </cell>
          <cell r="CE33">
            <v>61.599999999999994</v>
          </cell>
          <cell r="CF33">
            <v>23.88</v>
          </cell>
          <cell r="CG33" t="str">
            <v>ND</v>
          </cell>
          <cell r="CH33" t="str">
            <v>ND</v>
          </cell>
          <cell r="CI33">
            <v>144.55999999999997</v>
          </cell>
          <cell r="CJ33">
            <v>4.68</v>
          </cell>
          <cell r="CK33">
            <v>91.96</v>
          </cell>
          <cell r="CL33">
            <v>12.92</v>
          </cell>
          <cell r="CM33">
            <v>6.879999999999999</v>
          </cell>
          <cell r="CN33" t="str">
            <v>ND</v>
          </cell>
          <cell r="CO33" t="str">
            <v>ND</v>
          </cell>
          <cell r="CP33" t="str">
            <v>ND</v>
          </cell>
          <cell r="CQ33" t="str">
            <v>ND</v>
          </cell>
          <cell r="CR33" t="str">
            <v>ND</v>
          </cell>
          <cell r="CS33">
            <v>95.48</v>
          </cell>
        </row>
        <row r="34">
          <cell r="AA34">
            <v>1998</v>
          </cell>
          <cell r="AB34">
            <v>297.60839999999996</v>
          </cell>
          <cell r="AC34">
            <v>358.59999999999997</v>
          </cell>
          <cell r="AD34">
            <v>386.88000000000005</v>
          </cell>
          <cell r="AE34">
            <v>650.12</v>
          </cell>
          <cell r="AF34">
            <v>392.55999999999995</v>
          </cell>
          <cell r="AG34">
            <v>276.52</v>
          </cell>
          <cell r="AH34">
            <v>214.35999999999999</v>
          </cell>
          <cell r="AI34">
            <v>168.04</v>
          </cell>
          <cell r="AJ34">
            <v>172.72</v>
          </cell>
          <cell r="AK34">
            <v>190.39999999999998</v>
          </cell>
          <cell r="AL34">
            <v>183.76</v>
          </cell>
          <cell r="AM34">
            <v>11</v>
          </cell>
          <cell r="AN34">
            <v>79.679999999999993</v>
          </cell>
          <cell r="AO34">
            <v>3.1199999999999997</v>
          </cell>
          <cell r="AP34">
            <v>58.039999999999992</v>
          </cell>
          <cell r="AQ34" t="str">
            <v>ND</v>
          </cell>
          <cell r="AR34">
            <v>268.08</v>
          </cell>
          <cell r="AS34">
            <v>157.4</v>
          </cell>
          <cell r="AT34">
            <v>66.8</v>
          </cell>
          <cell r="AU34" t="str">
            <v>ND</v>
          </cell>
          <cell r="AV34">
            <v>447.59999999999997</v>
          </cell>
          <cell r="AW34">
            <v>580.79999999999995</v>
          </cell>
          <cell r="AX34">
            <v>113.44</v>
          </cell>
          <cell r="AY34">
            <v>34.919999999999995</v>
          </cell>
          <cell r="AZ34">
            <v>1032.76</v>
          </cell>
          <cell r="BA34">
            <v>507.68</v>
          </cell>
          <cell r="BB34">
            <v>6.0399999999999991</v>
          </cell>
          <cell r="BC34">
            <v>227.96</v>
          </cell>
          <cell r="BD34" t="str">
            <v>&lt;LOQ</v>
          </cell>
          <cell r="BE34">
            <v>278.68</v>
          </cell>
          <cell r="BF34" t="str">
            <v>ND</v>
          </cell>
          <cell r="BG34">
            <v>155.76</v>
          </cell>
          <cell r="BH34" t="str">
            <v>ND</v>
          </cell>
          <cell r="BI34">
            <v>114.8</v>
          </cell>
          <cell r="BJ34">
            <v>73.399999999999991</v>
          </cell>
          <cell r="BK34">
            <v>317.04000000000002</v>
          </cell>
          <cell r="BL34">
            <v>149.28</v>
          </cell>
          <cell r="BM34" t="str">
            <v>ND</v>
          </cell>
          <cell r="BN34" t="str">
            <v>ND</v>
          </cell>
          <cell r="BO34" t="str">
            <v>ND</v>
          </cell>
          <cell r="BP34" t="str">
            <v>ND</v>
          </cell>
          <cell r="BQ34">
            <v>211.84</v>
          </cell>
          <cell r="BR34">
            <v>181.72</v>
          </cell>
          <cell r="BS34" t="str">
            <v>&lt;LOQ</v>
          </cell>
          <cell r="BT34" t="str">
            <v>ND</v>
          </cell>
          <cell r="BU34" t="str">
            <v>ND</v>
          </cell>
          <cell r="BV34">
            <v>162.67999999999998</v>
          </cell>
          <cell r="BW34" t="str">
            <v>&lt;LOQ</v>
          </cell>
          <cell r="BX34" t="str">
            <v>ND</v>
          </cell>
          <cell r="BY34" t="str">
            <v>ND</v>
          </cell>
          <cell r="BZ34" t="str">
            <v>ND</v>
          </cell>
          <cell r="CA34">
            <v>146.44</v>
          </cell>
          <cell r="CB34" t="str">
            <v>ND</v>
          </cell>
          <cell r="CC34" t="str">
            <v>&lt;LOQ</v>
          </cell>
          <cell r="CD34">
            <v>47.24</v>
          </cell>
          <cell r="CE34">
            <v>52.96</v>
          </cell>
          <cell r="CF34">
            <v>24</v>
          </cell>
          <cell r="CG34" t="str">
            <v>ND</v>
          </cell>
          <cell r="CH34" t="str">
            <v>ND</v>
          </cell>
          <cell r="CI34">
            <v>105.07999999999998</v>
          </cell>
          <cell r="CJ34">
            <v>2.1199999999999997</v>
          </cell>
          <cell r="CK34">
            <v>93.48</v>
          </cell>
          <cell r="CL34">
            <v>15.959999999999999</v>
          </cell>
          <cell r="CM34">
            <v>6.68</v>
          </cell>
          <cell r="CN34" t="str">
            <v>ND</v>
          </cell>
          <cell r="CO34" t="str">
            <v>ND</v>
          </cell>
          <cell r="CP34" t="str">
            <v>ND</v>
          </cell>
          <cell r="CQ34" t="str">
            <v>ND</v>
          </cell>
          <cell r="CR34" t="str">
            <v>ND</v>
          </cell>
          <cell r="CS34">
            <v>89.92</v>
          </cell>
        </row>
        <row r="35">
          <cell r="AA35">
            <v>2002</v>
          </cell>
          <cell r="AB35">
            <v>322.43279999999999</v>
          </cell>
          <cell r="AC35">
            <v>410.76</v>
          </cell>
          <cell r="AD35">
            <v>457.40000000000003</v>
          </cell>
          <cell r="AE35">
            <v>685.96</v>
          </cell>
          <cell r="AF35">
            <v>416.23999999999995</v>
          </cell>
          <cell r="AG35">
            <v>265.56</v>
          </cell>
          <cell r="AH35">
            <v>170.32</v>
          </cell>
          <cell r="AI35">
            <v>104.8</v>
          </cell>
          <cell r="AJ35">
            <v>88.56</v>
          </cell>
          <cell r="AK35">
            <v>91.600000000000009</v>
          </cell>
          <cell r="AL35">
            <v>74.92</v>
          </cell>
          <cell r="AM35">
            <v>5.0799999999999992</v>
          </cell>
          <cell r="AN35">
            <v>33.839999999999996</v>
          </cell>
          <cell r="AO35" t="str">
            <v>&lt;LOQ</v>
          </cell>
          <cell r="AP35">
            <v>18.48</v>
          </cell>
          <cell r="AQ35" t="str">
            <v>ND</v>
          </cell>
          <cell r="AR35">
            <v>224.11999999999998</v>
          </cell>
          <cell r="AS35">
            <v>111.55999999999999</v>
          </cell>
          <cell r="AT35">
            <v>49.599999999999994</v>
          </cell>
          <cell r="AU35" t="str">
            <v>ND</v>
          </cell>
          <cell r="AV35">
            <v>616.04</v>
          </cell>
          <cell r="AW35">
            <v>505.52</v>
          </cell>
          <cell r="AX35">
            <v>86</v>
          </cell>
          <cell r="AY35">
            <v>40.56</v>
          </cell>
          <cell r="AZ35">
            <v>1441.96</v>
          </cell>
          <cell r="BA35">
            <v>396.71999999999997</v>
          </cell>
          <cell r="BB35" t="str">
            <v>&lt;LOQ</v>
          </cell>
          <cell r="BC35">
            <v>275.44</v>
          </cell>
          <cell r="BD35" t="str">
            <v>ND</v>
          </cell>
          <cell r="BE35">
            <v>309.56</v>
          </cell>
          <cell r="BF35" t="str">
            <v>ND</v>
          </cell>
          <cell r="BG35">
            <v>113.19999999999999</v>
          </cell>
          <cell r="BH35" t="str">
            <v>ND</v>
          </cell>
          <cell r="BI35">
            <v>59.199999999999996</v>
          </cell>
          <cell r="BJ35">
            <v>85.399999999999991</v>
          </cell>
          <cell r="BK35">
            <v>365.16</v>
          </cell>
          <cell r="BL35">
            <v>121.32</v>
          </cell>
          <cell r="BM35" t="str">
            <v>ND</v>
          </cell>
          <cell r="BN35" t="str">
            <v>ND</v>
          </cell>
          <cell r="BO35" t="str">
            <v>ND</v>
          </cell>
          <cell r="BP35" t="str">
            <v>ND</v>
          </cell>
          <cell r="BQ35">
            <v>81</v>
          </cell>
          <cell r="BR35">
            <v>208.6</v>
          </cell>
          <cell r="BS35" t="str">
            <v>&lt;LOQ</v>
          </cell>
          <cell r="BT35" t="str">
            <v>ND</v>
          </cell>
          <cell r="BU35" t="str">
            <v>ND</v>
          </cell>
          <cell r="BV35">
            <v>108.88</v>
          </cell>
          <cell r="BW35" t="str">
            <v>ND</v>
          </cell>
          <cell r="BX35" t="str">
            <v>ND</v>
          </cell>
          <cell r="BY35" t="str">
            <v>&lt;LOQ</v>
          </cell>
          <cell r="BZ35" t="str">
            <v>ND</v>
          </cell>
          <cell r="CA35">
            <v>92.8</v>
          </cell>
          <cell r="CB35" t="str">
            <v>ND</v>
          </cell>
          <cell r="CC35" t="str">
            <v>&lt;LOQ</v>
          </cell>
          <cell r="CD35">
            <v>14.959999999999999</v>
          </cell>
          <cell r="CE35">
            <v>3.08</v>
          </cell>
          <cell r="CF35">
            <v>2.92</v>
          </cell>
          <cell r="CG35" t="str">
            <v>ND</v>
          </cell>
          <cell r="CH35" t="str">
            <v>ND</v>
          </cell>
          <cell r="CI35">
            <v>84.24</v>
          </cell>
          <cell r="CJ35">
            <v>12</v>
          </cell>
          <cell r="CK35">
            <v>51.32</v>
          </cell>
          <cell r="CL35">
            <v>5.8</v>
          </cell>
          <cell r="CM35" t="str">
            <v>&lt;LOQ</v>
          </cell>
          <cell r="CN35" t="str">
            <v>ND</v>
          </cell>
          <cell r="CO35" t="str">
            <v>ND</v>
          </cell>
          <cell r="CP35" t="str">
            <v>ND</v>
          </cell>
          <cell r="CQ35" t="str">
            <v>ND</v>
          </cell>
          <cell r="CR35" t="str">
            <v>ND</v>
          </cell>
          <cell r="CS35">
            <v>19.759999999999998</v>
          </cell>
        </row>
        <row r="36">
          <cell r="AA36" t="str">
            <v>2008 [IS low all]</v>
          </cell>
          <cell r="AB36" t="str">
            <v>ND</v>
          </cell>
          <cell r="AC36">
            <v>452.16</v>
          </cell>
          <cell r="AD36">
            <v>374.68</v>
          </cell>
          <cell r="AE36">
            <v>682.52</v>
          </cell>
          <cell r="AF36">
            <v>433.40000000000003</v>
          </cell>
          <cell r="AG36">
            <v>271.24</v>
          </cell>
          <cell r="AH36">
            <v>214.79999999999998</v>
          </cell>
          <cell r="AI36">
            <v>195.27999999999997</v>
          </cell>
          <cell r="AJ36">
            <v>198.15999999999997</v>
          </cell>
          <cell r="AK36">
            <v>223.51999999999998</v>
          </cell>
          <cell r="AL36">
            <v>233.24</v>
          </cell>
          <cell r="AM36">
            <v>15.08</v>
          </cell>
          <cell r="AN36">
            <v>144.07999999999998</v>
          </cell>
          <cell r="AO36">
            <v>5.9200000000000008</v>
          </cell>
          <cell r="AP36">
            <v>148.84</v>
          </cell>
          <cell r="AQ36" t="str">
            <v>ND</v>
          </cell>
          <cell r="AR36">
            <v>24.12</v>
          </cell>
          <cell r="AS36" t="str">
            <v>ND</v>
          </cell>
          <cell r="AT36">
            <v>14.399999999999999</v>
          </cell>
          <cell r="AU36" t="str">
            <v>ND</v>
          </cell>
          <cell r="AV36">
            <v>639.2399999999999</v>
          </cell>
          <cell r="AW36">
            <v>559.52</v>
          </cell>
          <cell r="AX36">
            <v>159.47999999999999</v>
          </cell>
          <cell r="AY36" t="str">
            <v>ND</v>
          </cell>
          <cell r="AZ36">
            <v>958.27999999999986</v>
          </cell>
          <cell r="BA36">
            <v>350.59999999999997</v>
          </cell>
          <cell r="BB36" t="str">
            <v>ND</v>
          </cell>
          <cell r="BC36">
            <v>125.88</v>
          </cell>
          <cell r="BD36" t="str">
            <v>&lt;LOQ</v>
          </cell>
          <cell r="BE36">
            <v>334.44</v>
          </cell>
          <cell r="BF36" t="str">
            <v>ND</v>
          </cell>
          <cell r="BG36">
            <v>182.24</v>
          </cell>
          <cell r="BH36" t="str">
            <v>ND</v>
          </cell>
          <cell r="BI36">
            <v>183.39999999999998</v>
          </cell>
          <cell r="BJ36">
            <v>139.24</v>
          </cell>
          <cell r="BK36">
            <v>370</v>
          </cell>
          <cell r="BL36">
            <v>182.84</v>
          </cell>
          <cell r="BM36" t="str">
            <v>ND</v>
          </cell>
          <cell r="BN36" t="str">
            <v>ND</v>
          </cell>
          <cell r="BO36" t="str">
            <v>ND</v>
          </cell>
          <cell r="BP36" t="str">
            <v>ND</v>
          </cell>
          <cell r="BQ36">
            <v>234.64</v>
          </cell>
          <cell r="BR36">
            <v>214.79999999999998</v>
          </cell>
          <cell r="BS36" t="str">
            <v>ND</v>
          </cell>
          <cell r="BT36" t="str">
            <v>ND</v>
          </cell>
          <cell r="BU36" t="str">
            <v>ND</v>
          </cell>
          <cell r="BV36">
            <v>183.64</v>
          </cell>
          <cell r="BW36" t="str">
            <v>ND</v>
          </cell>
          <cell r="BX36" t="str">
            <v>ND</v>
          </cell>
          <cell r="BY36" t="str">
            <v>ND</v>
          </cell>
          <cell r="BZ36" t="str">
            <v>ND</v>
          </cell>
          <cell r="CA36">
            <v>197.92</v>
          </cell>
          <cell r="CB36" t="str">
            <v>ND</v>
          </cell>
          <cell r="CC36" t="str">
            <v>ND</v>
          </cell>
          <cell r="CD36">
            <v>83.36</v>
          </cell>
          <cell r="CE36">
            <v>124.19999999999999</v>
          </cell>
          <cell r="CF36">
            <v>54.24</v>
          </cell>
          <cell r="CG36" t="str">
            <v>ND</v>
          </cell>
          <cell r="CH36" t="str">
            <v>ND</v>
          </cell>
          <cell r="CI36">
            <v>164.55999999999997</v>
          </cell>
          <cell r="CJ36">
            <v>10.92</v>
          </cell>
          <cell r="CK36">
            <v>252.91999999999996</v>
          </cell>
          <cell r="CL36">
            <v>55.039999999999992</v>
          </cell>
          <cell r="CM36">
            <v>24.799999999999997</v>
          </cell>
          <cell r="CN36" t="str">
            <v>ND</v>
          </cell>
          <cell r="CO36" t="str">
            <v>ND</v>
          </cell>
          <cell r="CP36" t="str">
            <v>ND</v>
          </cell>
          <cell r="CQ36" t="str">
            <v>ND</v>
          </cell>
          <cell r="CR36" t="str">
            <v>ND</v>
          </cell>
          <cell r="CS36">
            <v>259.44</v>
          </cell>
        </row>
      </sheetData>
      <sheetData sheetId="27"/>
      <sheetData sheetId="28"/>
      <sheetData sheetId="29">
        <row r="7">
          <cell r="AA7" t="str">
            <v>Positive Spike P3: N1983-a</v>
          </cell>
          <cell r="AB7">
            <v>132.51239999999999</v>
          </cell>
          <cell r="AC7" t="str">
            <v>ND</v>
          </cell>
          <cell r="AD7" t="str">
            <v>ND</v>
          </cell>
          <cell r="AE7">
            <v>127.5412</v>
          </cell>
          <cell r="AF7">
            <v>123.09000000000002</v>
          </cell>
          <cell r="AG7" t="str">
            <v>&lt;LOQ</v>
          </cell>
          <cell r="AH7" t="str">
            <v>&lt;LOQ</v>
          </cell>
          <cell r="AI7">
            <v>7.8703999999999992</v>
          </cell>
          <cell r="AJ7" t="str">
            <v>&lt;LOQ</v>
          </cell>
          <cell r="AK7">
            <v>10.9876</v>
          </cell>
          <cell r="AL7">
            <v>7.2664</v>
          </cell>
          <cell r="AM7" t="str">
            <v>ND</v>
          </cell>
          <cell r="AN7" t="str">
            <v>ND</v>
          </cell>
          <cell r="AO7" t="str">
            <v>ND</v>
          </cell>
          <cell r="AP7" t="str">
            <v>&lt;LOQ</v>
          </cell>
          <cell r="AQ7" t="str">
            <v>ND</v>
          </cell>
          <cell r="AR7">
            <v>419.7724</v>
          </cell>
          <cell r="AS7" t="str">
            <v>ND</v>
          </cell>
          <cell r="AT7" t="str">
            <v>ND</v>
          </cell>
          <cell r="AU7">
            <v>21.856399999999997</v>
          </cell>
          <cell r="AV7">
            <v>4.1040000000000001</v>
          </cell>
          <cell r="AW7">
            <v>2.9596</v>
          </cell>
          <cell r="AX7" t="str">
            <v>ND</v>
          </cell>
          <cell r="AY7" t="str">
            <v>ND</v>
          </cell>
          <cell r="AZ7">
            <v>902.33719999999994</v>
          </cell>
          <cell r="BA7">
            <v>16.316399999999998</v>
          </cell>
          <cell r="BB7">
            <v>4.1984000000000004</v>
          </cell>
          <cell r="BC7" t="str">
            <v>&lt;LOQ</v>
          </cell>
          <cell r="BD7" t="str">
            <v>ND</v>
          </cell>
          <cell r="BE7" t="str">
            <v>&lt;LOQ</v>
          </cell>
          <cell r="BF7" t="str">
            <v>ND</v>
          </cell>
          <cell r="BG7" t="str">
            <v>ND</v>
          </cell>
          <cell r="BH7" t="str">
            <v>ND</v>
          </cell>
          <cell r="BI7" t="str">
            <v>&lt;LOQ</v>
          </cell>
          <cell r="BJ7" t="str">
            <v>&lt;LOQ</v>
          </cell>
          <cell r="BK7">
            <v>27.3552</v>
          </cell>
          <cell r="BL7" t="str">
            <v>&lt;LOQ</v>
          </cell>
          <cell r="BM7" t="str">
            <v>ND</v>
          </cell>
          <cell r="BN7" t="str">
            <v>ND</v>
          </cell>
          <cell r="BO7" t="str">
            <v>ND</v>
          </cell>
          <cell r="BP7" t="str">
            <v>&lt;LOQ</v>
          </cell>
          <cell r="BQ7" t="str">
            <v>ND</v>
          </cell>
          <cell r="BR7">
            <v>7.1092000000000004</v>
          </cell>
          <cell r="BS7" t="str">
            <v>ND</v>
          </cell>
          <cell r="BT7" t="str">
            <v>ND</v>
          </cell>
          <cell r="BU7" t="str">
            <v>ND</v>
          </cell>
          <cell r="BV7" t="str">
            <v>ND</v>
          </cell>
          <cell r="BW7" t="str">
            <v>ND</v>
          </cell>
          <cell r="BX7" t="str">
            <v>ND</v>
          </cell>
          <cell r="BY7" t="str">
            <v>ND</v>
          </cell>
          <cell r="BZ7" t="str">
            <v>ND</v>
          </cell>
          <cell r="CA7" t="str">
            <v>&lt;LOQ</v>
          </cell>
          <cell r="CB7" t="str">
            <v>&lt;LOQ</v>
          </cell>
          <cell r="CC7" t="str">
            <v>ND</v>
          </cell>
          <cell r="CD7" t="str">
            <v>&lt;LOQ</v>
          </cell>
          <cell r="CE7" t="str">
            <v>&lt;LOQ</v>
          </cell>
          <cell r="CF7" t="str">
            <v>ND</v>
          </cell>
          <cell r="CG7" t="str">
            <v>ND</v>
          </cell>
          <cell r="CH7" t="str">
            <v>ND</v>
          </cell>
          <cell r="CI7">
            <v>30.521199999999997</v>
          </cell>
          <cell r="CJ7">
            <v>2.5219999999999998</v>
          </cell>
          <cell r="CK7">
            <v>18.311199999999999</v>
          </cell>
          <cell r="CL7">
            <v>15.072800000000001</v>
          </cell>
          <cell r="CM7">
            <v>17.217199999999998</v>
          </cell>
          <cell r="CN7" t="str">
            <v>ND</v>
          </cell>
          <cell r="CO7" t="str">
            <v>ND</v>
          </cell>
          <cell r="CP7" t="str">
            <v>ND</v>
          </cell>
          <cell r="CQ7" t="str">
            <v>ND</v>
          </cell>
          <cell r="CR7" t="str">
            <v>ND</v>
          </cell>
          <cell r="CS7" t="str">
            <v>ND</v>
          </cell>
        </row>
        <row r="8">
          <cell r="AA8" t="str">
            <v>1983-b</v>
          </cell>
          <cell r="AB8" t="str">
            <v>&lt;LOQ</v>
          </cell>
          <cell r="AC8" t="str">
            <v>&lt;LOQ</v>
          </cell>
          <cell r="AD8" t="str">
            <v>&lt;LOQ</v>
          </cell>
          <cell r="AE8" t="str">
            <v>&lt;LOQ</v>
          </cell>
          <cell r="AF8">
            <v>105.46359999999999</v>
          </cell>
          <cell r="AG8" t="str">
            <v>ND</v>
          </cell>
          <cell r="AH8">
            <v>10.7552</v>
          </cell>
          <cell r="AI8">
            <v>7.0439999999999996</v>
          </cell>
          <cell r="AJ8">
            <v>8.9499999999999993</v>
          </cell>
          <cell r="AK8">
            <v>7.8979999999999997</v>
          </cell>
          <cell r="AL8">
            <v>6.6980000000000004</v>
          </cell>
          <cell r="AM8">
            <v>9.0060000000000002</v>
          </cell>
          <cell r="AN8">
            <v>3.7376</v>
          </cell>
          <cell r="AO8">
            <v>7.6644000000000005</v>
          </cell>
          <cell r="AP8">
            <v>2.9047999999999998</v>
          </cell>
          <cell r="AQ8" t="str">
            <v>ND</v>
          </cell>
          <cell r="AR8" t="str">
            <v>&lt;LOQ</v>
          </cell>
          <cell r="AS8" t="str">
            <v>ND</v>
          </cell>
          <cell r="AT8" t="str">
            <v>ND</v>
          </cell>
          <cell r="AU8" t="str">
            <v>&lt;LOQ</v>
          </cell>
          <cell r="AV8" t="str">
            <v>ND</v>
          </cell>
          <cell r="AW8" t="str">
            <v>ND</v>
          </cell>
          <cell r="AX8" t="str">
            <v>ND</v>
          </cell>
          <cell r="AY8" t="str">
            <v>ND</v>
          </cell>
          <cell r="AZ8">
            <v>1998.8871999999999</v>
          </cell>
          <cell r="BA8">
            <v>9.1107999999999993</v>
          </cell>
          <cell r="BB8">
            <v>5.7415999999999991</v>
          </cell>
          <cell r="BC8" t="str">
            <v>&lt;LOQ</v>
          </cell>
          <cell r="BD8" t="str">
            <v>ND</v>
          </cell>
          <cell r="BE8" t="str">
            <v>&lt;LOQ</v>
          </cell>
          <cell r="BF8" t="str">
            <v>ND</v>
          </cell>
          <cell r="BG8" t="str">
            <v>&lt;LOQ</v>
          </cell>
          <cell r="BH8" t="str">
            <v>ND</v>
          </cell>
          <cell r="BI8" t="str">
            <v>&lt;LOQ</v>
          </cell>
          <cell r="BJ8">
            <v>4.4968000000000004</v>
          </cell>
          <cell r="BK8">
            <v>21.622</v>
          </cell>
          <cell r="BL8" t="str">
            <v>ND</v>
          </cell>
          <cell r="BM8" t="str">
            <v>ND</v>
          </cell>
          <cell r="BN8" t="str">
            <v>ND</v>
          </cell>
          <cell r="BO8" t="str">
            <v>ND</v>
          </cell>
          <cell r="BP8" t="str">
            <v>ND</v>
          </cell>
          <cell r="BQ8" t="str">
            <v>&lt;LOQ</v>
          </cell>
          <cell r="BR8">
            <v>10.962000000000002</v>
          </cell>
          <cell r="BS8" t="str">
            <v>ND</v>
          </cell>
          <cell r="BT8" t="str">
            <v>ND</v>
          </cell>
          <cell r="BU8" t="str">
            <v>ND</v>
          </cell>
          <cell r="BV8" t="str">
            <v>&lt;LOQ</v>
          </cell>
          <cell r="BW8" t="str">
            <v>ND</v>
          </cell>
          <cell r="BX8" t="str">
            <v>ND</v>
          </cell>
          <cell r="BY8" t="str">
            <v>ND</v>
          </cell>
          <cell r="BZ8" t="str">
            <v>ND</v>
          </cell>
          <cell r="CA8" t="str">
            <v>&lt;LOQ</v>
          </cell>
          <cell r="CB8" t="str">
            <v>&lt;LOQ</v>
          </cell>
          <cell r="CC8" t="str">
            <v>ND</v>
          </cell>
          <cell r="CD8" t="str">
            <v>ND</v>
          </cell>
          <cell r="CE8" t="str">
            <v>ND</v>
          </cell>
          <cell r="CF8" t="str">
            <v>ND</v>
          </cell>
          <cell r="CG8" t="str">
            <v>ND</v>
          </cell>
          <cell r="CH8" t="str">
            <v>ND</v>
          </cell>
          <cell r="CI8">
            <v>19.557599999999997</v>
          </cell>
          <cell r="CJ8" t="str">
            <v>&lt;LOQ</v>
          </cell>
          <cell r="CK8">
            <v>10.1632</v>
          </cell>
          <cell r="CL8">
            <v>25.318399999999997</v>
          </cell>
          <cell r="CM8">
            <v>9.8656000000000006</v>
          </cell>
          <cell r="CN8" t="str">
            <v>ND</v>
          </cell>
          <cell r="CO8" t="str">
            <v>ND</v>
          </cell>
          <cell r="CP8" t="str">
            <v>ND</v>
          </cell>
          <cell r="CQ8" t="str">
            <v>ND</v>
          </cell>
          <cell r="CR8" t="str">
            <v>ND</v>
          </cell>
          <cell r="CS8">
            <v>3.3163999999999998</v>
          </cell>
        </row>
        <row r="9">
          <cell r="AA9" t="str">
            <v>1987-a</v>
          </cell>
          <cell r="AB9" t="str">
            <v>&lt;LOQ</v>
          </cell>
          <cell r="AC9" t="str">
            <v>ND</v>
          </cell>
          <cell r="AD9">
            <v>674.40200000000004</v>
          </cell>
          <cell r="AE9">
            <v>368.82799999999997</v>
          </cell>
          <cell r="AF9">
            <v>419.01719999999995</v>
          </cell>
          <cell r="AG9">
            <v>223.88840000000002</v>
          </cell>
          <cell r="AH9">
            <v>166.46719999999999</v>
          </cell>
          <cell r="AI9">
            <v>131.52000000000001</v>
          </cell>
          <cell r="AJ9">
            <v>134.8904</v>
          </cell>
          <cell r="AK9">
            <v>95.807599999999994</v>
          </cell>
          <cell r="AL9">
            <v>70.179999999999993</v>
          </cell>
          <cell r="AM9">
            <v>2.7531999999999996</v>
          </cell>
          <cell r="AN9">
            <v>23.388000000000002</v>
          </cell>
          <cell r="AO9" t="str">
            <v>&lt;LOQ</v>
          </cell>
          <cell r="AP9">
            <v>16.152000000000001</v>
          </cell>
          <cell r="AQ9" t="str">
            <v>ND</v>
          </cell>
          <cell r="AR9" t="str">
            <v>&lt;LOQ</v>
          </cell>
          <cell r="AS9">
            <v>173.60799999999998</v>
          </cell>
          <cell r="AT9">
            <v>117.09359999999998</v>
          </cell>
          <cell r="AU9" t="str">
            <v>&lt;LOQ</v>
          </cell>
          <cell r="AV9">
            <v>673.37239999999997</v>
          </cell>
          <cell r="AW9">
            <v>90.035199999999989</v>
          </cell>
          <cell r="AX9">
            <v>58.008399999999995</v>
          </cell>
          <cell r="AY9" t="str">
            <v>ND</v>
          </cell>
          <cell r="AZ9">
            <v>5799.7459999999992</v>
          </cell>
          <cell r="BA9">
            <v>1236.1268</v>
          </cell>
          <cell r="BB9">
            <v>2.2452000000000001</v>
          </cell>
          <cell r="BC9">
            <v>62.945600000000006</v>
          </cell>
          <cell r="BD9" t="str">
            <v>ND</v>
          </cell>
          <cell r="BE9">
            <v>262.18680000000001</v>
          </cell>
          <cell r="BF9" t="str">
            <v>ND</v>
          </cell>
          <cell r="BG9">
            <v>155.83959999999999</v>
          </cell>
          <cell r="BH9" t="str">
            <v>ND</v>
          </cell>
          <cell r="BI9">
            <v>404.2364</v>
          </cell>
          <cell r="BJ9">
            <v>107.7364</v>
          </cell>
          <cell r="BK9">
            <v>464.80400000000003</v>
          </cell>
          <cell r="BL9">
            <v>57.567599999999999</v>
          </cell>
          <cell r="BM9" t="str">
            <v>ND</v>
          </cell>
          <cell r="BN9" t="str">
            <v>ND</v>
          </cell>
          <cell r="BO9" t="str">
            <v>ND</v>
          </cell>
          <cell r="BP9" t="str">
            <v>ND</v>
          </cell>
          <cell r="BQ9">
            <v>207.6088</v>
          </cell>
          <cell r="BR9">
            <v>217.6052</v>
          </cell>
          <cell r="BS9" t="str">
            <v>ND</v>
          </cell>
          <cell r="BT9" t="str">
            <v>ND</v>
          </cell>
          <cell r="BU9" t="str">
            <v>ND</v>
          </cell>
          <cell r="BV9">
            <v>141.82919999999999</v>
          </cell>
          <cell r="BW9" t="str">
            <v>ND</v>
          </cell>
          <cell r="BX9" t="str">
            <v>ND</v>
          </cell>
          <cell r="BY9" t="str">
            <v>ND</v>
          </cell>
          <cell r="BZ9" t="str">
            <v>ND</v>
          </cell>
          <cell r="CA9">
            <v>125.76559999999999</v>
          </cell>
          <cell r="CB9" t="str">
            <v>&lt;LOQ</v>
          </cell>
          <cell r="CC9" t="str">
            <v>&lt;LOQ</v>
          </cell>
          <cell r="CD9">
            <v>33.966000000000001</v>
          </cell>
          <cell r="CE9">
            <v>18.7056</v>
          </cell>
          <cell r="CF9">
            <v>7.1783999999999999</v>
          </cell>
          <cell r="CG9" t="str">
            <v>ND</v>
          </cell>
          <cell r="CH9" t="str">
            <v>ND</v>
          </cell>
          <cell r="CI9">
            <v>139.82719999999998</v>
          </cell>
          <cell r="CJ9" t="str">
            <v>&lt;LOQ</v>
          </cell>
          <cell r="CK9">
            <v>31.951999999999998</v>
          </cell>
          <cell r="CL9">
            <v>6.7556000000000003</v>
          </cell>
          <cell r="CM9" t="str">
            <v>&lt;LOQ</v>
          </cell>
          <cell r="CN9" t="str">
            <v>ND</v>
          </cell>
          <cell r="CO9" t="str">
            <v>ND</v>
          </cell>
          <cell r="CP9" t="str">
            <v>&lt;LOQ</v>
          </cell>
          <cell r="CQ9" t="str">
            <v>ND</v>
          </cell>
          <cell r="CR9" t="str">
            <v>ND</v>
          </cell>
          <cell r="CS9">
            <v>34.636000000000003</v>
          </cell>
        </row>
        <row r="10">
          <cell r="AA10" t="str">
            <v>1987-b</v>
          </cell>
          <cell r="AB10">
            <v>158.5316</v>
          </cell>
          <cell r="AC10">
            <v>976.63400000000001</v>
          </cell>
          <cell r="AD10">
            <v>486.62200000000001</v>
          </cell>
          <cell r="AE10">
            <v>640.26719999999989</v>
          </cell>
          <cell r="AF10">
            <v>519.82399999999996</v>
          </cell>
          <cell r="AG10">
            <v>288.5772</v>
          </cell>
          <cell r="AH10">
            <v>167.19800000000001</v>
          </cell>
          <cell r="AI10">
            <v>134.12159999999997</v>
          </cell>
          <cell r="AJ10">
            <v>150.3064</v>
          </cell>
          <cell r="AK10">
            <v>103.65480000000001</v>
          </cell>
          <cell r="AL10">
            <v>70.9572</v>
          </cell>
          <cell r="AM10">
            <v>3.2811999999999997</v>
          </cell>
          <cell r="AN10">
            <v>25.3292</v>
          </cell>
          <cell r="AO10" t="str">
            <v>ND</v>
          </cell>
          <cell r="AP10">
            <v>19.566800000000001</v>
          </cell>
          <cell r="AQ10" t="str">
            <v>ND</v>
          </cell>
          <cell r="AR10">
            <v>842.97080000000005</v>
          </cell>
          <cell r="AS10">
            <v>224.43000000000004</v>
          </cell>
          <cell r="AT10">
            <v>111.04359999999998</v>
          </cell>
          <cell r="AU10" t="str">
            <v>&lt;LOQ</v>
          </cell>
          <cell r="AV10">
            <v>693.51360000000011</v>
          </cell>
          <cell r="AW10">
            <v>219.47959999999998</v>
          </cell>
          <cell r="AX10">
            <v>48.713200000000001</v>
          </cell>
          <cell r="AY10" t="str">
            <v>&lt;LOQ</v>
          </cell>
          <cell r="AZ10">
            <v>4119.4643999999998</v>
          </cell>
          <cell r="BA10">
            <v>1338.9799999999998</v>
          </cell>
          <cell r="BB10" t="str">
            <v>&lt;LOQ</v>
          </cell>
          <cell r="BC10">
            <v>156.89959999999999</v>
          </cell>
          <cell r="BD10" t="str">
            <v>&lt;LOQ</v>
          </cell>
          <cell r="BE10">
            <v>352.32279999999997</v>
          </cell>
          <cell r="BF10" t="str">
            <v>ND</v>
          </cell>
          <cell r="BG10">
            <v>154.3416</v>
          </cell>
          <cell r="BH10" t="str">
            <v>ND</v>
          </cell>
          <cell r="BI10">
            <v>419.29279999999994</v>
          </cell>
          <cell r="BJ10">
            <v>148.12519999999998</v>
          </cell>
          <cell r="BK10">
            <v>625.09359999999992</v>
          </cell>
          <cell r="BL10">
            <v>103.27</v>
          </cell>
          <cell r="BM10" t="str">
            <v>ND</v>
          </cell>
          <cell r="BN10" t="str">
            <v>ND</v>
          </cell>
          <cell r="BO10" t="str">
            <v>ND</v>
          </cell>
          <cell r="BP10" t="str">
            <v>&lt;LOQ</v>
          </cell>
          <cell r="BQ10">
            <v>202.33399999999997</v>
          </cell>
          <cell r="BR10">
            <v>171.54280000000003</v>
          </cell>
          <cell r="BS10" t="str">
            <v>ND</v>
          </cell>
          <cell r="BT10" t="str">
            <v>ND</v>
          </cell>
          <cell r="BU10" t="str">
            <v>ND</v>
          </cell>
          <cell r="BV10">
            <v>144.75280000000001</v>
          </cell>
          <cell r="BW10" t="str">
            <v>ND</v>
          </cell>
          <cell r="BX10" t="str">
            <v>ND</v>
          </cell>
          <cell r="BY10" t="str">
            <v>ND</v>
          </cell>
          <cell r="BZ10" t="str">
            <v>ND</v>
          </cell>
          <cell r="CA10">
            <v>123.85719999999998</v>
          </cell>
          <cell r="CB10" t="str">
            <v>ND</v>
          </cell>
          <cell r="CC10" t="str">
            <v>&lt;LOQ</v>
          </cell>
          <cell r="CD10">
            <v>28.626799999999999</v>
          </cell>
          <cell r="CE10">
            <v>19.8812</v>
          </cell>
          <cell r="CF10">
            <v>7.7052000000000005</v>
          </cell>
          <cell r="CG10" t="str">
            <v>ND</v>
          </cell>
          <cell r="CH10" t="str">
            <v>ND</v>
          </cell>
          <cell r="CI10">
            <v>128.99639999999999</v>
          </cell>
          <cell r="CJ10" t="str">
            <v>&lt;LOQ</v>
          </cell>
          <cell r="CK10">
            <v>30.481200000000001</v>
          </cell>
          <cell r="CL10">
            <v>5.4328000000000003</v>
          </cell>
          <cell r="CM10" t="str">
            <v>&lt;LOQ</v>
          </cell>
          <cell r="CN10" t="str">
            <v>ND</v>
          </cell>
          <cell r="CO10" t="str">
            <v>ND</v>
          </cell>
          <cell r="CP10" t="str">
            <v>ND</v>
          </cell>
          <cell r="CQ10" t="str">
            <v>ND</v>
          </cell>
          <cell r="CR10" t="str">
            <v>ND</v>
          </cell>
          <cell r="CS10">
            <v>34.781999999999996</v>
          </cell>
        </row>
        <row r="11">
          <cell r="AA11" t="str">
            <v>1987-c</v>
          </cell>
          <cell r="AB11">
            <v>1334.4435999999998</v>
          </cell>
          <cell r="AC11">
            <v>696.84040000000005</v>
          </cell>
          <cell r="AD11">
            <v>639.76559999999995</v>
          </cell>
          <cell r="AE11">
            <v>589.41520000000003</v>
          </cell>
          <cell r="AF11">
            <v>494.01199999999994</v>
          </cell>
          <cell r="AG11">
            <v>326.28519999999997</v>
          </cell>
          <cell r="AH11">
            <v>205.23679999999999</v>
          </cell>
          <cell r="AI11">
            <v>170.32239999999999</v>
          </cell>
          <cell r="AJ11">
            <v>158.9648</v>
          </cell>
          <cell r="AK11">
            <v>120.28800000000001</v>
          </cell>
          <cell r="AL11">
            <v>105.12639999999999</v>
          </cell>
          <cell r="AM11">
            <v>9.1875999999999998</v>
          </cell>
          <cell r="AN11">
            <v>82.775599999999997</v>
          </cell>
          <cell r="AO11">
            <v>5.7343999999999999</v>
          </cell>
          <cell r="AP11">
            <v>75.886800000000008</v>
          </cell>
          <cell r="AQ11" t="str">
            <v>ND</v>
          </cell>
          <cell r="AR11">
            <v>812.822</v>
          </cell>
          <cell r="AS11">
            <v>178.71600000000001</v>
          </cell>
          <cell r="AT11">
            <v>255.39319999999998</v>
          </cell>
          <cell r="AU11" t="str">
            <v>&lt;LOQ</v>
          </cell>
          <cell r="AV11">
            <v>899.78560000000004</v>
          </cell>
          <cell r="AW11">
            <v>200.77599999999998</v>
          </cell>
          <cell r="AX11">
            <v>102.0004</v>
          </cell>
          <cell r="AY11" t="str">
            <v>ND</v>
          </cell>
          <cell r="AZ11">
            <v>3591.1883999999995</v>
          </cell>
          <cell r="BA11">
            <v>296.68919999999997</v>
          </cell>
          <cell r="BB11" t="str">
            <v>&lt;LOQ</v>
          </cell>
          <cell r="BC11">
            <v>152.024</v>
          </cell>
          <cell r="BD11" t="str">
            <v>ND</v>
          </cell>
          <cell r="BE11">
            <v>352.16039999999998</v>
          </cell>
          <cell r="BF11" t="str">
            <v>&lt;LOQ</v>
          </cell>
          <cell r="BG11">
            <v>181.14359999999999</v>
          </cell>
          <cell r="BH11" t="str">
            <v>ND</v>
          </cell>
          <cell r="BI11">
            <v>188.7988</v>
          </cell>
          <cell r="BJ11">
            <v>213.18640000000002</v>
          </cell>
          <cell r="BK11">
            <v>576.28359999999998</v>
          </cell>
          <cell r="BL11">
            <v>207.61599999999999</v>
          </cell>
          <cell r="BM11" t="str">
            <v>ND</v>
          </cell>
          <cell r="BN11" t="str">
            <v>ND</v>
          </cell>
          <cell r="BO11" t="str">
            <v>ND</v>
          </cell>
          <cell r="BP11" t="str">
            <v>ND</v>
          </cell>
          <cell r="BQ11">
            <v>334.16320000000002</v>
          </cell>
          <cell r="BR11">
            <v>215.01160000000002</v>
          </cell>
          <cell r="BS11" t="str">
            <v>ND</v>
          </cell>
          <cell r="BT11" t="str">
            <v>ND</v>
          </cell>
          <cell r="BU11" t="str">
            <v>ND</v>
          </cell>
          <cell r="BV11">
            <v>182.25599999999997</v>
          </cell>
          <cell r="BW11" t="str">
            <v>ND</v>
          </cell>
          <cell r="BX11" t="str">
            <v>ND</v>
          </cell>
          <cell r="BY11" t="str">
            <v>ND</v>
          </cell>
          <cell r="BZ11" t="str">
            <v>ND</v>
          </cell>
          <cell r="CA11">
            <v>164.73079999999999</v>
          </cell>
          <cell r="CB11" t="str">
            <v>ND</v>
          </cell>
          <cell r="CC11" t="str">
            <v>&lt;LOQ</v>
          </cell>
          <cell r="CD11">
            <v>43.814799999999998</v>
          </cell>
          <cell r="CE11">
            <v>48.435200000000002</v>
          </cell>
          <cell r="CF11">
            <v>21.151599999999998</v>
          </cell>
          <cell r="CG11" t="str">
            <v>ND</v>
          </cell>
          <cell r="CH11" t="str">
            <v>ND</v>
          </cell>
          <cell r="CI11">
            <v>135.81279999999998</v>
          </cell>
          <cell r="CJ11" t="str">
            <v>ND</v>
          </cell>
          <cell r="CK11">
            <v>84.743200000000002</v>
          </cell>
          <cell r="CL11">
            <v>24.326400000000003</v>
          </cell>
          <cell r="CM11">
            <v>10.346399999999999</v>
          </cell>
          <cell r="CN11" t="str">
            <v>ND</v>
          </cell>
          <cell r="CO11" t="str">
            <v>ND</v>
          </cell>
          <cell r="CP11" t="str">
            <v>ND</v>
          </cell>
          <cell r="CQ11" t="str">
            <v>ND</v>
          </cell>
          <cell r="CR11" t="str">
            <v>ND</v>
          </cell>
          <cell r="CS11">
            <v>122.0924</v>
          </cell>
        </row>
        <row r="12">
          <cell r="AA12" t="str">
            <v>1991-a</v>
          </cell>
          <cell r="AB12" t="str">
            <v>ND</v>
          </cell>
          <cell r="AC12">
            <v>558.6</v>
          </cell>
          <cell r="AD12">
            <v>463.61760000000004</v>
          </cell>
          <cell r="AE12">
            <v>497.18199999999996</v>
          </cell>
          <cell r="AF12">
            <v>466.10919999999993</v>
          </cell>
          <cell r="AG12">
            <v>311.70479999999998</v>
          </cell>
          <cell r="AH12">
            <v>241.78200000000001</v>
          </cell>
          <cell r="AI12">
            <v>189.04399999999998</v>
          </cell>
          <cell r="AJ12">
            <v>189.63599999999997</v>
          </cell>
          <cell r="AK12">
            <v>218.28679999999997</v>
          </cell>
          <cell r="AL12">
            <v>213.874</v>
          </cell>
          <cell r="AM12">
            <v>12</v>
          </cell>
          <cell r="AN12">
            <v>89.150800000000004</v>
          </cell>
          <cell r="AO12">
            <v>3.3311999999999995</v>
          </cell>
          <cell r="AP12">
            <v>57.7104</v>
          </cell>
          <cell r="AQ12" t="str">
            <v>ND</v>
          </cell>
          <cell r="AR12">
            <v>737.73199999999997</v>
          </cell>
          <cell r="AS12">
            <v>245.95039999999997</v>
          </cell>
          <cell r="AT12">
            <v>183.46799999999999</v>
          </cell>
          <cell r="AU12">
            <v>15.047600000000001</v>
          </cell>
          <cell r="AV12">
            <v>524.61919999999998</v>
          </cell>
          <cell r="AW12">
            <v>412.07159999999999</v>
          </cell>
          <cell r="AX12">
            <v>112.35399999999998</v>
          </cell>
          <cell r="AY12" t="str">
            <v>ND</v>
          </cell>
          <cell r="AZ12">
            <v>2694.5792000000001</v>
          </cell>
          <cell r="BA12">
            <v>946.92360000000008</v>
          </cell>
          <cell r="BB12">
            <v>4.0723999999999991</v>
          </cell>
          <cell r="BC12">
            <v>69.036000000000001</v>
          </cell>
          <cell r="BD12" t="str">
            <v>ND</v>
          </cell>
          <cell r="BE12">
            <v>330.28960000000001</v>
          </cell>
          <cell r="BF12" t="str">
            <v>ND</v>
          </cell>
          <cell r="BG12">
            <v>171.1848</v>
          </cell>
          <cell r="BH12" t="str">
            <v>ND</v>
          </cell>
          <cell r="BI12">
            <v>184.25519999999997</v>
          </cell>
          <cell r="BJ12">
            <v>58.529200000000003</v>
          </cell>
          <cell r="BK12">
            <v>631.44999999999993</v>
          </cell>
          <cell r="BL12">
            <v>132.05440000000002</v>
          </cell>
          <cell r="BM12" t="str">
            <v>ND</v>
          </cell>
          <cell r="BN12" t="str">
            <v>ND</v>
          </cell>
          <cell r="BO12" t="str">
            <v>ND</v>
          </cell>
          <cell r="BP12" t="str">
            <v>ND</v>
          </cell>
          <cell r="BQ12">
            <v>274.41439999999994</v>
          </cell>
          <cell r="BR12">
            <v>142.33520000000001</v>
          </cell>
          <cell r="BS12" t="str">
            <v>ND</v>
          </cell>
          <cell r="BT12" t="str">
            <v>ND</v>
          </cell>
          <cell r="BU12" t="str">
            <v>ND</v>
          </cell>
          <cell r="BV12">
            <v>199.47040000000001</v>
          </cell>
          <cell r="BW12" t="str">
            <v>ND</v>
          </cell>
          <cell r="BX12">
            <v>4.5564</v>
          </cell>
          <cell r="BY12" t="str">
            <v>ND</v>
          </cell>
          <cell r="BZ12" t="str">
            <v>ND</v>
          </cell>
          <cell r="CA12">
            <v>195.70719999999997</v>
          </cell>
          <cell r="CB12" t="str">
            <v>&lt;LOQ</v>
          </cell>
          <cell r="CC12" t="str">
            <v>&lt;LOQ</v>
          </cell>
          <cell r="CD12">
            <v>33.6312</v>
          </cell>
          <cell r="CE12">
            <v>43.710399999999993</v>
          </cell>
          <cell r="CF12">
            <v>16.3368</v>
          </cell>
          <cell r="CG12" t="str">
            <v>ND</v>
          </cell>
          <cell r="CH12" t="str">
            <v>&lt;LOQ</v>
          </cell>
          <cell r="CI12">
            <v>203.07119999999998</v>
          </cell>
          <cell r="CJ12" t="str">
            <v>&lt;LOQ</v>
          </cell>
          <cell r="CK12">
            <v>82.058000000000007</v>
          </cell>
          <cell r="CL12">
            <v>14.436399999999999</v>
          </cell>
          <cell r="CM12">
            <v>4.6223999999999998</v>
          </cell>
          <cell r="CN12" t="str">
            <v>ND</v>
          </cell>
          <cell r="CO12" t="str">
            <v>ND</v>
          </cell>
          <cell r="CP12" t="str">
            <v>&lt;LOQ</v>
          </cell>
          <cell r="CQ12" t="str">
            <v>ND</v>
          </cell>
          <cell r="CR12" t="str">
            <v>ND</v>
          </cell>
          <cell r="CS12">
            <v>77.183199999999999</v>
          </cell>
        </row>
        <row r="13">
          <cell r="AA13" t="str">
            <v>1991-b</v>
          </cell>
          <cell r="AB13">
            <v>509.67479999999995</v>
          </cell>
          <cell r="AC13">
            <v>557.50639999999999</v>
          </cell>
          <cell r="AD13">
            <v>492.04480000000007</v>
          </cell>
          <cell r="AE13">
            <v>729.50799999999992</v>
          </cell>
          <cell r="AF13">
            <v>529.51959999999997</v>
          </cell>
          <cell r="AG13">
            <v>341.06119999999999</v>
          </cell>
          <cell r="AH13">
            <v>250.29960000000003</v>
          </cell>
          <cell r="AI13">
            <v>211.2396</v>
          </cell>
          <cell r="AJ13">
            <v>204.172</v>
          </cell>
          <cell r="AK13">
            <v>244.94200000000001</v>
          </cell>
          <cell r="AL13">
            <v>275.67040000000003</v>
          </cell>
          <cell r="AM13">
            <v>14.736000000000002</v>
          </cell>
          <cell r="AN13">
            <v>184.95000000000002</v>
          </cell>
          <cell r="AO13">
            <v>8.5115999999999996</v>
          </cell>
          <cell r="AP13">
            <v>189.67519999999999</v>
          </cell>
          <cell r="AQ13" t="str">
            <v>ND</v>
          </cell>
          <cell r="AR13" t="str">
            <v>&lt;LOQ</v>
          </cell>
          <cell r="AS13">
            <v>211.59879999999998</v>
          </cell>
          <cell r="AT13">
            <v>161.8296</v>
          </cell>
          <cell r="AU13" t="str">
            <v>ND</v>
          </cell>
          <cell r="AV13">
            <v>586.29759999999999</v>
          </cell>
          <cell r="AW13">
            <v>666.46479999999997</v>
          </cell>
          <cell r="AX13">
            <v>109.3784</v>
          </cell>
          <cell r="AY13" t="str">
            <v>ND</v>
          </cell>
          <cell r="AZ13">
            <v>1543.626</v>
          </cell>
          <cell r="BA13">
            <v>694.10919999999987</v>
          </cell>
          <cell r="BB13" t="str">
            <v>ND</v>
          </cell>
          <cell r="BC13">
            <v>277.87199999999996</v>
          </cell>
          <cell r="BD13" t="str">
            <v>ND</v>
          </cell>
          <cell r="BE13">
            <v>365.18519999999995</v>
          </cell>
          <cell r="BF13" t="str">
            <v>ND</v>
          </cell>
          <cell r="BG13">
            <v>181.18079999999998</v>
          </cell>
          <cell r="BH13" t="str">
            <v>ND</v>
          </cell>
          <cell r="BI13">
            <v>180.58479999999997</v>
          </cell>
          <cell r="BJ13">
            <v>78.149599999999992</v>
          </cell>
          <cell r="BK13">
            <v>591.37439999999992</v>
          </cell>
          <cell r="BL13">
            <v>347.11719999999997</v>
          </cell>
          <cell r="BM13" t="str">
            <v>ND</v>
          </cell>
          <cell r="BN13" t="str">
            <v>ND</v>
          </cell>
          <cell r="BO13" t="str">
            <v>ND</v>
          </cell>
          <cell r="BP13" t="str">
            <v>ND</v>
          </cell>
          <cell r="BQ13">
            <v>363.09960000000001</v>
          </cell>
          <cell r="BR13">
            <v>91.241600000000005</v>
          </cell>
          <cell r="BS13" t="str">
            <v>ND</v>
          </cell>
          <cell r="BT13" t="str">
            <v>ND</v>
          </cell>
          <cell r="BU13" t="str">
            <v>ND</v>
          </cell>
          <cell r="BV13">
            <v>216.7876</v>
          </cell>
          <cell r="BW13" t="str">
            <v>ND</v>
          </cell>
          <cell r="BX13" t="str">
            <v>ND</v>
          </cell>
          <cell r="BY13" t="str">
            <v>ND</v>
          </cell>
          <cell r="BZ13" t="str">
            <v>ND</v>
          </cell>
          <cell r="CA13">
            <v>205.5068</v>
          </cell>
          <cell r="CB13" t="str">
            <v>ND</v>
          </cell>
          <cell r="CC13" t="str">
            <v>&lt;LOQ</v>
          </cell>
          <cell r="CD13">
            <v>33.251199999999997</v>
          </cell>
          <cell r="CE13">
            <v>49.408800000000006</v>
          </cell>
          <cell r="CF13">
            <v>23.481200000000001</v>
          </cell>
          <cell r="CG13" t="str">
            <v>ND</v>
          </cell>
          <cell r="CH13" t="str">
            <v>ND</v>
          </cell>
          <cell r="CI13">
            <v>205.30759999999998</v>
          </cell>
          <cell r="CJ13">
            <v>4.3643999999999998</v>
          </cell>
          <cell r="CK13">
            <v>135.01839999999999</v>
          </cell>
          <cell r="CL13">
            <v>35.193199999999997</v>
          </cell>
          <cell r="CM13">
            <v>18.801599999999997</v>
          </cell>
          <cell r="CN13" t="str">
            <v>ND</v>
          </cell>
          <cell r="CO13" t="str">
            <v>ND</v>
          </cell>
          <cell r="CP13" t="str">
            <v>ND</v>
          </cell>
          <cell r="CQ13" t="str">
            <v>ND</v>
          </cell>
          <cell r="CR13" t="str">
            <v>ND</v>
          </cell>
          <cell r="CS13">
            <v>143.44280000000001</v>
          </cell>
        </row>
        <row r="14">
          <cell r="AA14" t="str">
            <v>1999-a</v>
          </cell>
          <cell r="AB14">
            <v>347.16679999999997</v>
          </cell>
          <cell r="AC14">
            <v>345.20759999999996</v>
          </cell>
          <cell r="AD14">
            <v>404.67879999999997</v>
          </cell>
          <cell r="AE14">
            <v>541.20719999999994</v>
          </cell>
          <cell r="AF14">
            <v>383.70319999999998</v>
          </cell>
          <cell r="AG14">
            <v>273.90600000000001</v>
          </cell>
          <cell r="AH14">
            <v>168.86799999999999</v>
          </cell>
          <cell r="AI14">
            <v>137.24839999999998</v>
          </cell>
          <cell r="AJ14">
            <v>133.8536</v>
          </cell>
          <cell r="AK14">
            <v>277.88</v>
          </cell>
          <cell r="AL14">
            <v>371.35120000000001</v>
          </cell>
          <cell r="AM14">
            <v>26.1892</v>
          </cell>
          <cell r="AN14">
            <v>213.19839999999999</v>
          </cell>
          <cell r="AO14">
            <v>8.2988</v>
          </cell>
          <cell r="AP14">
            <v>120.18959999999998</v>
          </cell>
          <cell r="AQ14" t="str">
            <v>ND</v>
          </cell>
          <cell r="AR14">
            <v>265.79039999999998</v>
          </cell>
          <cell r="AS14">
            <v>108.73720000000002</v>
          </cell>
          <cell r="AT14">
            <v>66.708399999999997</v>
          </cell>
          <cell r="AU14" t="str">
            <v>ND</v>
          </cell>
          <cell r="AV14">
            <v>544.17240000000004</v>
          </cell>
          <cell r="AW14">
            <v>467.89319999999998</v>
          </cell>
          <cell r="AX14">
            <v>96.331599999999995</v>
          </cell>
          <cell r="AY14">
            <v>77.352400000000003</v>
          </cell>
          <cell r="AZ14">
            <v>1615.25</v>
          </cell>
          <cell r="BA14">
            <v>428.74719999999996</v>
          </cell>
          <cell r="BB14" t="str">
            <v>&lt;LOQ</v>
          </cell>
          <cell r="BC14">
            <v>260.24759999999998</v>
          </cell>
          <cell r="BD14" t="str">
            <v>ND</v>
          </cell>
          <cell r="BE14">
            <v>248.6448</v>
          </cell>
          <cell r="BF14" t="str">
            <v>ND</v>
          </cell>
          <cell r="BG14">
            <v>137.99119999999999</v>
          </cell>
          <cell r="BH14" t="str">
            <v>ND</v>
          </cell>
          <cell r="BI14">
            <v>175.1404</v>
          </cell>
          <cell r="BJ14">
            <v>84.303999999999988</v>
          </cell>
          <cell r="BK14">
            <v>472.92920000000004</v>
          </cell>
          <cell r="BL14">
            <v>206.3364</v>
          </cell>
          <cell r="BM14">
            <v>10.5648</v>
          </cell>
          <cell r="BN14" t="str">
            <v>ND</v>
          </cell>
          <cell r="BO14" t="str">
            <v>ND</v>
          </cell>
          <cell r="BP14" t="str">
            <v>ND</v>
          </cell>
          <cell r="BQ14">
            <v>330.06759999999997</v>
          </cell>
          <cell r="BR14">
            <v>148.89599999999999</v>
          </cell>
          <cell r="BS14" t="str">
            <v>ND</v>
          </cell>
          <cell r="BT14" t="str">
            <v>ND</v>
          </cell>
          <cell r="BU14" t="str">
            <v>ND</v>
          </cell>
          <cell r="BV14">
            <v>153.33520000000001</v>
          </cell>
          <cell r="BW14" t="str">
            <v>ND</v>
          </cell>
          <cell r="BX14" t="str">
            <v>&lt;LOQ</v>
          </cell>
          <cell r="BY14" t="str">
            <v>ND</v>
          </cell>
          <cell r="BZ14" t="str">
            <v>ND</v>
          </cell>
          <cell r="CA14">
            <v>146.82679999999999</v>
          </cell>
          <cell r="CB14" t="str">
            <v>ND</v>
          </cell>
          <cell r="CC14" t="str">
            <v>ND</v>
          </cell>
          <cell r="CD14">
            <v>32.933599999999998</v>
          </cell>
          <cell r="CE14">
            <v>43.8872</v>
          </cell>
          <cell r="CF14">
            <v>19.9956</v>
          </cell>
          <cell r="CG14" t="str">
            <v>&lt;LOQ</v>
          </cell>
          <cell r="CH14" t="str">
            <v>ND</v>
          </cell>
          <cell r="CI14">
            <v>114.64280000000001</v>
          </cell>
          <cell r="CJ14" t="str">
            <v>&lt;LOQ</v>
          </cell>
          <cell r="CK14">
            <v>154.9776</v>
          </cell>
          <cell r="CL14">
            <v>25.377600000000001</v>
          </cell>
          <cell r="CM14">
            <v>9.1372</v>
          </cell>
          <cell r="CN14" t="str">
            <v>ND</v>
          </cell>
          <cell r="CO14" t="str">
            <v>ND</v>
          </cell>
          <cell r="CP14" t="str">
            <v>ND</v>
          </cell>
          <cell r="CQ14" t="str">
            <v>&lt;LOQ</v>
          </cell>
          <cell r="CR14" t="str">
            <v>&lt;LOQ</v>
          </cell>
          <cell r="CS14">
            <v>124.67319999999999</v>
          </cell>
        </row>
        <row r="15">
          <cell r="AA15" t="str">
            <v>1999-b</v>
          </cell>
          <cell r="AB15" t="str">
            <v>&lt;LOQ</v>
          </cell>
          <cell r="AC15">
            <v>648.71</v>
          </cell>
          <cell r="AD15">
            <v>684.16760000000011</v>
          </cell>
          <cell r="AE15">
            <v>740.64840000000004</v>
          </cell>
          <cell r="AF15">
            <v>518.91639999999995</v>
          </cell>
          <cell r="AG15">
            <v>331.3304</v>
          </cell>
          <cell r="AH15">
            <v>197.88399999999999</v>
          </cell>
          <cell r="AI15">
            <v>163.8364</v>
          </cell>
          <cell r="AJ15">
            <v>174.90959999999998</v>
          </cell>
          <cell r="AK15">
            <v>336.76439999999997</v>
          </cell>
          <cell r="AL15">
            <v>599.274</v>
          </cell>
          <cell r="AM15">
            <v>38.492399999999996</v>
          </cell>
          <cell r="AN15">
            <v>400.24240000000003</v>
          </cell>
          <cell r="AO15">
            <v>17.4392</v>
          </cell>
          <cell r="AP15">
            <v>218.22559999999999</v>
          </cell>
          <cell r="AQ15" t="str">
            <v>ND</v>
          </cell>
          <cell r="AR15" t="str">
            <v>ND</v>
          </cell>
          <cell r="AS15">
            <v>249.8844</v>
          </cell>
          <cell r="AT15">
            <v>65.458399999999997</v>
          </cell>
          <cell r="AU15" t="str">
            <v>&lt;LOQ</v>
          </cell>
          <cell r="AV15">
            <v>647.09080000000006</v>
          </cell>
          <cell r="AW15">
            <v>626.66840000000002</v>
          </cell>
          <cell r="AX15">
            <v>63.298000000000002</v>
          </cell>
          <cell r="AY15" t="str">
            <v>ND</v>
          </cell>
          <cell r="AZ15">
            <v>2473.6491999999998</v>
          </cell>
          <cell r="BA15">
            <v>699.322</v>
          </cell>
          <cell r="BB15" t="str">
            <v>&lt;LOQ</v>
          </cell>
          <cell r="BC15">
            <v>201.82680000000002</v>
          </cell>
          <cell r="BD15" t="str">
            <v>ND</v>
          </cell>
          <cell r="BE15">
            <v>369.61359999999996</v>
          </cell>
          <cell r="BF15" t="str">
            <v>ND</v>
          </cell>
          <cell r="BG15">
            <v>147.71719999999999</v>
          </cell>
          <cell r="BH15" t="str">
            <v>ND</v>
          </cell>
          <cell r="BI15">
            <v>169.3836</v>
          </cell>
          <cell r="BJ15">
            <v>112.73599999999999</v>
          </cell>
          <cell r="BK15">
            <v>587.22159999999997</v>
          </cell>
          <cell r="BL15">
            <v>186.85</v>
          </cell>
          <cell r="BM15" t="str">
            <v>ND</v>
          </cell>
          <cell r="BN15" t="str">
            <v>ND</v>
          </cell>
          <cell r="BO15" t="str">
            <v>ND</v>
          </cell>
          <cell r="BP15" t="str">
            <v>ND</v>
          </cell>
          <cell r="BQ15">
            <v>261.5428</v>
          </cell>
          <cell r="BR15">
            <v>171.74760000000001</v>
          </cell>
          <cell r="BS15" t="str">
            <v>ND</v>
          </cell>
          <cell r="BT15" t="str">
            <v>ND</v>
          </cell>
          <cell r="BU15" t="str">
            <v>ND</v>
          </cell>
          <cell r="BV15">
            <v>186.12159999999997</v>
          </cell>
          <cell r="BW15" t="str">
            <v>ND</v>
          </cell>
          <cell r="BX15" t="str">
            <v>ND</v>
          </cell>
          <cell r="BY15" t="str">
            <v>ND</v>
          </cell>
          <cell r="BZ15" t="str">
            <v>ND</v>
          </cell>
          <cell r="CA15">
            <v>150.4932</v>
          </cell>
          <cell r="CB15" t="str">
            <v>&lt;LOQ</v>
          </cell>
          <cell r="CC15" t="str">
            <v>&lt;LOQ</v>
          </cell>
          <cell r="CD15">
            <v>26.291599999999999</v>
          </cell>
          <cell r="CE15">
            <v>56.587600000000002</v>
          </cell>
          <cell r="CF15">
            <v>29.0184</v>
          </cell>
          <cell r="CG15" t="str">
            <v>ND</v>
          </cell>
          <cell r="CH15" t="str">
            <v>ND</v>
          </cell>
          <cell r="CI15">
            <v>107.66160000000001</v>
          </cell>
          <cell r="CJ15">
            <v>2.3191999999999999</v>
          </cell>
          <cell r="CK15">
            <v>241.15120000000002</v>
          </cell>
          <cell r="CL15">
            <v>40.0032</v>
          </cell>
          <cell r="CM15">
            <v>12.748800000000001</v>
          </cell>
          <cell r="CN15" t="str">
            <v>ND</v>
          </cell>
          <cell r="CO15" t="str">
            <v>ND</v>
          </cell>
          <cell r="CP15" t="str">
            <v>&lt;LOQ</v>
          </cell>
          <cell r="CQ15" t="str">
            <v>ND</v>
          </cell>
          <cell r="CR15" t="str">
            <v>ND</v>
          </cell>
          <cell r="CS15">
            <v>187.44559999999998</v>
          </cell>
        </row>
        <row r="16">
          <cell r="AA16" t="str">
            <v>2003-a</v>
          </cell>
          <cell r="AB16">
            <v>585.83119999999997</v>
          </cell>
          <cell r="AC16">
            <v>544.83639999999991</v>
          </cell>
          <cell r="AD16">
            <v>464.58760000000001</v>
          </cell>
          <cell r="AE16">
            <v>668.74559999999997</v>
          </cell>
          <cell r="AF16">
            <v>436.37079999999992</v>
          </cell>
          <cell r="AG16">
            <v>331.84559999999999</v>
          </cell>
          <cell r="AH16">
            <v>145.90039999999999</v>
          </cell>
          <cell r="AI16">
            <v>76.911199999999994</v>
          </cell>
          <cell r="AJ16">
            <v>68.4816</v>
          </cell>
          <cell r="AK16">
            <v>68.786000000000001</v>
          </cell>
          <cell r="AL16">
            <v>117.9092</v>
          </cell>
          <cell r="AM16" t="str">
            <v>ND</v>
          </cell>
          <cell r="AN16">
            <v>208.83839999999998</v>
          </cell>
          <cell r="AO16">
            <v>11.678400000000002</v>
          </cell>
          <cell r="AP16">
            <v>173.81640000000002</v>
          </cell>
          <cell r="AQ16" t="str">
            <v>ND</v>
          </cell>
          <cell r="AR16">
            <v>816.76639999999998</v>
          </cell>
          <cell r="AS16">
            <v>177.12840000000003</v>
          </cell>
          <cell r="AT16" t="str">
            <v>ND</v>
          </cell>
          <cell r="AU16" t="str">
            <v>ND</v>
          </cell>
          <cell r="AV16">
            <v>618.19279999999992</v>
          </cell>
          <cell r="AW16">
            <v>1035.3851999999999</v>
          </cell>
          <cell r="AX16">
            <v>87.025999999999996</v>
          </cell>
          <cell r="AY16" t="str">
            <v>ND</v>
          </cell>
          <cell r="AZ16">
            <v>1323.8835999999999</v>
          </cell>
          <cell r="BA16">
            <v>882.69719999999995</v>
          </cell>
          <cell r="BB16" t="str">
            <v>ND</v>
          </cell>
          <cell r="BC16">
            <v>379.38239999999996</v>
          </cell>
          <cell r="BD16" t="str">
            <v>ND</v>
          </cell>
          <cell r="BE16">
            <v>312.06080000000003</v>
          </cell>
          <cell r="BF16" t="str">
            <v>ND</v>
          </cell>
          <cell r="BG16">
            <v>123.45119999999999</v>
          </cell>
          <cell r="BH16" t="str">
            <v>ND</v>
          </cell>
          <cell r="BI16">
            <v>49.016799999999996</v>
          </cell>
          <cell r="BJ16">
            <v>109.32</v>
          </cell>
          <cell r="BK16">
            <v>593.3732</v>
          </cell>
          <cell r="BL16">
            <v>175.87800000000001</v>
          </cell>
          <cell r="BM16">
            <v>6.8715999999999999</v>
          </cell>
          <cell r="BN16" t="str">
            <v>ND</v>
          </cell>
          <cell r="BO16" t="str">
            <v>ND</v>
          </cell>
          <cell r="BP16" t="str">
            <v>ND</v>
          </cell>
          <cell r="BQ16">
            <v>96.724800000000002</v>
          </cell>
          <cell r="BR16">
            <v>91.607199999999992</v>
          </cell>
          <cell r="BS16" t="str">
            <v>ND</v>
          </cell>
          <cell r="BT16" t="str">
            <v>ND</v>
          </cell>
          <cell r="BU16" t="str">
            <v>ND</v>
          </cell>
          <cell r="BV16">
            <v>98.630800000000008</v>
          </cell>
          <cell r="BW16" t="str">
            <v>ND</v>
          </cell>
          <cell r="BX16" t="str">
            <v>ND</v>
          </cell>
          <cell r="BY16" t="str">
            <v>ND</v>
          </cell>
          <cell r="BZ16" t="str">
            <v>ND</v>
          </cell>
          <cell r="CA16">
            <v>72.224800000000002</v>
          </cell>
          <cell r="CB16" t="str">
            <v>&lt;LOQ</v>
          </cell>
          <cell r="CC16" t="str">
            <v>&lt;LOQ</v>
          </cell>
          <cell r="CD16">
            <v>28.6968</v>
          </cell>
          <cell r="CE16">
            <v>21.0412</v>
          </cell>
          <cell r="CF16">
            <v>12.967599999999997</v>
          </cell>
          <cell r="CG16" t="str">
            <v>ND</v>
          </cell>
          <cell r="CH16" t="str">
            <v>ND</v>
          </cell>
          <cell r="CI16">
            <v>69.381199999999993</v>
          </cell>
          <cell r="CJ16">
            <v>2.5284</v>
          </cell>
          <cell r="CK16">
            <v>271.99160000000001</v>
          </cell>
          <cell r="CL16">
            <v>40.889999999999993</v>
          </cell>
          <cell r="CM16">
            <v>19.801199999999998</v>
          </cell>
          <cell r="CN16" t="str">
            <v>ND</v>
          </cell>
          <cell r="CO16" t="str">
            <v>ND</v>
          </cell>
          <cell r="CP16" t="str">
            <v>ND</v>
          </cell>
          <cell r="CQ16" t="str">
            <v>ND</v>
          </cell>
          <cell r="CR16" t="str">
            <v>ND</v>
          </cell>
          <cell r="CS16">
            <v>240.94280000000001</v>
          </cell>
        </row>
        <row r="17">
          <cell r="AA17" t="str">
            <v>2003-b</v>
          </cell>
          <cell r="AB17">
            <v>920.98559999999998</v>
          </cell>
          <cell r="AC17">
            <v>684.66800000000001</v>
          </cell>
          <cell r="AD17">
            <v>648.22239999999999</v>
          </cell>
          <cell r="AE17">
            <v>861.78279999999995</v>
          </cell>
          <cell r="AF17">
            <v>614.15279999999996</v>
          </cell>
          <cell r="AG17">
            <v>305.28960000000001</v>
          </cell>
          <cell r="AH17">
            <v>152.6224</v>
          </cell>
          <cell r="AI17">
            <v>70.264799999999994</v>
          </cell>
          <cell r="AJ17">
            <v>60.559199999999997</v>
          </cell>
          <cell r="AK17">
            <v>102.8852</v>
          </cell>
          <cell r="AL17">
            <v>245.74160000000003</v>
          </cell>
          <cell r="AM17">
            <v>22.456399999999999</v>
          </cell>
          <cell r="AN17">
            <v>219.85040000000001</v>
          </cell>
          <cell r="AO17">
            <v>8.0640000000000001</v>
          </cell>
          <cell r="AP17">
            <v>98.735200000000006</v>
          </cell>
          <cell r="AQ17" t="str">
            <v>ND</v>
          </cell>
          <cell r="AR17">
            <v>176.54600000000002</v>
          </cell>
          <cell r="AS17">
            <v>55.632000000000005</v>
          </cell>
          <cell r="AT17">
            <v>29.33</v>
          </cell>
          <cell r="AU17">
            <v>13.984</v>
          </cell>
          <cell r="AV17">
            <v>797.80200000000002</v>
          </cell>
          <cell r="AW17">
            <v>484.99319999999994</v>
          </cell>
          <cell r="AX17">
            <v>59.991199999999999</v>
          </cell>
          <cell r="AY17" t="str">
            <v>ND</v>
          </cell>
          <cell r="AZ17">
            <v>2054.8067999999998</v>
          </cell>
          <cell r="BA17">
            <v>470.834</v>
          </cell>
          <cell r="BB17" t="str">
            <v>ND</v>
          </cell>
          <cell r="BC17">
            <v>232.22559999999999</v>
          </cell>
          <cell r="BD17" t="str">
            <v>ND</v>
          </cell>
          <cell r="BE17">
            <v>333.70760000000001</v>
          </cell>
          <cell r="BF17" t="str">
            <v>&lt;LOQ</v>
          </cell>
          <cell r="BG17">
            <v>97.012800000000013</v>
          </cell>
          <cell r="BH17" t="str">
            <v>ND</v>
          </cell>
          <cell r="BI17">
            <v>49.640800000000006</v>
          </cell>
          <cell r="BJ17">
            <v>83.293599999999998</v>
          </cell>
          <cell r="BK17">
            <v>685.27559999999994</v>
          </cell>
          <cell r="BL17">
            <v>159.16120000000001</v>
          </cell>
          <cell r="BM17" t="str">
            <v>ND</v>
          </cell>
          <cell r="BN17" t="str">
            <v>ND</v>
          </cell>
          <cell r="BO17" t="str">
            <v>&lt;LOQ</v>
          </cell>
          <cell r="BP17" t="str">
            <v>ND</v>
          </cell>
          <cell r="BQ17">
            <v>114.40999999999998</v>
          </cell>
          <cell r="BR17">
            <v>135.65799999999999</v>
          </cell>
          <cell r="BS17" t="str">
            <v>ND</v>
          </cell>
          <cell r="BT17" t="str">
            <v>ND</v>
          </cell>
          <cell r="BU17" t="str">
            <v>ND</v>
          </cell>
          <cell r="BV17">
            <v>81.921599999999998</v>
          </cell>
          <cell r="BW17" t="str">
            <v>ND</v>
          </cell>
          <cell r="BX17" t="str">
            <v>ND</v>
          </cell>
          <cell r="BY17" t="str">
            <v>ND</v>
          </cell>
          <cell r="BZ17" t="str">
            <v>ND</v>
          </cell>
          <cell r="CA17">
            <v>75.730800000000002</v>
          </cell>
          <cell r="CB17" t="str">
            <v>ND</v>
          </cell>
          <cell r="CC17" t="str">
            <v>&lt;LOQ</v>
          </cell>
          <cell r="CD17">
            <v>16.309999999999999</v>
          </cell>
          <cell r="CE17">
            <v>13.118</v>
          </cell>
          <cell r="CF17">
            <v>6.1032000000000002</v>
          </cell>
          <cell r="CG17" t="str">
            <v>ND</v>
          </cell>
          <cell r="CH17" t="str">
            <v>ND</v>
          </cell>
          <cell r="CI17">
            <v>39.046799999999998</v>
          </cell>
          <cell r="CJ17" t="str">
            <v>&lt;LOQ</v>
          </cell>
          <cell r="CK17">
            <v>186.74599999999998</v>
          </cell>
          <cell r="CL17">
            <v>18.454799999999999</v>
          </cell>
          <cell r="CM17">
            <v>4.1084000000000005</v>
          </cell>
          <cell r="CN17" t="str">
            <v>ND</v>
          </cell>
          <cell r="CO17" t="str">
            <v>ND</v>
          </cell>
          <cell r="CP17" t="str">
            <v>ND</v>
          </cell>
          <cell r="CQ17" t="str">
            <v>ND</v>
          </cell>
          <cell r="CR17" t="str">
            <v>ND</v>
          </cell>
          <cell r="CS17">
            <v>92.349599999999995</v>
          </cell>
        </row>
        <row r="18">
          <cell r="AA18" t="str">
            <v>2009-a</v>
          </cell>
          <cell r="AB18">
            <v>605.01319999999998</v>
          </cell>
          <cell r="AC18" t="str">
            <v>&lt;LOQ</v>
          </cell>
          <cell r="AD18">
            <v>629.90319999999997</v>
          </cell>
          <cell r="AE18">
            <v>707.16279999999995</v>
          </cell>
          <cell r="AF18">
            <v>480.21279999999996</v>
          </cell>
          <cell r="AG18">
            <v>228.03399999999999</v>
          </cell>
          <cell r="AH18">
            <v>195.04399999999998</v>
          </cell>
          <cell r="AI18">
            <v>102.91800000000001</v>
          </cell>
          <cell r="AJ18">
            <v>123.4164</v>
          </cell>
          <cell r="AK18">
            <v>186.30039999999997</v>
          </cell>
          <cell r="AL18">
            <v>234.77520000000001</v>
          </cell>
          <cell r="AM18">
            <v>16.4556</v>
          </cell>
          <cell r="AN18">
            <v>186.9556</v>
          </cell>
          <cell r="AO18" t="str">
            <v>ND</v>
          </cell>
          <cell r="AP18">
            <v>180.3844</v>
          </cell>
          <cell r="AQ18" t="str">
            <v>ND</v>
          </cell>
          <cell r="AR18">
            <v>59.205999999999989</v>
          </cell>
          <cell r="AS18" t="str">
            <v>ND</v>
          </cell>
          <cell r="AT18" t="str">
            <v>ND</v>
          </cell>
          <cell r="AU18" t="str">
            <v>&lt;LOQ</v>
          </cell>
          <cell r="AV18">
            <v>845.98880000000008</v>
          </cell>
          <cell r="AW18">
            <v>268.83600000000001</v>
          </cell>
          <cell r="AX18">
            <v>172.26599999999999</v>
          </cell>
          <cell r="AY18">
            <v>145.72839999999999</v>
          </cell>
          <cell r="AZ18">
            <v>1302.4428</v>
          </cell>
          <cell r="BA18">
            <v>88.806799999999996</v>
          </cell>
          <cell r="BB18">
            <v>6.5355999999999987</v>
          </cell>
          <cell r="BC18">
            <v>200.0796</v>
          </cell>
          <cell r="BD18" t="str">
            <v>ND</v>
          </cell>
          <cell r="BE18">
            <v>319.35880000000003</v>
          </cell>
          <cell r="BF18" t="str">
            <v>ND</v>
          </cell>
          <cell r="BG18">
            <v>132.64599999999999</v>
          </cell>
          <cell r="BH18" t="str">
            <v>ND</v>
          </cell>
          <cell r="BI18">
            <v>128.68959999999998</v>
          </cell>
          <cell r="BJ18">
            <v>252.76759999999999</v>
          </cell>
          <cell r="BK18">
            <v>420.62599999999998</v>
          </cell>
          <cell r="BL18">
            <v>278.20439999999996</v>
          </cell>
          <cell r="BM18" t="str">
            <v>ND</v>
          </cell>
          <cell r="BN18" t="str">
            <v>ND</v>
          </cell>
          <cell r="BO18" t="str">
            <v>ND</v>
          </cell>
          <cell r="BP18" t="str">
            <v>ND</v>
          </cell>
          <cell r="BQ18">
            <v>225.93000000000004</v>
          </cell>
          <cell r="BR18">
            <v>363.6848</v>
          </cell>
          <cell r="BS18" t="str">
            <v>ND</v>
          </cell>
          <cell r="BT18" t="str">
            <v>ND</v>
          </cell>
          <cell r="BU18" t="str">
            <v>ND</v>
          </cell>
          <cell r="BV18">
            <v>131.43639999999999</v>
          </cell>
          <cell r="BW18" t="str">
            <v>ND</v>
          </cell>
          <cell r="BX18" t="str">
            <v>ND</v>
          </cell>
          <cell r="BY18" t="str">
            <v>ND</v>
          </cell>
          <cell r="BZ18" t="str">
            <v>ND</v>
          </cell>
          <cell r="CA18">
            <v>116.28440000000001</v>
          </cell>
          <cell r="CB18" t="str">
            <v>&lt;LOQ</v>
          </cell>
          <cell r="CC18" t="str">
            <v>ND</v>
          </cell>
          <cell r="CD18">
            <v>36.755599999999994</v>
          </cell>
          <cell r="CE18">
            <v>47.318399999999997</v>
          </cell>
          <cell r="CF18">
            <v>26.494399999999999</v>
          </cell>
          <cell r="CG18" t="str">
            <v>ND</v>
          </cell>
          <cell r="CH18" t="str">
            <v>ND</v>
          </cell>
          <cell r="CI18">
            <v>115.33640000000001</v>
          </cell>
          <cell r="CJ18">
            <v>2.7748000000000004</v>
          </cell>
          <cell r="CK18">
            <v>169.10759999999999</v>
          </cell>
          <cell r="CL18">
            <v>34.998399999999997</v>
          </cell>
          <cell r="CM18">
            <v>12.796799999999999</v>
          </cell>
          <cell r="CN18" t="str">
            <v>ND</v>
          </cell>
          <cell r="CO18" t="str">
            <v>ND</v>
          </cell>
          <cell r="CP18" t="str">
            <v>ND</v>
          </cell>
          <cell r="CQ18" t="str">
            <v>ND</v>
          </cell>
          <cell r="CR18" t="str">
            <v>ND</v>
          </cell>
          <cell r="CS18">
            <v>170.44280000000001</v>
          </cell>
        </row>
        <row r="19">
          <cell r="AA19" t="str">
            <v>2009-b</v>
          </cell>
          <cell r="AB19" t="str">
            <v>&lt;LOQ</v>
          </cell>
          <cell r="AC19">
            <v>625.40159999999992</v>
          </cell>
          <cell r="AD19">
            <v>530.16520000000003</v>
          </cell>
          <cell r="AE19">
            <v>685.37240000000008</v>
          </cell>
          <cell r="AF19">
            <v>565.62599999999998</v>
          </cell>
          <cell r="AG19">
            <v>262.39879999999999</v>
          </cell>
          <cell r="AH19">
            <v>214.35479999999995</v>
          </cell>
          <cell r="AI19">
            <v>162.79319999999998</v>
          </cell>
          <cell r="AJ19">
            <v>172.5796</v>
          </cell>
          <cell r="AK19">
            <v>265.5308</v>
          </cell>
          <cell r="AL19">
            <v>325.84679999999997</v>
          </cell>
          <cell r="AM19">
            <v>17.518799999999999</v>
          </cell>
          <cell r="AN19">
            <v>225.32399999999996</v>
          </cell>
          <cell r="AO19">
            <v>10.8932</v>
          </cell>
          <cell r="AP19">
            <v>219.38279999999997</v>
          </cell>
          <cell r="AQ19" t="str">
            <v>ND</v>
          </cell>
          <cell r="AR19" t="str">
            <v>ND</v>
          </cell>
          <cell r="AS19" t="str">
            <v>ND</v>
          </cell>
          <cell r="AT19" t="str">
            <v>ND</v>
          </cell>
          <cell r="AU19">
            <v>2.1755999999999998</v>
          </cell>
          <cell r="AV19">
            <v>762.24200000000008</v>
          </cell>
          <cell r="AW19">
            <v>391.71759999999995</v>
          </cell>
          <cell r="AX19">
            <v>208.30160000000001</v>
          </cell>
          <cell r="AY19">
            <v>61.95839999999999</v>
          </cell>
          <cell r="AZ19">
            <v>1047.6759999999999</v>
          </cell>
          <cell r="BA19">
            <v>197.58519999999999</v>
          </cell>
          <cell r="BB19" t="str">
            <v>ND</v>
          </cell>
          <cell r="BC19">
            <v>162.41279999999998</v>
          </cell>
          <cell r="BD19" t="str">
            <v>ND</v>
          </cell>
          <cell r="BE19">
            <v>314.92399999999998</v>
          </cell>
          <cell r="BF19" t="str">
            <v>&lt;LOQ</v>
          </cell>
          <cell r="BG19">
            <v>163.52799999999999</v>
          </cell>
          <cell r="BH19" t="str">
            <v>ND</v>
          </cell>
          <cell r="BI19">
            <v>172.29999999999998</v>
          </cell>
          <cell r="BJ19">
            <v>231.702</v>
          </cell>
          <cell r="BK19">
            <v>519.41279999999995</v>
          </cell>
          <cell r="BL19">
            <v>397.97559999999999</v>
          </cell>
          <cell r="BM19" t="str">
            <v>ND</v>
          </cell>
          <cell r="BN19" t="str">
            <v>ND</v>
          </cell>
          <cell r="BO19" t="str">
            <v>ND</v>
          </cell>
          <cell r="BP19" t="str">
            <v>ND</v>
          </cell>
          <cell r="BQ19">
            <v>201.84199999999998</v>
          </cell>
          <cell r="BR19">
            <v>327.90120000000002</v>
          </cell>
          <cell r="BS19" t="str">
            <v>ND</v>
          </cell>
          <cell r="BT19" t="str">
            <v>ND</v>
          </cell>
          <cell r="BU19" t="str">
            <v>ND</v>
          </cell>
          <cell r="BV19">
            <v>148.79559999999998</v>
          </cell>
          <cell r="BW19" t="str">
            <v>ND</v>
          </cell>
          <cell r="BX19" t="str">
            <v>ND</v>
          </cell>
          <cell r="BY19" t="str">
            <v>ND</v>
          </cell>
          <cell r="BZ19" t="str">
            <v>ND</v>
          </cell>
          <cell r="CA19">
            <v>197.39079999999998</v>
          </cell>
          <cell r="CB19" t="str">
            <v>ND</v>
          </cell>
          <cell r="CC19" t="str">
            <v>ND</v>
          </cell>
          <cell r="CD19">
            <v>32.911200000000001</v>
          </cell>
          <cell r="CE19">
            <v>49.223999999999997</v>
          </cell>
          <cell r="CF19">
            <v>21.953599999999998</v>
          </cell>
          <cell r="CG19">
            <v>2.4051999999999998</v>
          </cell>
          <cell r="CH19" t="str">
            <v>ND</v>
          </cell>
          <cell r="CI19">
            <v>146.28479999999999</v>
          </cell>
          <cell r="CJ19" t="str">
            <v>&lt;LOQ</v>
          </cell>
          <cell r="CK19">
            <v>146.32919999999999</v>
          </cell>
          <cell r="CL19">
            <v>31.968400000000003</v>
          </cell>
          <cell r="CM19">
            <v>10.823599999999999</v>
          </cell>
          <cell r="CN19" t="str">
            <v>ND</v>
          </cell>
          <cell r="CO19" t="str">
            <v>ND</v>
          </cell>
          <cell r="CP19" t="str">
            <v>ND</v>
          </cell>
          <cell r="CQ19" t="str">
            <v>ND</v>
          </cell>
          <cell r="CR19" t="str">
            <v>ND</v>
          </cell>
          <cell r="CS19">
            <v>151.90879999999999</v>
          </cell>
        </row>
        <row r="20">
          <cell r="AA20" t="str">
            <v>Reactor Positive Spike P4: N1985-a</v>
          </cell>
          <cell r="AB20" t="str">
            <v>ND</v>
          </cell>
          <cell r="AC20" t="str">
            <v>&lt;LOQ</v>
          </cell>
          <cell r="AD20">
            <v>41.33</v>
          </cell>
          <cell r="AE20">
            <v>25.827200000000001</v>
          </cell>
          <cell r="AF20">
            <v>26.9392</v>
          </cell>
          <cell r="AG20">
            <v>2.5455999999999999</v>
          </cell>
          <cell r="AH20">
            <v>2.9011999999999998</v>
          </cell>
          <cell r="AI20" t="str">
            <v>&lt;LOQ</v>
          </cell>
          <cell r="AJ20" t="str">
            <v>&lt;LOQ</v>
          </cell>
          <cell r="AK20" t="str">
            <v>ND</v>
          </cell>
          <cell r="AL20" t="str">
            <v>ND</v>
          </cell>
          <cell r="AM20" t="str">
            <v>ND</v>
          </cell>
          <cell r="AN20" t="str">
            <v>&lt;LOQ</v>
          </cell>
          <cell r="AO20" t="str">
            <v>ND</v>
          </cell>
          <cell r="AP20" t="str">
            <v>&lt;LOQ</v>
          </cell>
          <cell r="AQ20" t="str">
            <v>ND</v>
          </cell>
          <cell r="AR20" t="str">
            <v>ND</v>
          </cell>
          <cell r="AS20" t="str">
            <v>ND</v>
          </cell>
          <cell r="AT20" t="str">
            <v>ND</v>
          </cell>
          <cell r="AU20" t="str">
            <v>&lt;LOQ</v>
          </cell>
          <cell r="AV20" t="str">
            <v>&lt;LOQ</v>
          </cell>
          <cell r="AW20" t="str">
            <v>&lt;LOQ</v>
          </cell>
          <cell r="AX20" t="str">
            <v>ND</v>
          </cell>
          <cell r="AY20">
            <v>7.9912000000000001</v>
          </cell>
          <cell r="AZ20" t="str">
            <v>&lt;LOQ</v>
          </cell>
          <cell r="BA20" t="str">
            <v>ND</v>
          </cell>
          <cell r="BB20" t="str">
            <v>ND</v>
          </cell>
          <cell r="BC20" t="str">
            <v>&lt;LOQ</v>
          </cell>
          <cell r="BD20" t="str">
            <v>&lt;LOQ</v>
          </cell>
          <cell r="BE20" t="str">
            <v>&lt;LOQ</v>
          </cell>
          <cell r="BF20" t="str">
            <v>ND</v>
          </cell>
          <cell r="BG20" t="str">
            <v>&lt;LOQ</v>
          </cell>
          <cell r="BH20" t="str">
            <v>ND</v>
          </cell>
          <cell r="BI20" t="str">
            <v>&lt;LOQ</v>
          </cell>
          <cell r="BJ20" t="str">
            <v>&lt;LOQ</v>
          </cell>
          <cell r="BK20">
            <v>3.3968000000000003</v>
          </cell>
          <cell r="BL20" t="str">
            <v>&lt;LOQ</v>
          </cell>
          <cell r="BM20" t="str">
            <v>ND</v>
          </cell>
          <cell r="BN20" t="str">
            <v>ND</v>
          </cell>
          <cell r="BO20" t="str">
            <v>ND</v>
          </cell>
          <cell r="BP20" t="str">
            <v>ND</v>
          </cell>
          <cell r="BQ20" t="str">
            <v>ND</v>
          </cell>
          <cell r="BR20" t="str">
            <v>&lt;LOQ</v>
          </cell>
          <cell r="BS20" t="str">
            <v>&lt;LOQ</v>
          </cell>
          <cell r="BT20" t="str">
            <v>ND</v>
          </cell>
          <cell r="BU20" t="str">
            <v>ND</v>
          </cell>
          <cell r="BV20" t="str">
            <v>&lt;LOQ</v>
          </cell>
          <cell r="BW20" t="str">
            <v>ND</v>
          </cell>
          <cell r="BX20" t="str">
            <v>&lt;LOQ</v>
          </cell>
          <cell r="BY20" t="str">
            <v>ND</v>
          </cell>
          <cell r="BZ20" t="str">
            <v>ND</v>
          </cell>
          <cell r="CA20" t="str">
            <v>&lt;LOQ</v>
          </cell>
          <cell r="CB20" t="str">
            <v>ND</v>
          </cell>
          <cell r="CC20" t="str">
            <v>ND</v>
          </cell>
          <cell r="CD20" t="str">
            <v>&lt;LOQ</v>
          </cell>
          <cell r="CE20" t="str">
            <v>&lt;LOQ</v>
          </cell>
          <cell r="CF20" t="str">
            <v>&lt;LOQ</v>
          </cell>
          <cell r="CG20" t="str">
            <v>ND</v>
          </cell>
          <cell r="CH20" t="str">
            <v>ND</v>
          </cell>
          <cell r="CI20" t="str">
            <v>ND</v>
          </cell>
          <cell r="CJ20" t="str">
            <v>&lt;LOQ</v>
          </cell>
          <cell r="CK20">
            <v>6.6616</v>
          </cell>
          <cell r="CL20" t="str">
            <v>&lt;LOQ</v>
          </cell>
          <cell r="CM20" t="str">
            <v>&lt;LOQ</v>
          </cell>
          <cell r="CN20" t="str">
            <v>ND</v>
          </cell>
          <cell r="CO20" t="str">
            <v>ND</v>
          </cell>
          <cell r="CP20" t="str">
            <v>ND</v>
          </cell>
          <cell r="CQ20" t="str">
            <v>ND</v>
          </cell>
          <cell r="CR20" t="str">
            <v>ND</v>
          </cell>
          <cell r="CS20">
            <v>42.258400000000002</v>
          </cell>
        </row>
        <row r="21">
          <cell r="AA21" t="str">
            <v>1985-b</v>
          </cell>
          <cell r="AB21" t="str">
            <v>ND</v>
          </cell>
          <cell r="AC21">
            <v>50.822399999999995</v>
          </cell>
          <cell r="AD21">
            <v>66.029600000000002</v>
          </cell>
          <cell r="AE21">
            <v>31.180800000000001</v>
          </cell>
          <cell r="AF21">
            <v>42.473599999999998</v>
          </cell>
          <cell r="AG21">
            <v>9.2523999999999997</v>
          </cell>
          <cell r="AH21" t="str">
            <v>ND</v>
          </cell>
          <cell r="AI21" t="str">
            <v>ND</v>
          </cell>
          <cell r="AJ21" t="str">
            <v>ND</v>
          </cell>
          <cell r="AK21" t="str">
            <v>ND</v>
          </cell>
          <cell r="AL21" t="str">
            <v>ND</v>
          </cell>
          <cell r="AM21" t="str">
            <v>ND</v>
          </cell>
          <cell r="AN21" t="str">
            <v>ND</v>
          </cell>
          <cell r="AO21" t="str">
            <v>ND</v>
          </cell>
          <cell r="AP21" t="str">
            <v>ND</v>
          </cell>
          <cell r="AQ21" t="str">
            <v>ND</v>
          </cell>
          <cell r="AR21" t="str">
            <v>ND</v>
          </cell>
          <cell r="AS21" t="str">
            <v>ND</v>
          </cell>
          <cell r="AT21" t="str">
            <v>ND</v>
          </cell>
          <cell r="AU21" t="str">
            <v>&lt;LOQ</v>
          </cell>
          <cell r="AV21" t="str">
            <v>&lt;LOQ</v>
          </cell>
          <cell r="AW21" t="str">
            <v>ND</v>
          </cell>
          <cell r="AX21" t="str">
            <v>ND</v>
          </cell>
          <cell r="AY21" t="str">
            <v>&lt;LOQ</v>
          </cell>
          <cell r="AZ21" t="str">
            <v>ND</v>
          </cell>
          <cell r="BA21" t="str">
            <v>&lt;LOQ</v>
          </cell>
          <cell r="BB21" t="str">
            <v>ND</v>
          </cell>
          <cell r="BC21" t="str">
            <v>&lt;LOQ</v>
          </cell>
          <cell r="BD21" t="str">
            <v>ND</v>
          </cell>
          <cell r="BE21" t="str">
            <v>&lt;LOQ</v>
          </cell>
          <cell r="BF21" t="str">
            <v>ND</v>
          </cell>
          <cell r="BG21" t="str">
            <v>ND</v>
          </cell>
          <cell r="BH21" t="str">
            <v>&lt;LOQ</v>
          </cell>
          <cell r="BI21" t="str">
            <v>ND</v>
          </cell>
          <cell r="BJ21" t="str">
            <v>ND</v>
          </cell>
          <cell r="BK21">
            <v>5.4039999999999999</v>
          </cell>
          <cell r="BL21" t="str">
            <v>&lt;LOQ</v>
          </cell>
          <cell r="BM21" t="str">
            <v>ND</v>
          </cell>
          <cell r="BN21" t="str">
            <v>&lt;LOQ</v>
          </cell>
          <cell r="BO21" t="str">
            <v>ND</v>
          </cell>
          <cell r="BP21" t="str">
            <v>ND</v>
          </cell>
          <cell r="BQ21" t="str">
            <v>ND</v>
          </cell>
          <cell r="BR21" t="str">
            <v>&lt;LOQ</v>
          </cell>
          <cell r="BS21" t="str">
            <v>ND</v>
          </cell>
          <cell r="BT21" t="str">
            <v>ND</v>
          </cell>
          <cell r="BU21" t="str">
            <v>ND</v>
          </cell>
          <cell r="BV21" t="str">
            <v>ND</v>
          </cell>
          <cell r="BW21" t="str">
            <v>&lt;LOQ</v>
          </cell>
          <cell r="BX21" t="str">
            <v>ND</v>
          </cell>
          <cell r="BY21" t="str">
            <v>ND</v>
          </cell>
          <cell r="BZ21" t="str">
            <v>ND</v>
          </cell>
          <cell r="CA21" t="str">
            <v>&lt;LOQ</v>
          </cell>
          <cell r="CB21" t="str">
            <v>ND</v>
          </cell>
          <cell r="CC21" t="str">
            <v>ND</v>
          </cell>
          <cell r="CD21" t="str">
            <v>&lt;LOQ</v>
          </cell>
          <cell r="CE21" t="str">
            <v>&lt;LOQ</v>
          </cell>
          <cell r="CF21" t="str">
            <v>ND</v>
          </cell>
          <cell r="CG21" t="str">
            <v>ND</v>
          </cell>
          <cell r="CH21" t="str">
            <v>ND</v>
          </cell>
          <cell r="CI21" t="str">
            <v>ND</v>
          </cell>
          <cell r="CJ21" t="str">
            <v>&lt;LOQ</v>
          </cell>
          <cell r="CK21">
            <v>8.1712000000000007</v>
          </cell>
          <cell r="CL21" t="str">
            <v>&lt;LOQ</v>
          </cell>
          <cell r="CM21" t="str">
            <v>ND</v>
          </cell>
          <cell r="CN21" t="str">
            <v>ND</v>
          </cell>
          <cell r="CO21" t="str">
            <v>ND</v>
          </cell>
          <cell r="CP21" t="str">
            <v>ND</v>
          </cell>
          <cell r="CQ21" t="str">
            <v>ND</v>
          </cell>
          <cell r="CR21" t="str">
            <v>ND</v>
          </cell>
          <cell r="CS21">
            <v>34.049599999999998</v>
          </cell>
        </row>
        <row r="22">
          <cell r="AA22" t="str">
            <v>1988-a</v>
          </cell>
          <cell r="AB22">
            <v>724.00559999999996</v>
          </cell>
          <cell r="AC22">
            <v>510.76440000000002</v>
          </cell>
          <cell r="AD22">
            <v>456.41080000000005</v>
          </cell>
          <cell r="AE22">
            <v>522.75319999999999</v>
          </cell>
          <cell r="AF22">
            <v>356.04199999999997</v>
          </cell>
          <cell r="AG22">
            <v>210.7088</v>
          </cell>
          <cell r="AH22">
            <v>95.580399999999997</v>
          </cell>
          <cell r="AI22">
            <v>34.029599999999995</v>
          </cell>
          <cell r="AJ22">
            <v>34.332799999999999</v>
          </cell>
          <cell r="AK22">
            <v>39.708399999999997</v>
          </cell>
          <cell r="AL22">
            <v>53.32759999999999</v>
          </cell>
          <cell r="AM22" t="str">
            <v>ND</v>
          </cell>
          <cell r="AN22">
            <v>83.954399999999993</v>
          </cell>
          <cell r="AO22" t="str">
            <v>ND</v>
          </cell>
          <cell r="AP22">
            <v>125.81240000000001</v>
          </cell>
          <cell r="AQ22" t="str">
            <v>ND</v>
          </cell>
          <cell r="AR22" t="str">
            <v>ND</v>
          </cell>
          <cell r="AS22">
            <v>62.753599999999999</v>
          </cell>
          <cell r="AT22">
            <v>23.866</v>
          </cell>
          <cell r="AU22" t="str">
            <v>&lt;LOQ</v>
          </cell>
          <cell r="AV22">
            <v>501.4128</v>
          </cell>
          <cell r="AW22">
            <v>142.56800000000001</v>
          </cell>
          <cell r="AX22">
            <v>7.9243999999999994</v>
          </cell>
          <cell r="AY22">
            <v>108.67639999999999</v>
          </cell>
          <cell r="AZ22">
            <v>243.95720000000003</v>
          </cell>
          <cell r="BA22">
            <v>56.377999999999993</v>
          </cell>
          <cell r="BB22" t="str">
            <v>ND</v>
          </cell>
          <cell r="BC22">
            <v>295.13279999999997</v>
          </cell>
          <cell r="BD22" t="str">
            <v>&lt;LOQ</v>
          </cell>
          <cell r="BE22">
            <v>242.60159999999999</v>
          </cell>
          <cell r="BF22" t="str">
            <v>ND</v>
          </cell>
          <cell r="BG22">
            <v>121.24000000000001</v>
          </cell>
          <cell r="BH22" t="str">
            <v>&lt;LOQ</v>
          </cell>
          <cell r="BI22">
            <v>35.386399999999995</v>
          </cell>
          <cell r="BJ22">
            <v>288.75200000000001</v>
          </cell>
          <cell r="BK22">
            <v>501.71080000000001</v>
          </cell>
          <cell r="BL22">
            <v>176.53279999999998</v>
          </cell>
          <cell r="BM22" t="str">
            <v>ND</v>
          </cell>
          <cell r="BN22" t="str">
            <v>&lt;LOQ</v>
          </cell>
          <cell r="BO22" t="str">
            <v>ND</v>
          </cell>
          <cell r="BP22" t="str">
            <v>ND</v>
          </cell>
          <cell r="BQ22" t="str">
            <v>ND</v>
          </cell>
          <cell r="BR22">
            <v>186.4288</v>
          </cell>
          <cell r="BS22" t="str">
            <v>ND</v>
          </cell>
          <cell r="BT22" t="str">
            <v>ND</v>
          </cell>
          <cell r="BU22" t="str">
            <v>ND</v>
          </cell>
          <cell r="BV22">
            <v>37.163999999999994</v>
          </cell>
          <cell r="BW22" t="str">
            <v>ND</v>
          </cell>
          <cell r="BX22" t="str">
            <v>ND</v>
          </cell>
          <cell r="BY22" t="str">
            <v>ND</v>
          </cell>
          <cell r="BZ22" t="str">
            <v>ND</v>
          </cell>
          <cell r="CA22">
            <v>19.319599999999998</v>
          </cell>
          <cell r="CB22" t="str">
            <v>ND</v>
          </cell>
          <cell r="CC22" t="str">
            <v>&lt;LOQ</v>
          </cell>
          <cell r="CD22">
            <v>33.6524</v>
          </cell>
          <cell r="CE22">
            <v>30.319999999999997</v>
          </cell>
          <cell r="CF22">
            <v>15.366</v>
          </cell>
          <cell r="CG22" t="str">
            <v>ND</v>
          </cell>
          <cell r="CH22" t="str">
            <v>ND</v>
          </cell>
          <cell r="CI22">
            <v>44.938799999999993</v>
          </cell>
          <cell r="CJ22" t="str">
            <v>ND</v>
          </cell>
          <cell r="CK22">
            <v>205.07320000000001</v>
          </cell>
          <cell r="CL22">
            <v>2.3899999999999997</v>
          </cell>
          <cell r="CM22" t="str">
            <v>ND</v>
          </cell>
          <cell r="CN22" t="str">
            <v>ND</v>
          </cell>
          <cell r="CO22" t="str">
            <v>ND</v>
          </cell>
          <cell r="CP22" t="str">
            <v>ND</v>
          </cell>
          <cell r="CQ22" t="str">
            <v>ND</v>
          </cell>
          <cell r="CR22" t="str">
            <v>ND</v>
          </cell>
          <cell r="CS22">
            <v>308.38839999999999</v>
          </cell>
        </row>
        <row r="23">
          <cell r="AA23" t="str">
            <v>1988-b</v>
          </cell>
          <cell r="AB23" t="str">
            <v>&lt;LOQ</v>
          </cell>
          <cell r="AC23">
            <v>375.87399999999997</v>
          </cell>
          <cell r="AD23">
            <v>508.56840000000005</v>
          </cell>
          <cell r="AE23">
            <v>580.58079999999995</v>
          </cell>
          <cell r="AF23">
            <v>344.85920000000004</v>
          </cell>
          <cell r="AG23">
            <v>209.33600000000001</v>
          </cell>
          <cell r="AH23">
            <v>93.815600000000003</v>
          </cell>
          <cell r="AI23">
            <v>48.968799999999995</v>
          </cell>
          <cell r="AJ23">
            <v>38.966799999999999</v>
          </cell>
          <cell r="AK23">
            <v>46.550800000000002</v>
          </cell>
          <cell r="AL23">
            <v>58.863599999999991</v>
          </cell>
          <cell r="AM23" t="str">
            <v>ND</v>
          </cell>
          <cell r="AN23">
            <v>81.246799999999993</v>
          </cell>
          <cell r="AO23" t="str">
            <v>ND</v>
          </cell>
          <cell r="AP23">
            <v>162.1996</v>
          </cell>
          <cell r="AQ23" t="str">
            <v>ND</v>
          </cell>
          <cell r="AR23">
            <v>678.81079999999997</v>
          </cell>
          <cell r="AS23">
            <v>48.105199999999996</v>
          </cell>
          <cell r="AT23" t="str">
            <v>ND</v>
          </cell>
          <cell r="AU23">
            <v>2.6488</v>
          </cell>
          <cell r="AV23">
            <v>512.12439999999992</v>
          </cell>
          <cell r="AW23">
            <v>228.25160000000002</v>
          </cell>
          <cell r="AX23">
            <v>8.2256</v>
          </cell>
          <cell r="AY23">
            <v>49.933999999999997</v>
          </cell>
          <cell r="AZ23">
            <v>254.67519999999999</v>
          </cell>
          <cell r="BA23">
            <v>39.343200000000003</v>
          </cell>
          <cell r="BB23" t="str">
            <v>ND</v>
          </cell>
          <cell r="BC23">
            <v>347.11159999999995</v>
          </cell>
          <cell r="BD23" t="str">
            <v>ND</v>
          </cell>
          <cell r="BE23">
            <v>303.24319999999994</v>
          </cell>
          <cell r="BF23" t="str">
            <v>&lt;LOQ</v>
          </cell>
          <cell r="BG23">
            <v>142.614</v>
          </cell>
          <cell r="BH23" t="str">
            <v>ND</v>
          </cell>
          <cell r="BI23">
            <v>55.644000000000005</v>
          </cell>
          <cell r="BJ23">
            <v>233.614</v>
          </cell>
          <cell r="BK23">
            <v>587.7636</v>
          </cell>
          <cell r="BL23">
            <v>168.6532</v>
          </cell>
          <cell r="BM23" t="str">
            <v>ND</v>
          </cell>
          <cell r="BN23" t="str">
            <v>&lt;LOQ</v>
          </cell>
          <cell r="BO23" t="str">
            <v>ND</v>
          </cell>
          <cell r="BP23" t="str">
            <v>ND</v>
          </cell>
          <cell r="BQ23" t="str">
            <v>ND</v>
          </cell>
          <cell r="BR23">
            <v>156.7664</v>
          </cell>
          <cell r="BS23" t="str">
            <v>ND</v>
          </cell>
          <cell r="BT23" t="str">
            <v>ND</v>
          </cell>
          <cell r="BU23" t="str">
            <v>ND</v>
          </cell>
          <cell r="BV23">
            <v>33.176400000000001</v>
          </cell>
          <cell r="BW23" t="str">
            <v>ND</v>
          </cell>
          <cell r="BX23" t="str">
            <v>ND</v>
          </cell>
          <cell r="BY23" t="str">
            <v>ND</v>
          </cell>
          <cell r="BZ23" t="str">
            <v>ND</v>
          </cell>
          <cell r="CA23">
            <v>23.7988</v>
          </cell>
          <cell r="CB23" t="str">
            <v>ND</v>
          </cell>
          <cell r="CC23" t="str">
            <v>&lt;LOQ</v>
          </cell>
          <cell r="CD23">
            <v>38.179199999999994</v>
          </cell>
          <cell r="CE23">
            <v>33.541199999999996</v>
          </cell>
          <cell r="CF23">
            <v>17.239999999999998</v>
          </cell>
          <cell r="CG23" t="str">
            <v>ND</v>
          </cell>
          <cell r="CH23" t="str">
            <v>ND</v>
          </cell>
          <cell r="CI23">
            <v>39.630399999999995</v>
          </cell>
          <cell r="CJ23" t="str">
            <v>&lt;LOQ</v>
          </cell>
          <cell r="CK23">
            <v>165.33320000000001</v>
          </cell>
          <cell r="CL23" t="str">
            <v>ND</v>
          </cell>
          <cell r="CM23" t="str">
            <v>ND</v>
          </cell>
          <cell r="CN23" t="str">
            <v>ND</v>
          </cell>
          <cell r="CO23" t="str">
            <v>ND</v>
          </cell>
          <cell r="CP23" t="str">
            <v>ND</v>
          </cell>
          <cell r="CQ23" t="str">
            <v>ND</v>
          </cell>
          <cell r="CR23" t="str">
            <v>ND</v>
          </cell>
          <cell r="CS23">
            <v>291.95959999999997</v>
          </cell>
        </row>
        <row r="24">
          <cell r="AA24" t="str">
            <v>1988-c</v>
          </cell>
          <cell r="AB24" t="str">
            <v>&lt;LOQ</v>
          </cell>
          <cell r="AC24">
            <v>685.26360000000011</v>
          </cell>
          <cell r="AD24">
            <v>529.94079999999997</v>
          </cell>
          <cell r="AE24">
            <v>575.33280000000002</v>
          </cell>
          <cell r="AF24">
            <v>409.52639999999997</v>
          </cell>
          <cell r="AG24">
            <v>215.126</v>
          </cell>
          <cell r="AH24">
            <v>121.8856</v>
          </cell>
          <cell r="AI24">
            <v>60.132799999999996</v>
          </cell>
          <cell r="AJ24">
            <v>52.924399999999999</v>
          </cell>
          <cell r="AK24">
            <v>54.087999999999994</v>
          </cell>
          <cell r="AL24">
            <v>64.151599999999988</v>
          </cell>
          <cell r="AM24" t="str">
            <v>ND</v>
          </cell>
          <cell r="AN24">
            <v>95.485200000000006</v>
          </cell>
          <cell r="AO24" t="str">
            <v>ND</v>
          </cell>
          <cell r="AP24">
            <v>101.85719999999999</v>
          </cell>
          <cell r="AQ24" t="str">
            <v>ND</v>
          </cell>
          <cell r="AR24" t="str">
            <v>&lt;LOQ</v>
          </cell>
          <cell r="AS24">
            <v>29.897199999999998</v>
          </cell>
          <cell r="AT24">
            <v>24.720399999999998</v>
          </cell>
          <cell r="AU24" t="str">
            <v>ND</v>
          </cell>
          <cell r="AV24" t="str">
            <v>ND</v>
          </cell>
          <cell r="AW24">
            <v>130.91</v>
          </cell>
          <cell r="AX24">
            <v>5.9135999999999997</v>
          </cell>
          <cell r="AY24">
            <v>166.19159999999999</v>
          </cell>
          <cell r="AZ24" t="str">
            <v>ND</v>
          </cell>
          <cell r="BA24">
            <v>36.813200000000002</v>
          </cell>
          <cell r="BB24" t="str">
            <v>ND</v>
          </cell>
          <cell r="BC24" t="str">
            <v>&lt;LOQ</v>
          </cell>
          <cell r="BD24" t="str">
            <v>&lt;LOQ</v>
          </cell>
          <cell r="BE24" t="str">
            <v>ND</v>
          </cell>
          <cell r="BF24" t="str">
            <v>ND</v>
          </cell>
          <cell r="BG24">
            <v>163.09</v>
          </cell>
          <cell r="BH24" t="str">
            <v>&lt;LOQ</v>
          </cell>
          <cell r="BI24">
            <v>58.709200000000003</v>
          </cell>
          <cell r="BJ24">
            <v>349.73319999999995</v>
          </cell>
          <cell r="BK24">
            <v>665.40879999999993</v>
          </cell>
          <cell r="BL24">
            <v>220.5652</v>
          </cell>
          <cell r="BM24" t="str">
            <v>ND</v>
          </cell>
          <cell r="BN24" t="str">
            <v>&lt;LOQ</v>
          </cell>
          <cell r="BO24" t="str">
            <v>ND</v>
          </cell>
          <cell r="BP24" t="str">
            <v>ND</v>
          </cell>
          <cell r="BQ24" t="str">
            <v>ND</v>
          </cell>
          <cell r="BR24">
            <v>218.7816</v>
          </cell>
          <cell r="BS24" t="str">
            <v>ND</v>
          </cell>
          <cell r="BT24" t="str">
            <v>ND</v>
          </cell>
          <cell r="BU24" t="str">
            <v>ND</v>
          </cell>
          <cell r="BV24">
            <v>43.019200000000005</v>
          </cell>
          <cell r="BW24" t="str">
            <v>ND</v>
          </cell>
          <cell r="BX24" t="str">
            <v>ND</v>
          </cell>
          <cell r="BY24" t="str">
            <v>ND</v>
          </cell>
          <cell r="BZ24" t="str">
            <v>ND</v>
          </cell>
          <cell r="CA24">
            <v>31.744799999999998</v>
          </cell>
          <cell r="CB24" t="str">
            <v>ND</v>
          </cell>
          <cell r="CC24" t="str">
            <v>ND</v>
          </cell>
          <cell r="CD24">
            <v>43.781599999999997</v>
          </cell>
          <cell r="CE24">
            <v>34.672800000000002</v>
          </cell>
          <cell r="CF24">
            <v>18.275200000000002</v>
          </cell>
          <cell r="CG24" t="str">
            <v>ND</v>
          </cell>
          <cell r="CH24" t="str">
            <v>ND</v>
          </cell>
          <cell r="CI24">
            <v>39.727199999999996</v>
          </cell>
          <cell r="CJ24" t="str">
            <v>&lt;LOQ</v>
          </cell>
          <cell r="CK24">
            <v>201.85159999999999</v>
          </cell>
          <cell r="CL24" t="str">
            <v>ND</v>
          </cell>
          <cell r="CM24" t="str">
            <v>&lt;LOQ</v>
          </cell>
          <cell r="CN24" t="str">
            <v>ND</v>
          </cell>
          <cell r="CO24" t="str">
            <v>ND</v>
          </cell>
          <cell r="CP24" t="str">
            <v>ND</v>
          </cell>
          <cell r="CQ24" t="str">
            <v>ND</v>
          </cell>
          <cell r="CR24" t="str">
            <v>ND</v>
          </cell>
          <cell r="CS24">
            <v>267.07080000000002</v>
          </cell>
        </row>
        <row r="25">
          <cell r="AA25" t="str">
            <v>1993-a</v>
          </cell>
          <cell r="AB25">
            <v>443.13479999999998</v>
          </cell>
          <cell r="AC25">
            <v>339.96999999999997</v>
          </cell>
          <cell r="AD25">
            <v>472.63360000000006</v>
          </cell>
          <cell r="AE25">
            <v>579.02120000000002</v>
          </cell>
          <cell r="AF25">
            <v>416.37200000000001</v>
          </cell>
          <cell r="AG25">
            <v>196.75519999999997</v>
          </cell>
          <cell r="AH25">
            <v>91.782799999999995</v>
          </cell>
          <cell r="AI25">
            <v>29.319999999999997</v>
          </cell>
          <cell r="AJ25" t="str">
            <v>&lt;LOQ</v>
          </cell>
          <cell r="AK25">
            <v>20.093599999999999</v>
          </cell>
          <cell r="AL25">
            <v>19.663599999999999</v>
          </cell>
          <cell r="AM25" t="str">
            <v>ND</v>
          </cell>
          <cell r="AN25">
            <v>35.958399999999997</v>
          </cell>
          <cell r="AO25" t="str">
            <v>ND</v>
          </cell>
          <cell r="AP25">
            <v>85.841200000000001</v>
          </cell>
          <cell r="AQ25" t="str">
            <v>ND</v>
          </cell>
          <cell r="AR25">
            <v>417.69880000000006</v>
          </cell>
          <cell r="AS25">
            <v>73.482399999999998</v>
          </cell>
          <cell r="AT25" t="str">
            <v>ND</v>
          </cell>
          <cell r="AU25" t="str">
            <v>ND</v>
          </cell>
          <cell r="AV25">
            <v>482.39719999999994</v>
          </cell>
          <cell r="AW25">
            <v>225.52600000000004</v>
          </cell>
          <cell r="AX25">
            <v>15.473199999999999</v>
          </cell>
          <cell r="AY25">
            <v>66.986800000000002</v>
          </cell>
          <cell r="AZ25">
            <v>213.9032</v>
          </cell>
          <cell r="BA25">
            <v>53.761199999999995</v>
          </cell>
          <cell r="BB25" t="str">
            <v>ND</v>
          </cell>
          <cell r="BC25">
            <v>324.31</v>
          </cell>
          <cell r="BD25" t="str">
            <v>ND</v>
          </cell>
          <cell r="BE25">
            <v>288.4196</v>
          </cell>
          <cell r="BF25" t="str">
            <v>ND</v>
          </cell>
          <cell r="BG25">
            <v>122.29079999999999</v>
          </cell>
          <cell r="BH25" t="str">
            <v>ND</v>
          </cell>
          <cell r="BI25">
            <v>26.713200000000001</v>
          </cell>
          <cell r="BJ25">
            <v>224.02199999999996</v>
          </cell>
          <cell r="BK25">
            <v>530.47359999999992</v>
          </cell>
          <cell r="BL25">
            <v>145.6704</v>
          </cell>
          <cell r="BM25" t="str">
            <v>ND</v>
          </cell>
          <cell r="BN25" t="str">
            <v>&lt;LOQ</v>
          </cell>
          <cell r="BO25" t="str">
            <v>ND</v>
          </cell>
          <cell r="BP25" t="str">
            <v>ND</v>
          </cell>
          <cell r="BQ25" t="str">
            <v>ND</v>
          </cell>
          <cell r="BR25">
            <v>160.524</v>
          </cell>
          <cell r="BS25" t="str">
            <v>ND</v>
          </cell>
          <cell r="BT25" t="str">
            <v>ND</v>
          </cell>
          <cell r="BU25" t="str">
            <v>ND</v>
          </cell>
          <cell r="BV25">
            <v>27.252800000000004</v>
          </cell>
          <cell r="BW25" t="str">
            <v>ND</v>
          </cell>
          <cell r="BX25" t="str">
            <v>ND</v>
          </cell>
          <cell r="BY25" t="str">
            <v>ND</v>
          </cell>
          <cell r="BZ25" t="str">
            <v>ND</v>
          </cell>
          <cell r="CA25">
            <v>11.507599999999998</v>
          </cell>
          <cell r="CB25" t="str">
            <v>&lt;LOQ</v>
          </cell>
          <cell r="CC25" t="str">
            <v>ND</v>
          </cell>
          <cell r="CD25">
            <v>30.2</v>
          </cell>
          <cell r="CE25">
            <v>15.994</v>
          </cell>
          <cell r="CF25">
            <v>7.976399999999999</v>
          </cell>
          <cell r="CG25" t="str">
            <v>ND</v>
          </cell>
          <cell r="CH25" t="str">
            <v>ND</v>
          </cell>
          <cell r="CI25">
            <v>21.999199999999998</v>
          </cell>
          <cell r="CJ25" t="str">
            <v>ND</v>
          </cell>
          <cell r="CK25">
            <v>66.318799999999996</v>
          </cell>
          <cell r="CL25" t="str">
            <v>&lt;LOQ</v>
          </cell>
          <cell r="CM25" t="str">
            <v>ND</v>
          </cell>
          <cell r="CN25" t="str">
            <v>ND</v>
          </cell>
          <cell r="CO25" t="str">
            <v>ND</v>
          </cell>
          <cell r="CP25" t="str">
            <v>ND</v>
          </cell>
          <cell r="CQ25" t="str">
            <v>ND</v>
          </cell>
          <cell r="CR25" t="str">
            <v>ND</v>
          </cell>
          <cell r="CS25">
            <v>85.953199999999995</v>
          </cell>
        </row>
        <row r="26">
          <cell r="AA26" t="str">
            <v>1993-b</v>
          </cell>
          <cell r="AB26">
            <v>411.6884</v>
          </cell>
          <cell r="AC26">
            <v>387.09</v>
          </cell>
          <cell r="AD26">
            <v>542.97039999999993</v>
          </cell>
          <cell r="AE26">
            <v>635.51400000000001</v>
          </cell>
          <cell r="AF26">
            <v>401.27600000000001</v>
          </cell>
          <cell r="AG26">
            <v>216.03359999999998</v>
          </cell>
          <cell r="AH26" t="str">
            <v>&lt;LOQ</v>
          </cell>
          <cell r="AI26">
            <v>32.723599999999998</v>
          </cell>
          <cell r="AJ26">
            <v>24.758399999999998</v>
          </cell>
          <cell r="AK26">
            <v>23.306799999999999</v>
          </cell>
          <cell r="AL26">
            <v>23.820800000000002</v>
          </cell>
          <cell r="AM26" t="str">
            <v>ND</v>
          </cell>
          <cell r="AN26">
            <v>43.677600000000005</v>
          </cell>
          <cell r="AO26" t="str">
            <v>ND</v>
          </cell>
          <cell r="AP26">
            <v>92.511599999999987</v>
          </cell>
          <cell r="AQ26" t="str">
            <v>ND</v>
          </cell>
          <cell r="AR26">
            <v>445.09200000000004</v>
          </cell>
          <cell r="AS26">
            <v>79.843599999999995</v>
          </cell>
          <cell r="AT26" t="str">
            <v>ND</v>
          </cell>
          <cell r="AU26" t="str">
            <v>ND</v>
          </cell>
          <cell r="AV26">
            <v>605.3048</v>
          </cell>
          <cell r="AW26">
            <v>271.21959999999996</v>
          </cell>
          <cell r="AX26">
            <v>14.179599999999999</v>
          </cell>
          <cell r="AY26">
            <v>107.65319999999998</v>
          </cell>
          <cell r="AZ26">
            <v>282.79640000000001</v>
          </cell>
          <cell r="BA26">
            <v>38.964399999999998</v>
          </cell>
          <cell r="BB26" t="str">
            <v>ND</v>
          </cell>
          <cell r="BC26">
            <v>409.9228</v>
          </cell>
          <cell r="BD26" t="str">
            <v>&lt;LOQ</v>
          </cell>
          <cell r="BE26">
            <v>369.07359999999994</v>
          </cell>
          <cell r="BF26" t="str">
            <v>&lt;LOQ</v>
          </cell>
          <cell r="BG26">
            <v>122.3356</v>
          </cell>
          <cell r="BH26" t="str">
            <v>ND</v>
          </cell>
          <cell r="BI26">
            <v>27.577200000000001</v>
          </cell>
          <cell r="BJ26">
            <v>228.6096</v>
          </cell>
          <cell r="BK26">
            <v>547.76440000000002</v>
          </cell>
          <cell r="BL26">
            <v>134.458</v>
          </cell>
          <cell r="BM26" t="str">
            <v>ND</v>
          </cell>
          <cell r="BN26" t="str">
            <v>&lt;LOQ</v>
          </cell>
          <cell r="BO26" t="str">
            <v>ND</v>
          </cell>
          <cell r="BP26" t="str">
            <v>ND</v>
          </cell>
          <cell r="BQ26" t="str">
            <v>ND</v>
          </cell>
          <cell r="BR26">
            <v>145.0472</v>
          </cell>
          <cell r="BS26" t="str">
            <v>ND</v>
          </cell>
          <cell r="BT26" t="str">
            <v>ND</v>
          </cell>
          <cell r="BU26" t="str">
            <v>ND</v>
          </cell>
          <cell r="BV26">
            <v>27.211200000000002</v>
          </cell>
          <cell r="BW26" t="str">
            <v>ND</v>
          </cell>
          <cell r="BX26" t="str">
            <v>ND</v>
          </cell>
          <cell r="BY26" t="str">
            <v>ND</v>
          </cell>
          <cell r="BZ26" t="str">
            <v>ND</v>
          </cell>
          <cell r="CA26">
            <v>19.434799999999999</v>
          </cell>
          <cell r="CB26" t="str">
            <v>&lt;LOQ</v>
          </cell>
          <cell r="CC26" t="str">
            <v>ND</v>
          </cell>
          <cell r="CD26">
            <v>29.964399999999998</v>
          </cell>
          <cell r="CE26">
            <v>20.346399999999999</v>
          </cell>
          <cell r="CF26">
            <v>6.7772000000000006</v>
          </cell>
          <cell r="CG26" t="str">
            <v>ND</v>
          </cell>
          <cell r="CH26" t="str">
            <v>ND</v>
          </cell>
          <cell r="CI26">
            <v>26.3416</v>
          </cell>
          <cell r="CJ26" t="str">
            <v>ND</v>
          </cell>
          <cell r="CK26">
            <v>89.478799999999993</v>
          </cell>
          <cell r="CL26" t="str">
            <v>ND</v>
          </cell>
          <cell r="CM26" t="str">
            <v>&lt;LOQ</v>
          </cell>
          <cell r="CN26" t="str">
            <v>ND</v>
          </cell>
          <cell r="CO26" t="str">
            <v>ND</v>
          </cell>
          <cell r="CP26" t="str">
            <v>ND</v>
          </cell>
          <cell r="CQ26" t="str">
            <v>ND</v>
          </cell>
          <cell r="CR26" t="str">
            <v>ND</v>
          </cell>
          <cell r="CS26">
            <v>103.1164</v>
          </cell>
        </row>
        <row r="27">
          <cell r="AA27" t="str">
            <v>2001-a</v>
          </cell>
          <cell r="AB27" t="str">
            <v>&lt;LOQ</v>
          </cell>
          <cell r="AC27">
            <v>509.13239999999996</v>
          </cell>
          <cell r="AD27">
            <v>494.80839999999995</v>
          </cell>
          <cell r="AE27">
            <v>560.13</v>
          </cell>
          <cell r="AF27">
            <v>290.26319999999998</v>
          </cell>
          <cell r="AG27">
            <v>82.323599999999999</v>
          </cell>
          <cell r="AH27">
            <v>36.566000000000003</v>
          </cell>
          <cell r="AI27">
            <v>18.075199999999999</v>
          </cell>
          <cell r="AJ27" t="str">
            <v>&lt;LOQ</v>
          </cell>
          <cell r="AK27">
            <v>9.5676000000000005</v>
          </cell>
          <cell r="AL27">
            <v>11.824800000000002</v>
          </cell>
          <cell r="AM27" t="str">
            <v>ND</v>
          </cell>
          <cell r="AN27">
            <v>15.051599999999999</v>
          </cell>
          <cell r="AO27" t="str">
            <v>ND</v>
          </cell>
          <cell r="AP27">
            <v>47.026399999999995</v>
          </cell>
          <cell r="AQ27" t="str">
            <v>ND</v>
          </cell>
          <cell r="AR27">
            <v>281.97640000000001</v>
          </cell>
          <cell r="AS27">
            <v>18.8704</v>
          </cell>
          <cell r="AT27">
            <v>23.540000000000003</v>
          </cell>
          <cell r="AU27" t="str">
            <v>ND</v>
          </cell>
          <cell r="AV27">
            <v>77.14</v>
          </cell>
          <cell r="AW27">
            <v>16.872399999999999</v>
          </cell>
          <cell r="AX27">
            <v>2.9375999999999998</v>
          </cell>
          <cell r="AY27">
            <v>139.69559999999998</v>
          </cell>
          <cell r="AZ27">
            <v>157.4684</v>
          </cell>
          <cell r="BA27" t="str">
            <v>&lt;LOQ</v>
          </cell>
          <cell r="BB27" t="str">
            <v>ND</v>
          </cell>
          <cell r="BC27">
            <v>313.81799999999998</v>
          </cell>
          <cell r="BD27">
            <v>10.469199999999999</v>
          </cell>
          <cell r="BE27">
            <v>203.6576</v>
          </cell>
          <cell r="BF27" t="str">
            <v>&lt;LOQ</v>
          </cell>
          <cell r="BG27">
            <v>35.080399999999997</v>
          </cell>
          <cell r="BH27" t="str">
            <v>ND</v>
          </cell>
          <cell r="BI27">
            <v>6.3852000000000002</v>
          </cell>
          <cell r="BJ27">
            <v>341.18040000000002</v>
          </cell>
          <cell r="BK27">
            <v>565.8356</v>
          </cell>
          <cell r="BL27">
            <v>89.144000000000005</v>
          </cell>
          <cell r="BM27" t="str">
            <v>ND</v>
          </cell>
          <cell r="BN27" t="str">
            <v>ND</v>
          </cell>
          <cell r="BO27" t="str">
            <v>ND</v>
          </cell>
          <cell r="BP27" t="str">
            <v>&lt;LOQ</v>
          </cell>
          <cell r="BQ27" t="str">
            <v>ND</v>
          </cell>
          <cell r="BR27">
            <v>167.62960000000001</v>
          </cell>
          <cell r="BS27" t="str">
            <v>ND</v>
          </cell>
          <cell r="BT27" t="str">
            <v>ND</v>
          </cell>
          <cell r="BU27" t="str">
            <v>ND</v>
          </cell>
          <cell r="BV27">
            <v>19.1172</v>
          </cell>
          <cell r="BW27" t="str">
            <v>ND</v>
          </cell>
          <cell r="BX27" t="str">
            <v>ND</v>
          </cell>
          <cell r="BY27" t="str">
            <v>ND</v>
          </cell>
          <cell r="BZ27" t="str">
            <v>ND</v>
          </cell>
          <cell r="CA27">
            <v>6.6255999999999995</v>
          </cell>
          <cell r="CB27" t="str">
            <v>ND</v>
          </cell>
          <cell r="CC27" t="str">
            <v>ND</v>
          </cell>
          <cell r="CD27">
            <v>8.6231999999999989</v>
          </cell>
          <cell r="CE27">
            <v>6.1359999999999992</v>
          </cell>
          <cell r="CF27">
            <v>6.3272000000000004</v>
          </cell>
          <cell r="CG27" t="str">
            <v>ND</v>
          </cell>
          <cell r="CH27" t="str">
            <v>ND</v>
          </cell>
          <cell r="CI27" t="str">
            <v>ND</v>
          </cell>
          <cell r="CJ27" t="str">
            <v>&lt;LOQ</v>
          </cell>
          <cell r="CK27">
            <v>82.376800000000003</v>
          </cell>
          <cell r="CL27" t="str">
            <v>ND</v>
          </cell>
          <cell r="CM27" t="str">
            <v>ND</v>
          </cell>
          <cell r="CN27" t="str">
            <v>ND</v>
          </cell>
          <cell r="CO27" t="str">
            <v>ND</v>
          </cell>
          <cell r="CP27" t="str">
            <v>ND</v>
          </cell>
          <cell r="CQ27" t="str">
            <v>ND</v>
          </cell>
          <cell r="CR27" t="str">
            <v>ND</v>
          </cell>
          <cell r="CS27">
            <v>122.27840000000002</v>
          </cell>
        </row>
        <row r="28">
          <cell r="AA28" t="str">
            <v>2001-b</v>
          </cell>
          <cell r="AB28">
            <v>683.3732</v>
          </cell>
          <cell r="AC28">
            <v>622.41520000000003</v>
          </cell>
          <cell r="AD28">
            <v>708.22879999999986</v>
          </cell>
          <cell r="AE28">
            <v>626.25239999999997</v>
          </cell>
          <cell r="AF28">
            <v>294.89920000000001</v>
          </cell>
          <cell r="AG28">
            <v>90.587199999999996</v>
          </cell>
          <cell r="AH28">
            <v>40.354799999999997</v>
          </cell>
          <cell r="AI28">
            <v>9.7031999999999989</v>
          </cell>
          <cell r="AJ28">
            <v>14.515199999999998</v>
          </cell>
          <cell r="AK28">
            <v>17.339599999999997</v>
          </cell>
          <cell r="AL28">
            <v>13.291200000000002</v>
          </cell>
          <cell r="AM28" t="str">
            <v>ND</v>
          </cell>
          <cell r="AN28">
            <v>20.191999999999997</v>
          </cell>
          <cell r="AO28" t="str">
            <v>ND</v>
          </cell>
          <cell r="AP28">
            <v>54.659199999999998</v>
          </cell>
          <cell r="AQ28" t="str">
            <v>ND</v>
          </cell>
          <cell r="AR28" t="str">
            <v>&lt;LOQ</v>
          </cell>
          <cell r="AS28">
            <v>27.346</v>
          </cell>
          <cell r="AT28" t="str">
            <v>ND</v>
          </cell>
          <cell r="AU28" t="str">
            <v>ND</v>
          </cell>
          <cell r="AV28">
            <v>100.39239999999999</v>
          </cell>
          <cell r="AW28">
            <v>16.949199999999998</v>
          </cell>
          <cell r="AX28">
            <v>2.4303999999999997</v>
          </cell>
          <cell r="AY28">
            <v>174.8768</v>
          </cell>
          <cell r="AZ28">
            <v>160.22</v>
          </cell>
          <cell r="BA28">
            <v>15.69</v>
          </cell>
          <cell r="BB28" t="str">
            <v>ND</v>
          </cell>
          <cell r="BC28">
            <v>510.92039999999997</v>
          </cell>
          <cell r="BD28" t="str">
            <v>&lt;LOQ</v>
          </cell>
          <cell r="BE28">
            <v>256.68719999999996</v>
          </cell>
          <cell r="BF28" t="str">
            <v>&lt;LOQ</v>
          </cell>
          <cell r="BG28">
            <v>38.3444</v>
          </cell>
          <cell r="BH28" t="str">
            <v>&lt;LOQ</v>
          </cell>
          <cell r="BI28">
            <v>11.3752</v>
          </cell>
          <cell r="BJ28">
            <v>485.48999999999995</v>
          </cell>
          <cell r="BK28">
            <v>626.79999999999995</v>
          </cell>
          <cell r="BL28">
            <v>96.155999999999992</v>
          </cell>
          <cell r="BM28" t="str">
            <v>ND</v>
          </cell>
          <cell r="BN28" t="str">
            <v>ND</v>
          </cell>
          <cell r="BO28" t="str">
            <v>ND</v>
          </cell>
          <cell r="BP28" t="str">
            <v>ND</v>
          </cell>
          <cell r="BQ28" t="str">
            <v>ND</v>
          </cell>
          <cell r="BR28">
            <v>223.78919999999997</v>
          </cell>
          <cell r="BS28" t="str">
            <v>ND</v>
          </cell>
          <cell r="BT28" t="str">
            <v>ND</v>
          </cell>
          <cell r="BU28" t="str">
            <v>ND</v>
          </cell>
          <cell r="BV28">
            <v>19.1816</v>
          </cell>
          <cell r="BW28" t="str">
            <v>ND</v>
          </cell>
          <cell r="BX28" t="str">
            <v>ND</v>
          </cell>
          <cell r="BY28" t="str">
            <v>ND</v>
          </cell>
          <cell r="BZ28" t="str">
            <v>ND</v>
          </cell>
          <cell r="CA28">
            <v>11.943199999999999</v>
          </cell>
          <cell r="CB28" t="str">
            <v>&lt;LOQ</v>
          </cell>
          <cell r="CC28" t="str">
            <v>ND</v>
          </cell>
          <cell r="CD28">
            <v>8.4495999999999984</v>
          </cell>
          <cell r="CE28">
            <v>6.1944000000000008</v>
          </cell>
          <cell r="CF28">
            <v>6.6879999999999988</v>
          </cell>
          <cell r="CG28" t="str">
            <v>ND</v>
          </cell>
          <cell r="CH28" t="str">
            <v>ND</v>
          </cell>
          <cell r="CI28">
            <v>19.473599999999998</v>
          </cell>
          <cell r="CJ28" t="str">
            <v>ND</v>
          </cell>
          <cell r="CK28">
            <v>93.441599999999994</v>
          </cell>
          <cell r="CL28" t="str">
            <v>ND</v>
          </cell>
          <cell r="CM28" t="str">
            <v>ND</v>
          </cell>
          <cell r="CN28" t="str">
            <v>ND</v>
          </cell>
          <cell r="CO28" t="str">
            <v>ND</v>
          </cell>
          <cell r="CP28" t="str">
            <v>ND</v>
          </cell>
          <cell r="CQ28" t="str">
            <v>ND</v>
          </cell>
          <cell r="CR28" t="str">
            <v>ND</v>
          </cell>
          <cell r="CS28">
            <v>87.113600000000005</v>
          </cell>
        </row>
        <row r="29">
          <cell r="AA29" t="str">
            <v>2005-a</v>
          </cell>
          <cell r="AB29" t="str">
            <v>&lt;LOQ</v>
          </cell>
          <cell r="AC29">
            <v>376.53400000000005</v>
          </cell>
          <cell r="AD29">
            <v>410.58680000000004</v>
          </cell>
          <cell r="AE29">
            <v>504.05200000000008</v>
          </cell>
          <cell r="AF29">
            <v>323.90479999999997</v>
          </cell>
          <cell r="AG29" t="str">
            <v>&lt;LOQ</v>
          </cell>
          <cell r="AH29">
            <v>85.697199999999995</v>
          </cell>
          <cell r="AI29">
            <v>41.436799999999998</v>
          </cell>
          <cell r="AJ29">
            <v>31.283600000000003</v>
          </cell>
          <cell r="AK29">
            <v>26.376000000000001</v>
          </cell>
          <cell r="AL29">
            <v>28.477199999999996</v>
          </cell>
          <cell r="AM29" t="str">
            <v>ND</v>
          </cell>
          <cell r="AN29">
            <v>24.441199999999998</v>
          </cell>
          <cell r="AO29" t="str">
            <v>ND</v>
          </cell>
          <cell r="AP29">
            <v>65.853200000000001</v>
          </cell>
          <cell r="AQ29" t="str">
            <v>ND</v>
          </cell>
          <cell r="AR29">
            <v>312.87359999999995</v>
          </cell>
          <cell r="AS29">
            <v>42.634399999999999</v>
          </cell>
          <cell r="AT29" t="str">
            <v>&lt;LOQ</v>
          </cell>
          <cell r="AU29" t="str">
            <v>&lt;LOQ</v>
          </cell>
          <cell r="AV29" t="str">
            <v>&lt;LOQ</v>
          </cell>
          <cell r="AW29" t="str">
            <v>ND</v>
          </cell>
          <cell r="AX29">
            <v>5.3715999999999999</v>
          </cell>
          <cell r="AY29" t="str">
            <v>ND</v>
          </cell>
          <cell r="AZ29">
            <v>281.56119999999999</v>
          </cell>
          <cell r="BA29">
            <v>77.267600000000002</v>
          </cell>
          <cell r="BB29" t="str">
            <v>ND</v>
          </cell>
          <cell r="BC29">
            <v>269.726</v>
          </cell>
          <cell r="BD29" t="str">
            <v>&lt;LOQ</v>
          </cell>
          <cell r="BE29">
            <v>299.22640000000001</v>
          </cell>
          <cell r="BF29" t="str">
            <v>ND</v>
          </cell>
          <cell r="BG29">
            <v>133.20599999999999</v>
          </cell>
          <cell r="BH29" t="str">
            <v>ND</v>
          </cell>
          <cell r="BI29">
            <v>30.655200000000004</v>
          </cell>
          <cell r="BJ29">
            <v>164.5256</v>
          </cell>
          <cell r="BK29">
            <v>552.63319999999999</v>
          </cell>
          <cell r="BL29">
            <v>161.04999999999998</v>
          </cell>
          <cell r="BM29" t="str">
            <v>ND</v>
          </cell>
          <cell r="BN29" t="str">
            <v>&lt;LOQ</v>
          </cell>
          <cell r="BO29" t="str">
            <v>ND</v>
          </cell>
          <cell r="BP29" t="str">
            <v>ND</v>
          </cell>
          <cell r="BQ29" t="str">
            <v>ND</v>
          </cell>
          <cell r="BR29">
            <v>150.73759999999999</v>
          </cell>
          <cell r="BS29" t="str">
            <v>ND</v>
          </cell>
          <cell r="BT29" t="str">
            <v>ND</v>
          </cell>
          <cell r="BU29" t="str">
            <v>ND</v>
          </cell>
          <cell r="BV29">
            <v>35.508800000000001</v>
          </cell>
          <cell r="BW29" t="str">
            <v>&lt;LOQ</v>
          </cell>
          <cell r="BX29" t="str">
            <v>ND</v>
          </cell>
          <cell r="BY29" t="str">
            <v>ND</v>
          </cell>
          <cell r="BZ29" t="str">
            <v>ND</v>
          </cell>
          <cell r="CA29">
            <v>34.918399999999998</v>
          </cell>
          <cell r="CB29" t="str">
            <v>ND</v>
          </cell>
          <cell r="CC29" t="str">
            <v>ND</v>
          </cell>
          <cell r="CD29">
            <v>35.513999999999996</v>
          </cell>
          <cell r="CE29">
            <v>29.846</v>
          </cell>
          <cell r="CF29">
            <v>16.6036</v>
          </cell>
          <cell r="CG29">
            <v>22.590399999999999</v>
          </cell>
          <cell r="CH29" t="str">
            <v>ND</v>
          </cell>
          <cell r="CI29">
            <v>29.627999999999997</v>
          </cell>
          <cell r="CJ29" t="str">
            <v>ND</v>
          </cell>
          <cell r="CK29">
            <v>103.2008</v>
          </cell>
          <cell r="CL29" t="str">
            <v>ND</v>
          </cell>
          <cell r="CM29" t="str">
            <v>ND</v>
          </cell>
          <cell r="CN29" t="str">
            <v>ND</v>
          </cell>
          <cell r="CO29" t="str">
            <v>ND</v>
          </cell>
          <cell r="CP29" t="str">
            <v>ND</v>
          </cell>
          <cell r="CQ29" t="str">
            <v>ND</v>
          </cell>
          <cell r="CR29" t="str">
            <v>ND</v>
          </cell>
          <cell r="CS29">
            <v>136.9308</v>
          </cell>
        </row>
        <row r="30">
          <cell r="AA30" t="str">
            <v>2005-b</v>
          </cell>
          <cell r="AB30">
            <v>640.38800000000003</v>
          </cell>
          <cell r="AC30">
            <v>482.02359999999999</v>
          </cell>
          <cell r="AD30">
            <v>484.52120000000008</v>
          </cell>
          <cell r="AE30">
            <v>558.35199999999998</v>
          </cell>
          <cell r="AF30">
            <v>339.40879999999999</v>
          </cell>
          <cell r="AG30">
            <v>143.98240000000001</v>
          </cell>
          <cell r="AH30">
            <v>54.242799999999995</v>
          </cell>
          <cell r="AI30">
            <v>34.227600000000002</v>
          </cell>
          <cell r="AJ30">
            <v>34.589199999999998</v>
          </cell>
          <cell r="AK30">
            <v>27.057199999999998</v>
          </cell>
          <cell r="AL30">
            <v>32.005200000000002</v>
          </cell>
          <cell r="AM30" t="str">
            <v>ND</v>
          </cell>
          <cell r="AN30">
            <v>25.0184</v>
          </cell>
          <cell r="AO30" t="str">
            <v>ND</v>
          </cell>
          <cell r="AP30">
            <v>33.413600000000002</v>
          </cell>
          <cell r="AQ30" t="str">
            <v>ND</v>
          </cell>
          <cell r="AR30">
            <v>444.81999999999994</v>
          </cell>
          <cell r="AS30" t="str">
            <v>ND</v>
          </cell>
          <cell r="AT30" t="str">
            <v>ND</v>
          </cell>
          <cell r="AU30" t="str">
            <v>ND</v>
          </cell>
          <cell r="AV30" t="str">
            <v>&lt;LOQ</v>
          </cell>
          <cell r="AW30" t="str">
            <v>ND</v>
          </cell>
          <cell r="AX30" t="str">
            <v>ND</v>
          </cell>
          <cell r="AY30">
            <v>94.919199999999989</v>
          </cell>
          <cell r="AZ30">
            <v>338.75920000000002</v>
          </cell>
          <cell r="BA30">
            <v>51.108399999999996</v>
          </cell>
          <cell r="BB30" t="str">
            <v>ND</v>
          </cell>
          <cell r="BC30">
            <v>401.58480000000003</v>
          </cell>
          <cell r="BD30" t="str">
            <v>ND</v>
          </cell>
          <cell r="BE30">
            <v>287.75200000000001</v>
          </cell>
          <cell r="BF30" t="str">
            <v>ND</v>
          </cell>
          <cell r="BG30">
            <v>68.529200000000003</v>
          </cell>
          <cell r="BH30" t="str">
            <v>ND</v>
          </cell>
          <cell r="BI30">
            <v>33.398800000000001</v>
          </cell>
          <cell r="BJ30">
            <v>253.64959999999999</v>
          </cell>
          <cell r="BK30">
            <v>543.11279999999999</v>
          </cell>
          <cell r="BL30">
            <v>113.5192</v>
          </cell>
          <cell r="BM30" t="str">
            <v>ND</v>
          </cell>
          <cell r="BN30" t="str">
            <v>ND</v>
          </cell>
          <cell r="BO30" t="str">
            <v>ND</v>
          </cell>
          <cell r="BP30" t="str">
            <v>ND</v>
          </cell>
          <cell r="BQ30" t="str">
            <v>ND</v>
          </cell>
          <cell r="BR30">
            <v>215.10799999999998</v>
          </cell>
          <cell r="BS30" t="str">
            <v>ND</v>
          </cell>
          <cell r="BT30" t="str">
            <v>ND</v>
          </cell>
          <cell r="BU30" t="str">
            <v>ND</v>
          </cell>
          <cell r="BV30">
            <v>32.124000000000002</v>
          </cell>
          <cell r="BW30" t="str">
            <v>ND</v>
          </cell>
          <cell r="BX30" t="str">
            <v>ND</v>
          </cell>
          <cell r="BY30" t="str">
            <v>ND</v>
          </cell>
          <cell r="BZ30" t="str">
            <v>ND</v>
          </cell>
          <cell r="CA30">
            <v>18.074400000000001</v>
          </cell>
          <cell r="CB30" t="str">
            <v>ND</v>
          </cell>
          <cell r="CC30" t="str">
            <v>ND</v>
          </cell>
          <cell r="CD30">
            <v>21.987200000000001</v>
          </cell>
          <cell r="CE30">
            <v>13.771199999999999</v>
          </cell>
          <cell r="CF30">
            <v>7.4900000000000011</v>
          </cell>
          <cell r="CG30" t="str">
            <v>ND</v>
          </cell>
          <cell r="CH30" t="str">
            <v>ND</v>
          </cell>
          <cell r="CI30" t="str">
            <v>&lt;LOQ</v>
          </cell>
          <cell r="CJ30" t="str">
            <v>ND</v>
          </cell>
          <cell r="CK30">
            <v>72.928399999999996</v>
          </cell>
          <cell r="CL30" t="str">
            <v>&lt;LOQ</v>
          </cell>
          <cell r="CM30" t="str">
            <v>ND</v>
          </cell>
          <cell r="CN30" t="str">
            <v>ND</v>
          </cell>
          <cell r="CO30" t="str">
            <v>ND</v>
          </cell>
          <cell r="CP30" t="str">
            <v>ND</v>
          </cell>
          <cell r="CQ30" t="str">
            <v>ND</v>
          </cell>
          <cell r="CR30" t="str">
            <v>ND</v>
          </cell>
          <cell r="CS30">
            <v>71.059600000000003</v>
          </cell>
        </row>
        <row r="31">
          <cell r="AA31" t="str">
            <v>2010-a</v>
          </cell>
          <cell r="AB31" t="str">
            <v>ND</v>
          </cell>
          <cell r="AC31" t="str">
            <v>ND</v>
          </cell>
          <cell r="AD31">
            <v>462.04919999999998</v>
          </cell>
          <cell r="AE31">
            <v>344.04400000000004</v>
          </cell>
          <cell r="AF31">
            <v>344.90199999999999</v>
          </cell>
          <cell r="AG31">
            <v>186.89079999999998</v>
          </cell>
          <cell r="AH31">
            <v>66.983199999999997</v>
          </cell>
          <cell r="AI31">
            <v>41.048399999999994</v>
          </cell>
          <cell r="AJ31">
            <v>49.193999999999996</v>
          </cell>
          <cell r="AK31">
            <v>54.173999999999999</v>
          </cell>
          <cell r="AL31">
            <v>52.301199999999994</v>
          </cell>
          <cell r="AM31" t="str">
            <v>ND</v>
          </cell>
          <cell r="AN31">
            <v>47.0336</v>
          </cell>
          <cell r="AO31" t="str">
            <v>ND</v>
          </cell>
          <cell r="AP31">
            <v>197.5204</v>
          </cell>
          <cell r="AQ31" t="str">
            <v>ND</v>
          </cell>
          <cell r="AR31">
            <v>1578.6915999999999</v>
          </cell>
          <cell r="AS31">
            <v>79.747599999999991</v>
          </cell>
          <cell r="AT31" t="str">
            <v>ND</v>
          </cell>
          <cell r="AU31" t="str">
            <v>&lt;LOQ</v>
          </cell>
          <cell r="AV31" t="str">
            <v>&lt;LOQ</v>
          </cell>
          <cell r="AW31" t="str">
            <v>ND</v>
          </cell>
          <cell r="AX31" t="str">
            <v>ND</v>
          </cell>
          <cell r="AY31" t="str">
            <v>&lt;LOQ</v>
          </cell>
          <cell r="AZ31">
            <v>338.38760000000002</v>
          </cell>
          <cell r="BA31">
            <v>192.29600000000002</v>
          </cell>
          <cell r="BB31" t="str">
            <v>ND</v>
          </cell>
          <cell r="BC31">
            <v>54.760400000000004</v>
          </cell>
          <cell r="BD31" t="str">
            <v>ND</v>
          </cell>
          <cell r="BE31">
            <v>149.9632</v>
          </cell>
          <cell r="BF31" t="str">
            <v>ND</v>
          </cell>
          <cell r="BG31">
            <v>99.074400000000011</v>
          </cell>
          <cell r="BH31" t="str">
            <v>ND</v>
          </cell>
          <cell r="BI31">
            <v>49.335199999999993</v>
          </cell>
          <cell r="BJ31">
            <v>191.86519999999999</v>
          </cell>
          <cell r="BK31">
            <v>371.03800000000001</v>
          </cell>
          <cell r="BL31">
            <v>84.116799999999998</v>
          </cell>
          <cell r="BM31" t="str">
            <v>ND</v>
          </cell>
          <cell r="BN31" t="str">
            <v>ND</v>
          </cell>
          <cell r="BO31" t="str">
            <v>ND</v>
          </cell>
          <cell r="BP31" t="str">
            <v>ND</v>
          </cell>
          <cell r="BQ31">
            <v>9.5771999999999995</v>
          </cell>
          <cell r="BR31">
            <v>211.26880000000003</v>
          </cell>
          <cell r="BS31" t="str">
            <v>ND</v>
          </cell>
          <cell r="BT31" t="str">
            <v>ND</v>
          </cell>
          <cell r="BU31" t="str">
            <v>ND</v>
          </cell>
          <cell r="BV31">
            <v>26.75</v>
          </cell>
          <cell r="BW31" t="str">
            <v>ND</v>
          </cell>
          <cell r="BX31" t="str">
            <v>ND</v>
          </cell>
          <cell r="BY31" t="str">
            <v>ND</v>
          </cell>
          <cell r="BZ31" t="str">
            <v>ND</v>
          </cell>
          <cell r="CA31">
            <v>22.874399999999998</v>
          </cell>
          <cell r="CB31" t="str">
            <v>ND</v>
          </cell>
          <cell r="CC31" t="str">
            <v>ND</v>
          </cell>
          <cell r="CD31">
            <v>16.753599999999999</v>
          </cell>
          <cell r="CE31">
            <v>17.625999999999998</v>
          </cell>
          <cell r="CF31">
            <v>17.1172</v>
          </cell>
          <cell r="CG31" t="str">
            <v>ND</v>
          </cell>
          <cell r="CH31" t="str">
            <v>ND</v>
          </cell>
          <cell r="CI31">
            <v>40.605200000000004</v>
          </cell>
          <cell r="CJ31" t="str">
            <v>ND</v>
          </cell>
          <cell r="CK31">
            <v>76.219200000000001</v>
          </cell>
          <cell r="CL31">
            <v>3.1896</v>
          </cell>
          <cell r="CM31" t="str">
            <v>ND</v>
          </cell>
          <cell r="CN31" t="str">
            <v>ND</v>
          </cell>
          <cell r="CO31" t="str">
            <v>ND</v>
          </cell>
          <cell r="CP31" t="str">
            <v>ND</v>
          </cell>
          <cell r="CQ31" t="str">
            <v>ND</v>
          </cell>
          <cell r="CR31" t="str">
            <v>ND</v>
          </cell>
          <cell r="CS31">
            <v>173.94200000000001</v>
          </cell>
        </row>
        <row r="32">
          <cell r="AA32" t="str">
            <v>2010-b</v>
          </cell>
          <cell r="AB32">
            <v>902.18719999999985</v>
          </cell>
          <cell r="AC32" t="str">
            <v>&lt;LOQ</v>
          </cell>
          <cell r="AD32">
            <v>346.70039999999995</v>
          </cell>
          <cell r="AE32">
            <v>447.22399999999993</v>
          </cell>
          <cell r="AF32">
            <v>325.08240000000001</v>
          </cell>
          <cell r="AG32">
            <v>130.79159999999999</v>
          </cell>
          <cell r="AH32">
            <v>71.757999999999996</v>
          </cell>
          <cell r="AI32">
            <v>33.107599999999998</v>
          </cell>
          <cell r="AJ32">
            <v>40.1464</v>
          </cell>
          <cell r="AK32">
            <v>35.330399999999997</v>
          </cell>
          <cell r="AL32">
            <v>51.151600000000002</v>
          </cell>
          <cell r="AM32" t="str">
            <v>ND</v>
          </cell>
          <cell r="AN32">
            <v>20.716799999999999</v>
          </cell>
          <cell r="AO32" t="str">
            <v>ND</v>
          </cell>
          <cell r="AP32">
            <v>93.10199999999999</v>
          </cell>
          <cell r="AQ32" t="str">
            <v>ND</v>
          </cell>
          <cell r="AR32" t="str">
            <v>&lt;LOQ</v>
          </cell>
          <cell r="AS32" t="str">
            <v>ND</v>
          </cell>
          <cell r="AT32" t="str">
            <v>ND</v>
          </cell>
          <cell r="AU32" t="str">
            <v>&lt;LOQ</v>
          </cell>
          <cell r="AV32" t="str">
            <v>ND</v>
          </cell>
          <cell r="AW32" t="str">
            <v>ND</v>
          </cell>
          <cell r="AX32" t="str">
            <v>&lt;LOQ</v>
          </cell>
          <cell r="AY32" t="str">
            <v>ND</v>
          </cell>
          <cell r="AZ32">
            <v>515.81200000000001</v>
          </cell>
          <cell r="BA32" t="str">
            <v>&lt;LOQ</v>
          </cell>
          <cell r="BB32" t="str">
            <v>ND</v>
          </cell>
          <cell r="BC32">
            <v>93.335199999999986</v>
          </cell>
          <cell r="BD32" t="str">
            <v>ND</v>
          </cell>
          <cell r="BE32">
            <v>286.78640000000001</v>
          </cell>
          <cell r="BF32" t="str">
            <v>ND</v>
          </cell>
          <cell r="BG32">
            <v>98.341999999999985</v>
          </cell>
          <cell r="BH32" t="str">
            <v>ND</v>
          </cell>
          <cell r="BI32">
            <v>60.420000000000009</v>
          </cell>
          <cell r="BJ32">
            <v>95.337199999999996</v>
          </cell>
          <cell r="BK32">
            <v>351.51279999999997</v>
          </cell>
          <cell r="BL32">
            <v>102.9824</v>
          </cell>
          <cell r="BM32" t="str">
            <v>ND</v>
          </cell>
          <cell r="BN32" t="str">
            <v>ND</v>
          </cell>
          <cell r="BO32" t="str">
            <v>ND</v>
          </cell>
          <cell r="BP32" t="str">
            <v>ND</v>
          </cell>
          <cell r="BQ32">
            <v>49.833999999999996</v>
          </cell>
          <cell r="BR32">
            <v>128.01159999999999</v>
          </cell>
          <cell r="BS32" t="str">
            <v>ND</v>
          </cell>
          <cell r="BT32" t="str">
            <v>ND</v>
          </cell>
          <cell r="BU32" t="str">
            <v>ND</v>
          </cell>
          <cell r="BV32">
            <v>26.276799999999994</v>
          </cell>
          <cell r="BW32" t="str">
            <v>ND</v>
          </cell>
          <cell r="BX32" t="str">
            <v>ND</v>
          </cell>
          <cell r="BY32" t="str">
            <v>ND</v>
          </cell>
          <cell r="BZ32" t="str">
            <v>ND</v>
          </cell>
          <cell r="CA32">
            <v>36.681999999999995</v>
          </cell>
          <cell r="CB32" t="str">
            <v>ND</v>
          </cell>
          <cell r="CC32" t="str">
            <v>ND</v>
          </cell>
          <cell r="CD32">
            <v>11.2768</v>
          </cell>
          <cell r="CE32">
            <v>10.738399999999999</v>
          </cell>
          <cell r="CF32">
            <v>5.0872000000000002</v>
          </cell>
          <cell r="CG32" t="str">
            <v>ND</v>
          </cell>
          <cell r="CH32" t="str">
            <v>ND</v>
          </cell>
          <cell r="CI32">
            <v>21.689999999999998</v>
          </cell>
          <cell r="CJ32" t="str">
            <v>ND</v>
          </cell>
          <cell r="CK32">
            <v>54.282000000000004</v>
          </cell>
          <cell r="CL32" t="str">
            <v>ND</v>
          </cell>
          <cell r="CM32" t="str">
            <v>ND</v>
          </cell>
          <cell r="CN32" t="str">
            <v>ND</v>
          </cell>
          <cell r="CO32" t="str">
            <v>ND</v>
          </cell>
          <cell r="CP32" t="str">
            <v>ND</v>
          </cell>
          <cell r="CQ32" t="str">
            <v>ND</v>
          </cell>
          <cell r="CR32" t="str">
            <v>ND</v>
          </cell>
          <cell r="CS32">
            <v>69.601599999999991</v>
          </cell>
        </row>
      </sheetData>
      <sheetData sheetId="3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py Paper"/>
      <sheetName val="Fall MSW"/>
      <sheetName val="Winter MSW"/>
      <sheetName val="Carpet"/>
      <sheetName val="Sheet2"/>
      <sheetName val="Textile"/>
      <sheetName val="Spring MSW"/>
      <sheetName val="Summer MSW"/>
      <sheetName val="Trays"/>
      <sheetName val="pH"/>
      <sheetName val="COD"/>
      <sheetName val="TOC"/>
      <sheetName val="Abiotic"/>
      <sheetName val="Salt"/>
      <sheetName val="Raw Gas Comp"/>
      <sheetName val="Set-Up"/>
      <sheetName val="Take-Down"/>
      <sheetName val="Sugars"/>
      <sheetName val="Vapor Press"/>
      <sheetName val="Fall Volume"/>
      <sheetName val="Winter Volume"/>
      <sheetName val="Carpet Volume"/>
      <sheetName val="Textile Volume"/>
      <sheetName val="Spring Volume"/>
      <sheetName val="N"/>
      <sheetName val="P"/>
      <sheetName val="P4 pH Exp."/>
    </sheetNames>
    <sheetDataSet>
      <sheetData sheetId="0"/>
      <sheetData sheetId="1">
        <row r="11">
          <cell r="A11" t="str">
            <v>P2</v>
          </cell>
        </row>
        <row r="13">
          <cell r="B13">
            <v>2.84375</v>
          </cell>
          <cell r="T13">
            <v>0</v>
          </cell>
          <cell r="V13">
            <v>13.476670557238842</v>
          </cell>
          <cell r="W13">
            <v>6134.7298044495983</v>
          </cell>
          <cell r="Y13">
            <v>0</v>
          </cell>
          <cell r="AA13">
            <v>0</v>
          </cell>
        </row>
        <row r="14">
          <cell r="B14">
            <v>4.9375</v>
          </cell>
          <cell r="T14">
            <v>0</v>
          </cell>
          <cell r="V14">
            <v>14.655461160679378</v>
          </cell>
          <cell r="W14">
            <v>728.81295277431684</v>
          </cell>
          <cell r="Y14">
            <v>0</v>
          </cell>
          <cell r="AA14">
            <v>0</v>
          </cell>
        </row>
        <row r="15">
          <cell r="B15">
            <v>10.958333333328483</v>
          </cell>
          <cell r="T15">
            <v>0</v>
          </cell>
          <cell r="V15">
            <v>15.685273993816955</v>
          </cell>
          <cell r="W15">
            <v>221.4144373922453</v>
          </cell>
          <cell r="Y15">
            <v>0</v>
          </cell>
          <cell r="AA15">
            <v>0</v>
          </cell>
        </row>
        <row r="16">
          <cell r="B16">
            <v>25.9375</v>
          </cell>
          <cell r="T16">
            <v>10.890558225316964</v>
          </cell>
          <cell r="V16">
            <v>15.781927731338026</v>
          </cell>
          <cell r="W16">
            <v>8.3528607447848664</v>
          </cell>
          <cell r="Y16">
            <v>1.7502367088243452E-2</v>
          </cell>
          <cell r="AA16">
            <v>1.1684473160436908E-3</v>
          </cell>
        </row>
        <row r="17">
          <cell r="B17">
            <v>32.822916666664241</v>
          </cell>
          <cell r="T17">
            <v>21.808344333272522</v>
          </cell>
          <cell r="V17">
            <v>16.915188367660601</v>
          </cell>
          <cell r="W17">
            <v>213.06093032268203</v>
          </cell>
          <cell r="Y17">
            <v>0.44927046102605328</v>
          </cell>
          <cell r="AA17">
            <v>6.2707620299613229E-2</v>
          </cell>
        </row>
        <row r="18">
          <cell r="B18">
            <v>44.979166666664241</v>
          </cell>
          <cell r="T18">
            <v>33.651970191430621</v>
          </cell>
          <cell r="V18">
            <v>17.8065253960532</v>
          </cell>
          <cell r="W18">
            <v>94.917560371118469</v>
          </cell>
          <cell r="Y18">
            <v>1.0702979555531402</v>
          </cell>
          <cell r="AA18">
            <v>5.1087094665467313E-2</v>
          </cell>
        </row>
        <row r="19">
          <cell r="B19">
            <v>66.8125</v>
          </cell>
          <cell r="T19">
            <v>43.44174551096895</v>
          </cell>
          <cell r="V19">
            <v>18.0521748037539</v>
          </cell>
          <cell r="W19">
            <v>14.564645472661516</v>
          </cell>
          <cell r="Y19">
            <v>1.4037473116165931</v>
          </cell>
          <cell r="AA19">
            <v>1.52724895906908E-2</v>
          </cell>
        </row>
        <row r="20">
          <cell r="B20">
            <v>73.917361111110949</v>
          </cell>
          <cell r="T20">
            <v>43.415011337081665</v>
          </cell>
          <cell r="V20">
            <v>18.957431325841803</v>
          </cell>
          <cell r="W20">
            <v>164.93784329561069</v>
          </cell>
          <cell r="Y20">
            <v>2.4725656005339478</v>
          </cell>
          <cell r="AA20">
            <v>0.15043478995611628</v>
          </cell>
        </row>
        <row r="21">
          <cell r="B21">
            <v>78.833333333328483</v>
          </cell>
          <cell r="T21">
            <v>37.472710975093847</v>
          </cell>
          <cell r="V21">
            <v>20.41870450137208</v>
          </cell>
          <cell r="W21">
            <v>384.79217644884346</v>
          </cell>
          <cell r="Y21">
            <v>3.8043305633763076</v>
          </cell>
          <cell r="AA21">
            <v>0.27090571358875937</v>
          </cell>
        </row>
        <row r="22">
          <cell r="B22">
            <v>87.791666666664241</v>
          </cell>
          <cell r="T22">
            <v>44.447548270192534</v>
          </cell>
          <cell r="V22">
            <v>26.385180127867446</v>
          </cell>
          <cell r="W22">
            <v>862.17394490879542</v>
          </cell>
          <cell r="Y22">
            <v>8.7662084733703409</v>
          </cell>
          <cell r="AA22">
            <v>0.55388404576662575</v>
          </cell>
        </row>
        <row r="23">
          <cell r="B23">
            <v>94.78125</v>
          </cell>
          <cell r="T23">
            <v>47.996186456505619</v>
          </cell>
          <cell r="V23">
            <v>33.429554548960851</v>
          </cell>
          <cell r="W23">
            <v>1304.6541074915554</v>
          </cell>
          <cell r="Y23">
            <v>15.758479758297144</v>
          </cell>
          <cell r="AA23">
            <v>1.0003845653543071</v>
          </cell>
        </row>
        <row r="24">
          <cell r="B24">
            <v>100.83333333332848</v>
          </cell>
          <cell r="T24">
            <v>54.956198163609585</v>
          </cell>
          <cell r="V24">
            <v>39.76178106694708</v>
          </cell>
          <cell r="W24">
            <v>1354.4275667488023</v>
          </cell>
          <cell r="Y24">
            <v>23.649107406412401</v>
          </cell>
          <cell r="AA24">
            <v>1.3037870124262854</v>
          </cell>
        </row>
        <row r="25">
          <cell r="B25">
            <v>108.80208333332848</v>
          </cell>
          <cell r="T25">
            <v>60.636919372921795</v>
          </cell>
          <cell r="V25">
            <v>48.18322822305624</v>
          </cell>
          <cell r="W25">
            <v>1368.0462101521443</v>
          </cell>
          <cell r="Y25">
            <v>37.026288711551878</v>
          </cell>
          <cell r="AA25">
            <v>1.6787051049586794</v>
          </cell>
        </row>
        <row r="26">
          <cell r="B26">
            <v>114.41666666666424</v>
          </cell>
          <cell r="T26">
            <v>64.831645819514961</v>
          </cell>
          <cell r="Y26">
            <v>48.370463080598938</v>
          </cell>
          <cell r="AA26">
            <v>2.0204837466197536</v>
          </cell>
        </row>
        <row r="27">
          <cell r="B27">
            <v>122.875</v>
          </cell>
          <cell r="T27">
            <v>56.641092055378685</v>
          </cell>
          <cell r="Y27">
            <v>56.54146863871329</v>
          </cell>
          <cell r="AA27">
            <v>0.96603021376693698</v>
          </cell>
        </row>
        <row r="28">
          <cell r="B28">
            <v>128.95833333332848</v>
          </cell>
          <cell r="T28">
            <v>45.934149051310428</v>
          </cell>
          <cell r="Y28">
            <v>62.671829263804284</v>
          </cell>
          <cell r="AA28">
            <v>1.007730513714391</v>
          </cell>
        </row>
        <row r="29">
          <cell r="B29">
            <v>136.79166666666424</v>
          </cell>
          <cell r="T29">
            <v>50.066470067791307</v>
          </cell>
          <cell r="Y29">
            <v>72.272918337188244</v>
          </cell>
          <cell r="AA29">
            <v>1.2256709455379986</v>
          </cell>
        </row>
        <row r="30">
          <cell r="B30">
            <v>143.79166666666424</v>
          </cell>
          <cell r="T30">
            <v>55.162254660319022</v>
          </cell>
          <cell r="Y30">
            <v>78.688878068775267</v>
          </cell>
          <cell r="AA30">
            <v>0.91656567594100269</v>
          </cell>
        </row>
        <row r="31">
          <cell r="B31">
            <v>150.79166666666424</v>
          </cell>
          <cell r="T31">
            <v>61.14942436777239</v>
          </cell>
          <cell r="Y31">
            <v>86.132198595222206</v>
          </cell>
          <cell r="AA31">
            <v>1.063331503778135</v>
          </cell>
        </row>
        <row r="32">
          <cell r="B32">
            <v>157.79166666666424</v>
          </cell>
          <cell r="T32">
            <v>63.935787620482003</v>
          </cell>
          <cell r="Y32">
            <v>95.042627775678383</v>
          </cell>
          <cell r="AA32">
            <v>1.2729184543508816</v>
          </cell>
        </row>
        <row r="33">
          <cell r="B33">
            <v>162.41666666666424</v>
          </cell>
          <cell r="T33">
            <v>63.752111102431037</v>
          </cell>
          <cell r="Y33">
            <v>100.56135219342099</v>
          </cell>
          <cell r="AA33">
            <v>1.193237711944346</v>
          </cell>
        </row>
        <row r="34">
          <cell r="B34">
            <v>171.79166666666424</v>
          </cell>
          <cell r="T34">
            <v>62.785393941719526</v>
          </cell>
          <cell r="Y34">
            <v>106.49577326568232</v>
          </cell>
          <cell r="AA34">
            <v>0.63300491437454109</v>
          </cell>
        </row>
        <row r="35">
          <cell r="B35">
            <v>178.77083333332848</v>
          </cell>
          <cell r="T35">
            <v>61.105383612905904</v>
          </cell>
          <cell r="Y35">
            <v>110.67298675546739</v>
          </cell>
          <cell r="AA35">
            <v>0.59852611196941241</v>
          </cell>
        </row>
        <row r="36">
          <cell r="B36">
            <v>186.79166666666424</v>
          </cell>
          <cell r="T36">
            <v>46.033056983516211</v>
          </cell>
          <cell r="Y36">
            <v>114.38779717562674</v>
          </cell>
          <cell r="AA36">
            <v>0.46314519524050579</v>
          </cell>
        </row>
        <row r="37">
          <cell r="B37">
            <v>193.79166666666424</v>
          </cell>
          <cell r="T37">
            <v>59.980603800346096</v>
          </cell>
          <cell r="Y37">
            <v>116.3473563043276</v>
          </cell>
          <cell r="AA37">
            <v>0.27993701838583784</v>
          </cell>
        </row>
        <row r="38">
          <cell r="B38">
            <v>206.79166666666424</v>
          </cell>
          <cell r="T38">
            <v>60.973199618592943</v>
          </cell>
          <cell r="Y38">
            <v>119.52160483733536</v>
          </cell>
          <cell r="AA38">
            <v>0.24417296407751943</v>
          </cell>
        </row>
        <row r="39">
          <cell r="B39">
            <v>219.79166666666424</v>
          </cell>
          <cell r="T39">
            <v>60.067419522764467</v>
          </cell>
          <cell r="Y39">
            <v>121.47801865406794</v>
          </cell>
          <cell r="AA39">
            <v>0.15049337051789072</v>
          </cell>
        </row>
        <row r="40">
          <cell r="B40">
            <v>226.79166666666424</v>
          </cell>
          <cell r="T40">
            <v>37.269312453146597</v>
          </cell>
          <cell r="Y40">
            <v>122.24623585266158</v>
          </cell>
          <cell r="AA40">
            <v>0.10974531408480662</v>
          </cell>
        </row>
        <row r="41">
          <cell r="B41">
            <v>247.91666666666424</v>
          </cell>
          <cell r="T41">
            <v>47.996570272054868</v>
          </cell>
          <cell r="Y41">
            <v>123.43568006173983</v>
          </cell>
          <cell r="AA41">
            <v>5.6305051317313386E-2</v>
          </cell>
        </row>
        <row r="42">
          <cell r="B42">
            <v>267.83333333332848</v>
          </cell>
          <cell r="T42">
            <v>50.521239525523995</v>
          </cell>
          <cell r="Y42">
            <v>124.29309355801479</v>
          </cell>
          <cell r="AA42">
            <v>4.3050050022178585E-2</v>
          </cell>
        </row>
        <row r="43">
          <cell r="B43">
            <v>283.9375</v>
          </cell>
          <cell r="T43">
            <v>40.601318623327046</v>
          </cell>
          <cell r="Y43">
            <v>124.92466342598648</v>
          </cell>
          <cell r="AA43">
            <v>3.9217792577790719E-2</v>
          </cell>
        </row>
        <row r="44">
          <cell r="B44">
            <v>324.83333333332848</v>
          </cell>
          <cell r="T44">
            <v>40.972728568564492</v>
          </cell>
          <cell r="Y44">
            <v>125.50032758910257</v>
          </cell>
          <cell r="AA44">
            <v>1.4076352434832179E-2</v>
          </cell>
        </row>
        <row r="47">
          <cell r="A47" t="str">
            <v>P3</v>
          </cell>
        </row>
        <row r="49">
          <cell r="B49">
            <v>2.84375</v>
          </cell>
          <cell r="T49">
            <v>0</v>
          </cell>
          <cell r="V49">
            <v>15.64093756102297</v>
          </cell>
          <cell r="W49">
            <v>7236.8988877105767</v>
          </cell>
          <cell r="Y49">
            <v>0</v>
          </cell>
          <cell r="AA49">
            <v>0</v>
          </cell>
        </row>
        <row r="50">
          <cell r="B50">
            <v>4.9375</v>
          </cell>
          <cell r="T50">
            <v>0</v>
          </cell>
          <cell r="V50">
            <v>17.814975099836687</v>
          </cell>
          <cell r="W50">
            <v>1366.2285320974861</v>
          </cell>
          <cell r="Y50">
            <v>0</v>
          </cell>
          <cell r="AA50">
            <v>0</v>
          </cell>
        </row>
        <row r="51">
          <cell r="B51">
            <v>10.958333333328483</v>
          </cell>
          <cell r="T51">
            <v>0</v>
          </cell>
          <cell r="V51">
            <v>19.008105493704736</v>
          </cell>
          <cell r="W51">
            <v>260.74286921771778</v>
          </cell>
          <cell r="Y51">
            <v>0</v>
          </cell>
          <cell r="AA51">
            <v>0</v>
          </cell>
        </row>
        <row r="52">
          <cell r="B52">
            <v>25.9375</v>
          </cell>
          <cell r="T52">
            <v>0</v>
          </cell>
          <cell r="V52">
            <v>22.539673661483</v>
          </cell>
          <cell r="W52">
            <v>310.21377384984368</v>
          </cell>
          <cell r="Y52">
            <v>0</v>
          </cell>
          <cell r="AA52">
            <v>0</v>
          </cell>
        </row>
        <row r="53">
          <cell r="B53">
            <v>87.791666666664241</v>
          </cell>
          <cell r="T53">
            <v>16.793645321255354</v>
          </cell>
          <cell r="V53">
            <v>22.955604500042277</v>
          </cell>
          <cell r="W53">
            <v>8.8477592721240974</v>
          </cell>
          <cell r="Y53">
            <v>0.19085920756630664</v>
          </cell>
          <cell r="AA53">
            <v>3.0856321869932903E-3</v>
          </cell>
        </row>
        <row r="54">
          <cell r="B54">
            <v>108.80208333332848</v>
          </cell>
          <cell r="T54">
            <v>34.15933377136956</v>
          </cell>
          <cell r="V54">
            <v>23.476669758034681</v>
          </cell>
          <cell r="W54">
            <v>32.631616541099497</v>
          </cell>
          <cell r="Y54">
            <v>0.78330486090199902</v>
          </cell>
          <cell r="AA54">
            <v>2.8197710818162147E-2</v>
          </cell>
        </row>
        <row r="55">
          <cell r="B55">
            <v>114.41666666666424</v>
          </cell>
          <cell r="T55">
            <v>39.642278573560866</v>
          </cell>
          <cell r="V55">
            <v>24.19621667598151</v>
          </cell>
          <cell r="W55">
            <v>168.62529468626494</v>
          </cell>
          <cell r="Y55">
            <v>1.7572081613631387</v>
          </cell>
          <cell r="AA55">
            <v>0.17345958598187206</v>
          </cell>
        </row>
        <row r="56">
          <cell r="B56">
            <v>122.875</v>
          </cell>
          <cell r="T56">
            <v>46.166163343170815</v>
          </cell>
          <cell r="V56">
            <v>24.446539352431522</v>
          </cell>
          <cell r="W56">
            <v>38.940052609157711</v>
          </cell>
          <cell r="Y56">
            <v>2.2634358290140639</v>
          </cell>
          <cell r="AA56">
            <v>5.9849576471028183E-2</v>
          </cell>
        </row>
        <row r="57">
          <cell r="B57">
            <v>157.79166666666424</v>
          </cell>
          <cell r="T57">
            <v>31.538399605431007</v>
          </cell>
          <cell r="V57">
            <v>24.542706365515194</v>
          </cell>
          <cell r="W57">
            <v>3.623885662669335</v>
          </cell>
          <cell r="Y57">
            <v>2.4031828259565211</v>
          </cell>
          <cell r="AA57">
            <v>4.0023006284238723E-3</v>
          </cell>
        </row>
        <row r="58">
          <cell r="B58">
            <v>162.41666666666424</v>
          </cell>
          <cell r="T58">
            <v>3.2975426576882096</v>
          </cell>
          <cell r="V58">
            <v>24.553428584870016</v>
          </cell>
          <cell r="W58">
            <v>3.0503810000568135</v>
          </cell>
          <cell r="Y58">
            <v>2.4510725314338475</v>
          </cell>
          <cell r="AA58">
            <v>1.0354530914016542E-2</v>
          </cell>
        </row>
        <row r="59">
          <cell r="B59">
            <v>178.77083333332848</v>
          </cell>
          <cell r="T59">
            <v>30.31001091450673</v>
          </cell>
          <cell r="V59">
            <v>24.750579585704436</v>
          </cell>
          <cell r="W59">
            <v>15.861772009793647</v>
          </cell>
          <cell r="Y59">
            <v>2.7695416135363646</v>
          </cell>
          <cell r="AA59">
            <v>1.9473268714551701E-2</v>
          </cell>
        </row>
        <row r="60">
          <cell r="B60">
            <v>186.79166666666424</v>
          </cell>
          <cell r="T60">
            <v>38.203604111524108</v>
          </cell>
          <cell r="V60">
            <v>25.091933477860053</v>
          </cell>
          <cell r="W60">
            <v>55.99722471872726</v>
          </cell>
          <cell r="Y60">
            <v>3.1029361379554774</v>
          </cell>
          <cell r="AA60">
            <v>4.1566070576915796E-2</v>
          </cell>
        </row>
        <row r="61">
          <cell r="B61">
            <v>212.41666666666424</v>
          </cell>
          <cell r="T61">
            <v>30.367119462299865</v>
          </cell>
          <cell r="Y61">
            <v>3.2137280042352185</v>
          </cell>
          <cell r="AA61">
            <v>4.3235850255508718E-3</v>
          </cell>
        </row>
        <row r="62">
          <cell r="B62">
            <v>226.79166666666424</v>
          </cell>
          <cell r="T62">
            <v>42.513883948529816</v>
          </cell>
          <cell r="Y62">
            <v>3.3787548731525172</v>
          </cell>
          <cell r="AA62">
            <v>1.1480130011638156E-2</v>
          </cell>
        </row>
        <row r="63">
          <cell r="B63">
            <v>247.91666666666424</v>
          </cell>
          <cell r="T63">
            <v>41.702463635145989</v>
          </cell>
          <cell r="Y63">
            <v>3.5244105301336774</v>
          </cell>
          <cell r="AA63">
            <v>6.894942342303448E-3</v>
          </cell>
        </row>
        <row r="64">
          <cell r="B64">
            <v>267.83333333332848</v>
          </cell>
          <cell r="T64">
            <v>53.025985513011406</v>
          </cell>
          <cell r="Y64">
            <v>4.0086120758827377</v>
          </cell>
          <cell r="AA64">
            <v>2.4311374681964169E-2</v>
          </cell>
        </row>
        <row r="65">
          <cell r="B65">
            <v>275.79166666666424</v>
          </cell>
          <cell r="T65">
            <v>62.167278448647487</v>
          </cell>
          <cell r="Y65">
            <v>4.4445277778728336</v>
          </cell>
          <cell r="AA65">
            <v>5.4774747894026775E-2</v>
          </cell>
        </row>
        <row r="66">
          <cell r="B66">
            <v>283.9375</v>
          </cell>
          <cell r="T66">
            <v>66.24259377571957</v>
          </cell>
          <cell r="Y66">
            <v>5.2251097749980255</v>
          </cell>
          <cell r="AA66">
            <v>9.5825922920711182E-2</v>
          </cell>
        </row>
        <row r="67">
          <cell r="B67">
            <v>289.875</v>
          </cell>
          <cell r="T67">
            <v>69.56481604498164</v>
          </cell>
          <cell r="Y67">
            <v>6.0232256411318819</v>
          </cell>
          <cell r="AA67">
            <v>0.1344195142962285</v>
          </cell>
        </row>
        <row r="68">
          <cell r="B68">
            <v>296.83333333332848</v>
          </cell>
          <cell r="T68">
            <v>69.190341233927697</v>
          </cell>
          <cell r="Y68">
            <v>6.8885180154499039</v>
          </cell>
          <cell r="AA68">
            <v>0.12435339511165869</v>
          </cell>
        </row>
        <row r="69">
          <cell r="B69">
            <v>310.83333333332848</v>
          </cell>
          <cell r="T69">
            <v>61.916672243528232</v>
          </cell>
          <cell r="Y69">
            <v>9.2088775499565756</v>
          </cell>
          <cell r="AA69">
            <v>0.1657399667504765</v>
          </cell>
        </row>
        <row r="70">
          <cell r="B70">
            <v>317.83333333332848</v>
          </cell>
          <cell r="T70">
            <v>58.949151947726996</v>
          </cell>
          <cell r="Y70">
            <v>12.515187792158189</v>
          </cell>
          <cell r="AA70">
            <v>0.47233003460023038</v>
          </cell>
        </row>
        <row r="71">
          <cell r="B71">
            <v>324.83333333332848</v>
          </cell>
          <cell r="T71">
            <v>59.576684054755496</v>
          </cell>
          <cell r="Y71">
            <v>17.313847555267909</v>
          </cell>
          <cell r="AA71">
            <v>0.68552282330138858</v>
          </cell>
        </row>
        <row r="72">
          <cell r="B72">
            <v>331.83333333332848</v>
          </cell>
          <cell r="T72">
            <v>62.160493698737099</v>
          </cell>
          <cell r="Y72">
            <v>23.92177842492238</v>
          </cell>
          <cell r="AA72">
            <v>0.94399012423635276</v>
          </cell>
        </row>
        <row r="73">
          <cell r="B73">
            <v>338.95833333332848</v>
          </cell>
          <cell r="T73">
            <v>61.608628869407397</v>
          </cell>
          <cell r="Y73">
            <v>32.239179398901925</v>
          </cell>
          <cell r="AA73">
            <v>1.1673545226637956</v>
          </cell>
        </row>
        <row r="74">
          <cell r="B74">
            <v>345.41666666666424</v>
          </cell>
          <cell r="T74">
            <v>63.051980684739426</v>
          </cell>
          <cell r="Y74">
            <v>41.984769137454961</v>
          </cell>
          <cell r="AA74">
            <v>1.5089945401624836</v>
          </cell>
        </row>
        <row r="75">
          <cell r="B75">
            <v>352.875</v>
          </cell>
          <cell r="T75">
            <v>66.636836142073051</v>
          </cell>
          <cell r="Y75">
            <v>52.424962678775437</v>
          </cell>
          <cell r="AA75">
            <v>1.3998024859866476</v>
          </cell>
        </row>
        <row r="76">
          <cell r="B76">
            <v>360.95833333332848</v>
          </cell>
          <cell r="T76">
            <v>66.98973753153642</v>
          </cell>
          <cell r="Y76">
            <v>64.192296760538156</v>
          </cell>
          <cell r="AA76">
            <v>1.455752669909663</v>
          </cell>
        </row>
        <row r="77">
          <cell r="B77">
            <v>367.79166666666424</v>
          </cell>
          <cell r="T77">
            <v>62.97439799520405</v>
          </cell>
          <cell r="Y77">
            <v>72.266382941900929</v>
          </cell>
          <cell r="AA77">
            <v>1.1815735875160844</v>
          </cell>
        </row>
        <row r="78">
          <cell r="B78">
            <v>373.83333333332848</v>
          </cell>
          <cell r="T78">
            <v>53.882696425205452</v>
          </cell>
          <cell r="Y78">
            <v>80.115707133627396</v>
          </cell>
          <cell r="AA78">
            <v>1.2991984869069717</v>
          </cell>
        </row>
        <row r="79">
          <cell r="B79">
            <v>380.79166666666424</v>
          </cell>
          <cell r="T79">
            <v>61.514628126557497</v>
          </cell>
          <cell r="Y79">
            <v>91.49710515411023</v>
          </cell>
          <cell r="AA79">
            <v>1.6356500149191189</v>
          </cell>
        </row>
        <row r="80">
          <cell r="B80">
            <v>387.83333333332848</v>
          </cell>
          <cell r="T80">
            <v>64.818108940876527</v>
          </cell>
          <cell r="Y80">
            <v>102.08243566308241</v>
          </cell>
          <cell r="AA80">
            <v>1.503242202458104</v>
          </cell>
        </row>
        <row r="81">
          <cell r="B81">
            <v>396.83333333332848</v>
          </cell>
          <cell r="T81">
            <v>63.915304567584919</v>
          </cell>
          <cell r="Y81">
            <v>112.68625189480942</v>
          </cell>
          <cell r="AA81">
            <v>1.1782018035252226</v>
          </cell>
        </row>
        <row r="82">
          <cell r="B82">
            <v>401.83333333332848</v>
          </cell>
          <cell r="T82">
            <v>63.317606700714805</v>
          </cell>
          <cell r="Y82">
            <v>116.76826940797872</v>
          </cell>
          <cell r="AA82">
            <v>0.81640350263385975</v>
          </cell>
        </row>
        <row r="83">
          <cell r="B83">
            <v>410</v>
          </cell>
          <cell r="T83">
            <v>62.334837794314616</v>
          </cell>
          <cell r="Y83">
            <v>121.55279804259871</v>
          </cell>
          <cell r="AA83">
            <v>0.58586064913679348</v>
          </cell>
        </row>
        <row r="84">
          <cell r="B84">
            <v>424.79166666666424</v>
          </cell>
          <cell r="T84">
            <v>58.550041873058809</v>
          </cell>
          <cell r="Y84">
            <v>128.31918724415979</v>
          </cell>
          <cell r="AA84">
            <v>0.4574460305281477</v>
          </cell>
        </row>
        <row r="85">
          <cell r="B85">
            <v>436.83333333332848</v>
          </cell>
          <cell r="T85">
            <v>59.517275492997221</v>
          </cell>
          <cell r="Y85">
            <v>131.46679456665657</v>
          </cell>
          <cell r="AA85">
            <v>0.26139299563992374</v>
          </cell>
        </row>
        <row r="86">
          <cell r="B86">
            <v>457.85416666666424</v>
          </cell>
          <cell r="T86">
            <v>61.592332673027585</v>
          </cell>
          <cell r="Y86">
            <v>134.84796038239696</v>
          </cell>
          <cell r="AA86">
            <v>0.16084832423738368</v>
          </cell>
        </row>
        <row r="87">
          <cell r="B87">
            <v>471.83333333332848</v>
          </cell>
          <cell r="T87">
            <v>65.291609438825205</v>
          </cell>
          <cell r="Y87">
            <v>135.98954663345421</v>
          </cell>
          <cell r="AA87">
            <v>8.1663397989206674E-2</v>
          </cell>
        </row>
        <row r="88">
          <cell r="B88">
            <v>492.85416666666424</v>
          </cell>
          <cell r="T88">
            <v>56.281330069205801</v>
          </cell>
          <cell r="Y88">
            <v>136.76612254207359</v>
          </cell>
          <cell r="AA88">
            <v>3.694315521677434E-2</v>
          </cell>
        </row>
        <row r="89">
          <cell r="B89">
            <v>520.83333333332848</v>
          </cell>
          <cell r="T89">
            <v>52.3719824111188</v>
          </cell>
          <cell r="Y89">
            <v>137.15723431493979</v>
          </cell>
          <cell r="AA89">
            <v>1.3978678404750297E-2</v>
          </cell>
        </row>
        <row r="90">
          <cell r="B90">
            <v>578</v>
          </cell>
          <cell r="T90">
            <v>45.603697062686592</v>
          </cell>
          <cell r="Y90">
            <v>137.46612722667581</v>
          </cell>
          <cell r="AA90">
            <v>5.4033745493176875E-3</v>
          </cell>
        </row>
        <row r="91">
          <cell r="B91">
            <v>604.84375</v>
          </cell>
          <cell r="T91">
            <v>35.03665338422671</v>
          </cell>
          <cell r="Y91">
            <v>137.76934253107169</v>
          </cell>
          <cell r="AA91">
            <v>1.1295564308111756E-2</v>
          </cell>
        </row>
        <row r="92">
          <cell r="B92">
            <v>641.84375</v>
          </cell>
        </row>
        <row r="93">
          <cell r="B93">
            <v>648.91666666666424</v>
          </cell>
        </row>
        <row r="98">
          <cell r="B98">
            <v>2.84375</v>
          </cell>
          <cell r="T98">
            <v>0</v>
          </cell>
          <cell r="V98">
            <v>3.5096921648652657</v>
          </cell>
          <cell r="W98">
            <v>1768.2179029538684</v>
          </cell>
          <cell r="Y98">
            <v>0</v>
          </cell>
          <cell r="AA98">
            <v>0</v>
          </cell>
        </row>
        <row r="99">
          <cell r="B99">
            <v>4.9375</v>
          </cell>
          <cell r="T99">
            <v>0</v>
          </cell>
          <cell r="V99">
            <v>4.3227278036567842</v>
          </cell>
          <cell r="W99">
            <v>556.34338662068262</v>
          </cell>
          <cell r="Y99">
            <v>0</v>
          </cell>
          <cell r="AA99">
            <v>0</v>
          </cell>
        </row>
        <row r="100">
          <cell r="B100">
            <v>10.958333333328483</v>
          </cell>
          <cell r="T100">
            <v>0</v>
          </cell>
          <cell r="V100">
            <v>14.436659259422017</v>
          </cell>
          <cell r="W100">
            <v>2406.6978604738965</v>
          </cell>
          <cell r="Y100">
            <v>0</v>
          </cell>
          <cell r="AA100">
            <v>0</v>
          </cell>
        </row>
        <row r="101">
          <cell r="B101">
            <v>16.833333333328483</v>
          </cell>
          <cell r="T101">
            <v>0</v>
          </cell>
          <cell r="V101">
            <v>18.478779252236695</v>
          </cell>
          <cell r="W101">
            <v>985.73346766359248</v>
          </cell>
          <cell r="Y101">
            <v>0</v>
          </cell>
          <cell r="AA101">
            <v>0</v>
          </cell>
        </row>
        <row r="102">
          <cell r="B102">
            <v>25.9375</v>
          </cell>
          <cell r="T102">
            <v>0</v>
          </cell>
          <cell r="V102">
            <v>18.690391757855295</v>
          </cell>
          <cell r="W102">
            <v>33.301155351593557</v>
          </cell>
          <cell r="Y102">
            <v>0</v>
          </cell>
          <cell r="AA102">
            <v>0</v>
          </cell>
        </row>
        <row r="103">
          <cell r="B103">
            <v>178.77083333332848</v>
          </cell>
          <cell r="T103">
            <v>0</v>
          </cell>
          <cell r="V103">
            <v>18.882286436692702</v>
          </cell>
          <cell r="W103">
            <v>1.7988834161698994</v>
          </cell>
          <cell r="Y103">
            <v>0</v>
          </cell>
          <cell r="AA103">
            <v>0</v>
          </cell>
        </row>
        <row r="104">
          <cell r="B104">
            <v>219.79166666666424</v>
          </cell>
          <cell r="T104">
            <v>0</v>
          </cell>
          <cell r="V104">
            <v>18.884177564680275</v>
          </cell>
          <cell r="W104">
            <v>6.6050272618724579E-2</v>
          </cell>
          <cell r="Y104">
            <v>0</v>
          </cell>
          <cell r="AA104">
            <v>0</v>
          </cell>
        </row>
        <row r="105">
          <cell r="B105">
            <v>626.875</v>
          </cell>
          <cell r="T105">
            <v>0.92952025940781402</v>
          </cell>
          <cell r="V105">
            <v>18.890089154634573</v>
          </cell>
          <cell r="W105">
            <v>2.080554764049521E-2</v>
          </cell>
          <cell r="Y105">
            <v>1.0440852046057418E-3</v>
          </cell>
          <cell r="AA105">
            <v>2.5647947707817452E-6</v>
          </cell>
        </row>
        <row r="106">
          <cell r="B106">
            <v>641.84375</v>
          </cell>
          <cell r="T106">
            <v>0</v>
          </cell>
          <cell r="V106">
            <v>18.89022826372986</v>
          </cell>
          <cell r="W106">
            <v>1.331460118035962E-2</v>
          </cell>
          <cell r="Y106">
            <v>1.0440852046057418E-3</v>
          </cell>
          <cell r="AA106">
            <v>0</v>
          </cell>
        </row>
        <row r="107">
          <cell r="B107">
            <v>648.91666666666424</v>
          </cell>
          <cell r="T107">
            <v>0</v>
          </cell>
          <cell r="V107">
            <v>18.89022826372986</v>
          </cell>
          <cell r="W107">
            <v>0</v>
          </cell>
          <cell r="Y107">
            <v>1.0440852046057418E-3</v>
          </cell>
          <cell r="AA107">
            <v>0</v>
          </cell>
        </row>
        <row r="112">
          <cell r="B112">
            <v>2.84375</v>
          </cell>
          <cell r="T112">
            <v>0</v>
          </cell>
          <cell r="V112">
            <v>2.8643653141595471</v>
          </cell>
          <cell r="W112">
            <v>1280.776823645514</v>
          </cell>
          <cell r="Y112">
            <v>0</v>
          </cell>
          <cell r="AA112">
            <v>0</v>
          </cell>
        </row>
        <row r="113">
          <cell r="B113">
            <v>4.9375</v>
          </cell>
          <cell r="T113">
            <v>0</v>
          </cell>
          <cell r="V113">
            <v>3.9972968447550734</v>
          </cell>
          <cell r="W113">
            <v>688.0425671670373</v>
          </cell>
          <cell r="Y113">
            <v>0</v>
          </cell>
          <cell r="AA113">
            <v>0</v>
          </cell>
        </row>
        <row r="114">
          <cell r="B114">
            <v>10.958333333328483</v>
          </cell>
          <cell r="T114">
            <v>0</v>
          </cell>
          <cell r="V114">
            <v>5.2791867159897565</v>
          </cell>
          <cell r="W114">
            <v>270.72638163366395</v>
          </cell>
          <cell r="Y114">
            <v>0</v>
          </cell>
          <cell r="AA114">
            <v>0</v>
          </cell>
        </row>
        <row r="115">
          <cell r="B115">
            <v>16.833333333328483</v>
          </cell>
          <cell r="T115">
            <v>0</v>
          </cell>
          <cell r="V115">
            <v>16.970683526499602</v>
          </cell>
          <cell r="W115">
            <v>2530.4555490971488</v>
          </cell>
          <cell r="Y115">
            <v>0</v>
          </cell>
          <cell r="AA115">
            <v>0</v>
          </cell>
        </row>
        <row r="116">
          <cell r="B116">
            <v>178.77083333332848</v>
          </cell>
          <cell r="T116">
            <v>0.88538376353979342</v>
          </cell>
          <cell r="V116">
            <v>17.110520930317609</v>
          </cell>
          <cell r="W116">
            <v>1.0980254093273438</v>
          </cell>
          <cell r="Y116">
            <v>1.1443331848950421E-2</v>
          </cell>
          <cell r="AA116">
            <v>7.0665113694792257E-5</v>
          </cell>
        </row>
        <row r="117">
          <cell r="B117">
            <v>219.79166666666424</v>
          </cell>
          <cell r="T117">
            <v>0</v>
          </cell>
          <cell r="V117">
            <v>17.123102169030702</v>
          </cell>
          <cell r="W117">
            <v>0.3899917249339992</v>
          </cell>
          <cell r="Y117">
            <v>1.1443331848950421E-2</v>
          </cell>
          <cell r="AA117">
            <v>0</v>
          </cell>
        </row>
        <row r="118">
          <cell r="B118">
            <v>492.85416666666424</v>
          </cell>
          <cell r="T118">
            <v>0</v>
          </cell>
          <cell r="V118">
            <v>17.148769660710713</v>
          </cell>
          <cell r="W118">
            <v>0.11952474780848889</v>
          </cell>
          <cell r="Y118">
            <v>1.1443331848950421E-2</v>
          </cell>
          <cell r="AA118">
            <v>0</v>
          </cell>
        </row>
        <row r="119">
          <cell r="B119">
            <v>536.83333333332848</v>
          </cell>
          <cell r="T119">
            <v>0</v>
          </cell>
          <cell r="V119">
            <v>17.170187326680619</v>
          </cell>
          <cell r="W119">
            <v>0.61924372332002808</v>
          </cell>
          <cell r="Y119">
            <v>1.1443331848950421E-2</v>
          </cell>
          <cell r="AA119">
            <v>0</v>
          </cell>
        </row>
        <row r="120">
          <cell r="B120">
            <v>578</v>
          </cell>
          <cell r="T120">
            <v>16.627825977677325</v>
          </cell>
          <cell r="V120">
            <v>17.206029434169931</v>
          </cell>
          <cell r="W120">
            <v>1.1070935058317288</v>
          </cell>
          <cell r="Y120">
            <v>0.15086032687054937</v>
          </cell>
          <cell r="AA120">
            <v>3.3866476523461346E-3</v>
          </cell>
        </row>
        <row r="121">
          <cell r="B121">
            <v>641.84375</v>
          </cell>
          <cell r="T121">
            <v>17.251001163662153</v>
          </cell>
          <cell r="V121">
            <v>17.905960011461239</v>
          </cell>
          <cell r="W121">
            <v>13.940329736789815</v>
          </cell>
          <cell r="Y121">
            <v>0.75054459866040257</v>
          </cell>
          <cell r="AA121">
            <v>9.3929988728709262E-3</v>
          </cell>
        </row>
        <row r="122">
          <cell r="B122">
            <v>648.91666666666424</v>
          </cell>
          <cell r="T122">
            <v>7.3116220595572985</v>
          </cell>
          <cell r="V122">
            <v>17.927375404431608</v>
          </cell>
          <cell r="W122">
            <v>3.850028771131945</v>
          </cell>
          <cell r="Y122">
            <v>0.76275094455606596</v>
          </cell>
          <cell r="AA122">
            <v>1.7257867540266354E-3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08"/>
  <sheetViews>
    <sheetView topLeftCell="V1" workbookViewId="0">
      <pane ySplit="12" topLeftCell="A76" activePane="bottomLeft" state="frozen"/>
      <selection pane="bottomLeft" activeCell="AE85" sqref="AE85"/>
    </sheetView>
  </sheetViews>
  <sheetFormatPr defaultRowHeight="15" x14ac:dyDescent="0.25"/>
  <cols>
    <col min="1" max="1" width="15.7109375" style="1" customWidth="1"/>
    <col min="2" max="2" width="11.42578125" customWidth="1"/>
    <col min="3" max="3" width="12.85546875" customWidth="1"/>
    <col min="4" max="4" width="14.42578125" customWidth="1"/>
    <col min="5" max="7" width="14.28515625" customWidth="1"/>
    <col min="8" max="8" width="9.28515625" customWidth="1"/>
    <col min="9" max="9" width="15.7109375" customWidth="1"/>
    <col min="10" max="10" width="10.7109375" customWidth="1"/>
    <col min="11" max="11" width="13.140625" customWidth="1"/>
    <col min="12" max="12" width="15.7109375" customWidth="1"/>
    <col min="13" max="15" width="14.42578125" customWidth="1"/>
    <col min="17" max="17" width="16.42578125" customWidth="1"/>
    <col min="18" max="18" width="10" customWidth="1"/>
    <col min="19" max="19" width="13.85546875" customWidth="1"/>
    <col min="20" max="20" width="15.7109375" customWidth="1"/>
    <col min="21" max="23" width="14.42578125" customWidth="1"/>
    <col min="25" max="25" width="16.5703125" customWidth="1"/>
    <col min="26" max="26" width="10.42578125" customWidth="1"/>
    <col min="27" max="27" width="12.140625" customWidth="1"/>
    <col min="28" max="28" width="15.42578125" customWidth="1"/>
    <col min="29" max="29" width="13.28515625" customWidth="1"/>
  </cols>
  <sheetData>
    <row r="1" spans="1:42" x14ac:dyDescent="0.25">
      <c r="A1" s="2" t="s">
        <v>0</v>
      </c>
    </row>
    <row r="4" spans="1:42" x14ac:dyDescent="0.25">
      <c r="A4" s="3" t="s">
        <v>1</v>
      </c>
      <c r="B4" s="4"/>
      <c r="C4" s="5"/>
      <c r="D4" s="5"/>
      <c r="E4" s="4"/>
      <c r="F4" s="4"/>
      <c r="G4" s="4"/>
      <c r="H4" s="6"/>
      <c r="I4" s="7" t="s">
        <v>2</v>
      </c>
      <c r="J4" s="8"/>
      <c r="K4" s="9"/>
      <c r="L4" s="9"/>
      <c r="M4" s="9"/>
      <c r="N4" s="9"/>
      <c r="O4" s="9"/>
      <c r="P4" s="4"/>
      <c r="Q4" s="7" t="s">
        <v>3</v>
      </c>
      <c r="R4" s="8"/>
      <c r="S4" s="9"/>
      <c r="T4" s="9"/>
      <c r="U4" s="9"/>
      <c r="V4" s="9"/>
      <c r="W4" s="9"/>
      <c r="X4" s="8"/>
      <c r="Y4" s="7" t="s">
        <v>4</v>
      </c>
      <c r="Z4" s="8"/>
      <c r="AA4" s="9"/>
      <c r="AB4" s="9"/>
      <c r="AC4" s="9"/>
      <c r="AD4" s="4"/>
      <c r="AE4" s="4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</row>
    <row r="5" spans="1:42" s="10" customFormat="1" x14ac:dyDescent="0.25">
      <c r="A5" s="11" t="s">
        <v>5</v>
      </c>
      <c r="B5" s="236">
        <v>41216</v>
      </c>
      <c r="C5" s="236"/>
      <c r="D5" s="12"/>
      <c r="H5" s="11"/>
      <c r="I5" s="10" t="s">
        <v>5</v>
      </c>
      <c r="J5" s="236">
        <v>41216</v>
      </c>
      <c r="K5" s="236"/>
      <c r="L5" s="12"/>
      <c r="Q5" s="10" t="s">
        <v>5</v>
      </c>
      <c r="R5" s="236">
        <v>41216</v>
      </c>
      <c r="S5" s="236"/>
      <c r="T5" s="12"/>
      <c r="X5" s="13"/>
      <c r="Y5" s="10" t="s">
        <v>5</v>
      </c>
      <c r="Z5" s="236">
        <v>41216</v>
      </c>
      <c r="AA5" s="236"/>
      <c r="AB5" s="12"/>
    </row>
    <row r="6" spans="1:42" x14ac:dyDescent="0.25">
      <c r="A6" s="2" t="s">
        <v>6</v>
      </c>
      <c r="C6" s="14">
        <v>2700</v>
      </c>
      <c r="D6" t="s">
        <v>7</v>
      </c>
      <c r="I6" t="s">
        <v>6</v>
      </c>
      <c r="K6" s="14">
        <v>3100</v>
      </c>
      <c r="L6" t="s">
        <v>7</v>
      </c>
      <c r="Q6" t="s">
        <v>6</v>
      </c>
      <c r="S6" s="14">
        <v>2700</v>
      </c>
      <c r="T6" t="s">
        <v>7</v>
      </c>
      <c r="Y6" t="s">
        <v>6</v>
      </c>
      <c r="AA6" s="14">
        <v>2700</v>
      </c>
      <c r="AB6" t="s">
        <v>7</v>
      </c>
    </row>
    <row r="7" spans="1:42" x14ac:dyDescent="0.25">
      <c r="A7" s="2" t="s">
        <v>8</v>
      </c>
      <c r="C7" s="14">
        <v>708.1</v>
      </c>
      <c r="D7" t="s">
        <v>7</v>
      </c>
      <c r="I7" t="s">
        <v>8</v>
      </c>
      <c r="K7" s="14">
        <v>719.7</v>
      </c>
      <c r="L7" t="s">
        <v>7</v>
      </c>
      <c r="Q7" t="s">
        <v>8</v>
      </c>
      <c r="S7" s="14">
        <v>783.7</v>
      </c>
      <c r="T7" t="s">
        <v>7</v>
      </c>
      <c r="Y7" t="s">
        <v>8</v>
      </c>
      <c r="AA7" s="14">
        <v>695.5</v>
      </c>
      <c r="AB7" t="s">
        <v>7</v>
      </c>
    </row>
    <row r="8" spans="1:42" x14ac:dyDescent="0.25">
      <c r="A8" s="2" t="s">
        <v>9</v>
      </c>
      <c r="C8" s="14">
        <f>SUM(C6:C7)</f>
        <v>3408.1</v>
      </c>
      <c r="D8" t="s">
        <v>10</v>
      </c>
      <c r="I8" t="s">
        <v>9</v>
      </c>
      <c r="K8" s="14">
        <f>SUM(K6:K7)</f>
        <v>3819.7</v>
      </c>
      <c r="L8" t="s">
        <v>10</v>
      </c>
      <c r="Q8" t="s">
        <v>9</v>
      </c>
      <c r="S8" s="14">
        <f>SUM(S6:S7)</f>
        <v>3483.7</v>
      </c>
      <c r="T8" t="s">
        <v>10</v>
      </c>
      <c r="Y8" t="s">
        <v>9</v>
      </c>
      <c r="AA8" s="14">
        <f>SUM(AA6:AA7)</f>
        <v>3395.5</v>
      </c>
      <c r="AB8" t="s">
        <v>10</v>
      </c>
    </row>
    <row r="9" spans="1:42" x14ac:dyDescent="0.25">
      <c r="A9" s="2" t="s">
        <v>11</v>
      </c>
      <c r="C9" s="14">
        <f>SUM(C13:C39,C41:C57,C59:C63)*2*23/1000</f>
        <v>15.575600000000003</v>
      </c>
      <c r="D9" t="s">
        <v>12</v>
      </c>
      <c r="I9" t="s">
        <v>11</v>
      </c>
      <c r="K9" s="14">
        <f>SUM(K13:K39,K41:K57,K59:K63)*2*23/1000</f>
        <v>20.842599999999994</v>
      </c>
      <c r="L9" t="s">
        <v>12</v>
      </c>
      <c r="Q9" t="s">
        <v>11</v>
      </c>
      <c r="S9" s="14">
        <f>SUM(S13:S44,S46:S49)*2*23/1000</f>
        <v>1.7848000000000002</v>
      </c>
      <c r="T9" t="s">
        <v>12</v>
      </c>
      <c r="Y9" t="s">
        <v>11</v>
      </c>
      <c r="AA9" s="14">
        <f>SUM(AA13:AA44,AA46:AA49)*2*23/1000</f>
        <v>4.4804000000000004</v>
      </c>
      <c r="AB9" t="s">
        <v>12</v>
      </c>
    </row>
    <row r="10" spans="1:42" x14ac:dyDescent="0.25">
      <c r="A10" s="2" t="s">
        <v>13</v>
      </c>
      <c r="C10" s="14">
        <f>C9/E63*1000*1000</f>
        <v>3355.5809294008664</v>
      </c>
      <c r="D10" t="s">
        <v>14</v>
      </c>
      <c r="I10" t="s">
        <v>13</v>
      </c>
      <c r="K10" s="14">
        <f>K9/M63*1000*1000</f>
        <v>4056.7168827124442</v>
      </c>
      <c r="L10" t="s">
        <v>14</v>
      </c>
      <c r="Q10" t="s">
        <v>13</v>
      </c>
      <c r="S10" s="14">
        <f>S9/U57*1000*1000</f>
        <v>399.59699988805551</v>
      </c>
      <c r="T10" t="s">
        <v>14</v>
      </c>
      <c r="Y10" t="s">
        <v>13</v>
      </c>
      <c r="AA10" s="14">
        <f>AA9/AC56*1000*1000</f>
        <v>1000.334903659381</v>
      </c>
      <c r="AB10" t="s">
        <v>14</v>
      </c>
    </row>
    <row r="11" spans="1:42" s="143" customFormat="1" x14ac:dyDescent="0.25">
      <c r="A11" s="198" t="s">
        <v>176</v>
      </c>
      <c r="B11" s="199"/>
      <c r="C11" s="200">
        <v>1294.506518305652</v>
      </c>
      <c r="D11" s="199" t="s">
        <v>12</v>
      </c>
      <c r="E11" s="199"/>
      <c r="F11" s="199"/>
      <c r="G11" s="199"/>
      <c r="H11" s="199"/>
      <c r="I11" s="198" t="s">
        <v>176</v>
      </c>
      <c r="J11" s="199"/>
      <c r="K11" s="201">
        <v>1315.7735034510908</v>
      </c>
      <c r="L11" s="199" t="s">
        <v>12</v>
      </c>
      <c r="M11" s="199"/>
      <c r="N11" s="199"/>
      <c r="O11" s="199"/>
      <c r="P11" s="199"/>
      <c r="Q11" s="198" t="s">
        <v>176</v>
      </c>
      <c r="R11" s="199"/>
      <c r="S11" s="201">
        <v>1432.7096011048873</v>
      </c>
      <c r="T11" s="199" t="s">
        <v>12</v>
      </c>
      <c r="U11" s="199"/>
      <c r="V11" s="199"/>
      <c r="W11" s="199"/>
      <c r="X11" s="199"/>
      <c r="Y11" s="198" t="s">
        <v>176</v>
      </c>
      <c r="Z11" s="199"/>
      <c r="AA11" s="201">
        <v>1271.5588595620932</v>
      </c>
      <c r="AB11" s="143" t="s">
        <v>12</v>
      </c>
    </row>
    <row r="12" spans="1:42" s="15" customFormat="1" ht="42" customHeight="1" x14ac:dyDescent="0.2">
      <c r="A12" s="15" t="s">
        <v>15</v>
      </c>
      <c r="B12" s="15" t="s">
        <v>16</v>
      </c>
      <c r="C12" s="15" t="s">
        <v>17</v>
      </c>
      <c r="D12" s="15" t="s">
        <v>18</v>
      </c>
      <c r="E12" s="15" t="s">
        <v>19</v>
      </c>
      <c r="F12" s="15" t="s">
        <v>20</v>
      </c>
      <c r="G12" s="15" t="s">
        <v>21</v>
      </c>
      <c r="I12" s="15" t="s">
        <v>15</v>
      </c>
      <c r="J12" s="15" t="s">
        <v>16</v>
      </c>
      <c r="K12" s="15" t="s">
        <v>17</v>
      </c>
      <c r="L12" s="15" t="s">
        <v>18</v>
      </c>
      <c r="M12" s="15" t="s">
        <v>19</v>
      </c>
      <c r="N12" s="15" t="s">
        <v>20</v>
      </c>
      <c r="O12" s="15" t="s">
        <v>21</v>
      </c>
      <c r="Q12" s="15" t="s">
        <v>15</v>
      </c>
      <c r="R12" s="15" t="s">
        <v>16</v>
      </c>
      <c r="S12" s="15" t="s">
        <v>17</v>
      </c>
      <c r="T12" s="15" t="s">
        <v>18</v>
      </c>
      <c r="U12" s="15" t="s">
        <v>19</v>
      </c>
      <c r="V12" s="15" t="s">
        <v>20</v>
      </c>
      <c r="W12" s="15" t="s">
        <v>21</v>
      </c>
      <c r="Y12" s="15" t="s">
        <v>15</v>
      </c>
      <c r="Z12" s="15" t="s">
        <v>16</v>
      </c>
      <c r="AA12" s="15" t="s">
        <v>17</v>
      </c>
      <c r="AB12" s="15" t="s">
        <v>18</v>
      </c>
      <c r="AC12" s="15" t="s">
        <v>19</v>
      </c>
      <c r="AD12" s="15" t="s">
        <v>20</v>
      </c>
      <c r="AE12" s="15" t="s">
        <v>21</v>
      </c>
    </row>
    <row r="13" spans="1:42" s="1" customFormat="1" x14ac:dyDescent="0.25">
      <c r="A13" s="16">
        <v>41217</v>
      </c>
      <c r="B13" s="1">
        <f>A13-$B$5</f>
        <v>1</v>
      </c>
      <c r="C13" s="1">
        <v>16.2</v>
      </c>
      <c r="D13" s="1">
        <v>41</v>
      </c>
      <c r="E13" s="17">
        <f>C8+C13-D13</f>
        <v>3383.2999999999997</v>
      </c>
      <c r="F13" s="18">
        <f>(C8+C13)/C8</f>
        <v>1.0047533816495995</v>
      </c>
      <c r="G13" s="18">
        <f>F13*1</f>
        <v>1.0047533816495995</v>
      </c>
      <c r="I13" s="16">
        <v>41217</v>
      </c>
      <c r="J13" s="1">
        <f>I13-$J$5</f>
        <v>1</v>
      </c>
      <c r="K13" s="1">
        <v>20</v>
      </c>
      <c r="L13" s="1">
        <v>41</v>
      </c>
      <c r="M13" s="17">
        <f>K8+K13-L13</f>
        <v>3798.7</v>
      </c>
      <c r="N13" s="18">
        <f>(K8+K13)/K8</f>
        <v>1.0052360132994738</v>
      </c>
      <c r="O13" s="18">
        <f>N13*1</f>
        <v>1.0052360132994738</v>
      </c>
      <c r="Q13" s="16">
        <v>41217</v>
      </c>
      <c r="R13" s="1">
        <f>Q13-$R$5</f>
        <v>1</v>
      </c>
      <c r="S13" s="1">
        <v>0</v>
      </c>
      <c r="T13" s="1">
        <v>36</v>
      </c>
      <c r="U13" s="17">
        <f>S8+S13-T13</f>
        <v>3447.7</v>
      </c>
      <c r="V13" s="18">
        <f>(S8+S13)/S8</f>
        <v>1</v>
      </c>
      <c r="W13" s="18">
        <f>V13*1</f>
        <v>1</v>
      </c>
      <c r="Y13" s="16">
        <v>41217</v>
      </c>
      <c r="Z13" s="1">
        <f>Y13-$Z$5</f>
        <v>1</v>
      </c>
      <c r="AA13" s="1">
        <v>0</v>
      </c>
      <c r="AB13" s="1">
        <v>36</v>
      </c>
      <c r="AC13" s="17">
        <f>AA8+AA13-AB13</f>
        <v>3359.5</v>
      </c>
      <c r="AD13" s="18">
        <f>(AA8+AA13)/AA8</f>
        <v>1</v>
      </c>
      <c r="AE13" s="18">
        <f>AD13*1</f>
        <v>1</v>
      </c>
    </row>
    <row r="14" spans="1:42" s="1" customFormat="1" x14ac:dyDescent="0.25">
      <c r="A14" s="16">
        <v>41218</v>
      </c>
      <c r="B14" s="1">
        <f t="shared" ref="B14:B77" si="0">A14-$B$5</f>
        <v>2</v>
      </c>
      <c r="C14" s="1">
        <f>8.4+4.8+4.8</f>
        <v>18</v>
      </c>
      <c r="D14" s="1">
        <v>15</v>
      </c>
      <c r="E14" s="17">
        <f>E13+C14-D14</f>
        <v>3386.2999999999997</v>
      </c>
      <c r="F14" s="18">
        <f>(C14+E13)/E13</f>
        <v>1.0053202494605857</v>
      </c>
      <c r="G14" s="18">
        <f>F14*G13</f>
        <v>1.0100989202863424</v>
      </c>
      <c r="I14" s="16">
        <v>41218</v>
      </c>
      <c r="J14" s="1">
        <f t="shared" ref="J14:J77" si="1">I14-$J$5</f>
        <v>2</v>
      </c>
      <c r="K14" s="1">
        <f>9.5+5.7+5.7</f>
        <v>20.9</v>
      </c>
      <c r="L14" s="1">
        <v>15</v>
      </c>
      <c r="M14" s="17">
        <f>M13+K14-L14</f>
        <v>3804.6</v>
      </c>
      <c r="N14" s="18">
        <f>(K14+M13)/M13</f>
        <v>1.0055018822228659</v>
      </c>
      <c r="O14" s="18">
        <f>N14*O13</f>
        <v>1.0107667034508308</v>
      </c>
      <c r="Q14" s="16">
        <v>41218</v>
      </c>
      <c r="R14" s="1">
        <f t="shared" ref="R14:R77" si="2">Q14-$R$5</f>
        <v>2</v>
      </c>
      <c r="S14" s="1">
        <v>24.6</v>
      </c>
      <c r="T14" s="1">
        <v>10</v>
      </c>
      <c r="U14" s="17">
        <f>U13+S14-T14</f>
        <v>3462.2999999999997</v>
      </c>
      <c r="V14" s="18">
        <f>(S14+U13)/U13</f>
        <v>1.0071351915769933</v>
      </c>
      <c r="W14" s="18">
        <f>V14*W13</f>
        <v>1.0071351915769933</v>
      </c>
      <c r="Y14" s="16">
        <v>41218</v>
      </c>
      <c r="Z14" s="1">
        <f t="shared" ref="Z14:Z77" si="3">Y14-$Z$5</f>
        <v>2</v>
      </c>
      <c r="AA14" s="1">
        <f>18+11.2+11.2</f>
        <v>40.4</v>
      </c>
      <c r="AB14" s="1">
        <v>15</v>
      </c>
      <c r="AC14" s="17">
        <f>AC13+AA14-AB14</f>
        <v>3384.9</v>
      </c>
      <c r="AD14" s="18">
        <f>(AA14+AC13)/AC13</f>
        <v>1.0120255990474774</v>
      </c>
      <c r="AE14" s="18">
        <f>AD14*AE13</f>
        <v>1.0120255990474774</v>
      </c>
    </row>
    <row r="15" spans="1:42" s="1" customFormat="1" x14ac:dyDescent="0.25">
      <c r="A15" s="16">
        <v>41219</v>
      </c>
      <c r="B15" s="1">
        <f t="shared" si="0"/>
        <v>3</v>
      </c>
      <c r="C15" s="1">
        <v>9.8000000000000007</v>
      </c>
      <c r="D15" s="1">
        <v>5</v>
      </c>
      <c r="E15" s="17">
        <f t="shared" ref="E15:E79" si="4">E14+C15-D15</f>
        <v>3391.1</v>
      </c>
      <c r="F15" s="18">
        <f>(C15+E14)/E14</f>
        <v>1.0028940141157014</v>
      </c>
      <c r="G15" s="18">
        <f t="shared" ref="G15:G74" si="5">F15*G14</f>
        <v>1.0130221608199059</v>
      </c>
      <c r="I15" s="16">
        <v>41219</v>
      </c>
      <c r="J15" s="1">
        <f t="shared" si="1"/>
        <v>3</v>
      </c>
      <c r="K15" s="1">
        <v>9.6</v>
      </c>
      <c r="L15" s="1">
        <v>5</v>
      </c>
      <c r="M15" s="17">
        <f t="shared" ref="M15:M79" si="6">M14+K15-L15</f>
        <v>3809.2</v>
      </c>
      <c r="N15" s="18">
        <f>(K15+M14)/M14</f>
        <v>1.0025232613152499</v>
      </c>
      <c r="O15" s="18">
        <f>N15*O14</f>
        <v>1.013317131972391</v>
      </c>
      <c r="Q15" s="16">
        <v>41219</v>
      </c>
      <c r="R15" s="1">
        <f t="shared" si="2"/>
        <v>3</v>
      </c>
      <c r="S15" s="1">
        <v>12</v>
      </c>
      <c r="T15" s="1">
        <v>5</v>
      </c>
      <c r="U15" s="17">
        <f t="shared" ref="U15:U79" si="7">U14+S15-T15</f>
        <v>3469.2999999999997</v>
      </c>
      <c r="V15" s="18">
        <f>(S15+U14)/U14</f>
        <v>1.0034659041677498</v>
      </c>
      <c r="W15" s="18">
        <f t="shared" ref="W15:W74" si="8">V15*W14</f>
        <v>1.0106258256349674</v>
      </c>
      <c r="Y15" s="16">
        <v>41219</v>
      </c>
      <c r="Z15" s="1">
        <f t="shared" si="3"/>
        <v>3</v>
      </c>
      <c r="AA15" s="1">
        <v>21</v>
      </c>
      <c r="AB15" s="1">
        <v>5</v>
      </c>
      <c r="AC15" s="17">
        <f t="shared" ref="AC15:AC78" si="9">AC14+AA15-AB15</f>
        <v>3400.9</v>
      </c>
      <c r="AD15" s="18">
        <f>(AA15+AC14)/AC14</f>
        <v>1.006204023752548</v>
      </c>
      <c r="AE15" s="18">
        <f t="shared" ref="AE15:AE74" si="10">AD15*AE14</f>
        <v>1.0183042299021545</v>
      </c>
    </row>
    <row r="16" spans="1:42" s="1" customFormat="1" x14ac:dyDescent="0.25">
      <c r="A16" s="16">
        <v>41220</v>
      </c>
      <c r="B16" s="1">
        <f t="shared" si="0"/>
        <v>4</v>
      </c>
      <c r="C16" s="1">
        <v>21</v>
      </c>
      <c r="D16" s="1">
        <v>15</v>
      </c>
      <c r="E16" s="17">
        <f t="shared" si="4"/>
        <v>3397.1</v>
      </c>
      <c r="F16" s="18">
        <f>(C16+E15)/E15</f>
        <v>1.0061926808410251</v>
      </c>
      <c r="G16" s="18">
        <f t="shared" si="5"/>
        <v>1.0192954837467492</v>
      </c>
      <c r="I16" s="16">
        <v>41220</v>
      </c>
      <c r="J16" s="1">
        <f t="shared" si="1"/>
        <v>4</v>
      </c>
      <c r="K16" s="1">
        <f>7+4.2+4.2</f>
        <v>15.399999999999999</v>
      </c>
      <c r="L16" s="1">
        <v>15</v>
      </c>
      <c r="M16" s="17">
        <f t="shared" si="6"/>
        <v>3809.6</v>
      </c>
      <c r="N16" s="18">
        <f>(K16+M15)/M15</f>
        <v>1.0040428436417095</v>
      </c>
      <c r="O16" s="18">
        <f t="shared" ref="O16:O74" si="11">N16*O15</f>
        <v>1.0174138146964209</v>
      </c>
      <c r="Q16" s="16">
        <v>41220</v>
      </c>
      <c r="R16" s="1">
        <f t="shared" si="2"/>
        <v>4</v>
      </c>
      <c r="S16" s="1">
        <v>2.2000000000000002</v>
      </c>
      <c r="T16" s="1">
        <v>15</v>
      </c>
      <c r="U16" s="17">
        <f t="shared" si="7"/>
        <v>3456.4999999999995</v>
      </c>
      <c r="V16" s="18">
        <f>(S16+U15)/U15</f>
        <v>1.0006341336869109</v>
      </c>
      <c r="W16" s="18">
        <f t="shared" si="8"/>
        <v>1.0112666975158646</v>
      </c>
      <c r="Y16" s="16">
        <v>41220</v>
      </c>
      <c r="Z16" s="1">
        <f t="shared" si="3"/>
        <v>4</v>
      </c>
      <c r="AA16" s="1">
        <v>36</v>
      </c>
      <c r="AB16" s="1">
        <v>15</v>
      </c>
      <c r="AC16" s="17">
        <f t="shared" si="9"/>
        <v>3421.9</v>
      </c>
      <c r="AD16" s="18">
        <f>(AA16+AC15)/AC15</f>
        <v>1.0105854332676645</v>
      </c>
      <c r="AE16" s="18">
        <f t="shared" si="10"/>
        <v>1.0290834213739644</v>
      </c>
    </row>
    <row r="17" spans="1:31" s="1" customFormat="1" x14ac:dyDescent="0.25">
      <c r="A17" s="16">
        <v>41221</v>
      </c>
      <c r="B17" s="1">
        <f t="shared" si="0"/>
        <v>5</v>
      </c>
      <c r="C17" s="1">
        <v>0</v>
      </c>
      <c r="D17" s="1">
        <v>42</v>
      </c>
      <c r="E17" s="17">
        <f t="shared" si="4"/>
        <v>3355.1</v>
      </c>
      <c r="F17" s="18">
        <f t="shared" ref="F17:F74" si="12">(C17+E16)/E16</f>
        <v>1</v>
      </c>
      <c r="G17" s="18">
        <f t="shared" si="5"/>
        <v>1.0192954837467492</v>
      </c>
      <c r="I17" s="16">
        <v>41221</v>
      </c>
      <c r="J17" s="1">
        <f t="shared" si="1"/>
        <v>5</v>
      </c>
      <c r="K17" s="1">
        <v>0</v>
      </c>
      <c r="L17" s="1">
        <v>42</v>
      </c>
      <c r="M17" s="17">
        <f t="shared" si="6"/>
        <v>3767.6</v>
      </c>
      <c r="N17" s="18">
        <f t="shared" ref="N17:N74" si="13">(K17+M16)/M16</f>
        <v>1</v>
      </c>
      <c r="O17" s="18">
        <f t="shared" si="11"/>
        <v>1.0174138146964209</v>
      </c>
      <c r="Q17" s="16">
        <v>41221</v>
      </c>
      <c r="R17" s="1">
        <f t="shared" si="2"/>
        <v>5</v>
      </c>
      <c r="S17" s="1">
        <v>0</v>
      </c>
      <c r="T17" s="1">
        <v>42</v>
      </c>
      <c r="U17" s="17">
        <f t="shared" si="7"/>
        <v>3414.4999999999995</v>
      </c>
      <c r="V17" s="18">
        <f t="shared" ref="V17:V74" si="14">(S17+U16)/U16</f>
        <v>1</v>
      </c>
      <c r="W17" s="18">
        <f t="shared" si="8"/>
        <v>1.0112666975158646</v>
      </c>
      <c r="Y17" s="16">
        <v>41221</v>
      </c>
      <c r="Z17" s="1">
        <f t="shared" si="3"/>
        <v>5</v>
      </c>
      <c r="AA17" s="1">
        <v>0</v>
      </c>
      <c r="AB17" s="1">
        <v>42</v>
      </c>
      <c r="AC17" s="17">
        <f t="shared" si="9"/>
        <v>3379.9</v>
      </c>
      <c r="AD17" s="18">
        <f t="shared" ref="AD17:AD74" si="15">(AA17+AC16)/AC16</f>
        <v>1</v>
      </c>
      <c r="AE17" s="18">
        <f t="shared" si="10"/>
        <v>1.0290834213739644</v>
      </c>
    </row>
    <row r="18" spans="1:31" s="1" customFormat="1" x14ac:dyDescent="0.25">
      <c r="A18" s="16">
        <v>41222</v>
      </c>
      <c r="B18" s="1">
        <f t="shared" si="0"/>
        <v>6</v>
      </c>
      <c r="C18" s="1">
        <v>18</v>
      </c>
      <c r="D18" s="1">
        <v>15</v>
      </c>
      <c r="E18" s="17">
        <f t="shared" si="4"/>
        <v>3358.1</v>
      </c>
      <c r="F18" s="18">
        <f t="shared" si="12"/>
        <v>1.0053649667670115</v>
      </c>
      <c r="G18" s="18">
        <f t="shared" si="5"/>
        <v>1.0247639701428153</v>
      </c>
      <c r="I18" s="16">
        <v>41222</v>
      </c>
      <c r="J18" s="1">
        <f t="shared" si="1"/>
        <v>6</v>
      </c>
      <c r="K18" s="1">
        <f>9.6*3</f>
        <v>28.799999999999997</v>
      </c>
      <c r="L18" s="1">
        <v>15</v>
      </c>
      <c r="M18" s="17">
        <f t="shared" si="6"/>
        <v>3781.4</v>
      </c>
      <c r="N18" s="18">
        <f t="shared" si="13"/>
        <v>1.007644123579998</v>
      </c>
      <c r="O18" s="18">
        <f t="shared" si="11"/>
        <v>1.0251910516279574</v>
      </c>
      <c r="Q18" s="16">
        <v>41227</v>
      </c>
      <c r="R18" s="1">
        <f t="shared" si="2"/>
        <v>11</v>
      </c>
      <c r="S18" s="1">
        <v>0</v>
      </c>
      <c r="T18" s="1">
        <v>10</v>
      </c>
      <c r="U18" s="17">
        <f t="shared" si="7"/>
        <v>3404.4999999999995</v>
      </c>
      <c r="V18" s="18">
        <f t="shared" si="14"/>
        <v>1</v>
      </c>
      <c r="W18" s="18">
        <f t="shared" si="8"/>
        <v>1.0112666975158646</v>
      </c>
      <c r="Y18" s="16">
        <v>41227</v>
      </c>
      <c r="Z18" s="1">
        <f t="shared" si="3"/>
        <v>11</v>
      </c>
      <c r="AA18" s="1">
        <v>0</v>
      </c>
      <c r="AB18" s="1">
        <v>5</v>
      </c>
      <c r="AC18" s="17">
        <f t="shared" si="9"/>
        <v>3374.9</v>
      </c>
      <c r="AD18" s="18">
        <f t="shared" si="15"/>
        <v>1</v>
      </c>
      <c r="AE18" s="18">
        <f t="shared" si="10"/>
        <v>1.0290834213739644</v>
      </c>
    </row>
    <row r="19" spans="1:31" s="1" customFormat="1" x14ac:dyDescent="0.25">
      <c r="A19" s="16">
        <v>41225</v>
      </c>
      <c r="B19" s="1">
        <f t="shared" si="0"/>
        <v>9</v>
      </c>
      <c r="C19" s="1">
        <v>13</v>
      </c>
      <c r="D19" s="1">
        <v>15</v>
      </c>
      <c r="E19" s="17">
        <f t="shared" si="4"/>
        <v>3356.1</v>
      </c>
      <c r="F19" s="18">
        <f t="shared" si="12"/>
        <v>1.0038712367112355</v>
      </c>
      <c r="G19" s="18">
        <f t="shared" si="5"/>
        <v>1.0287310740443836</v>
      </c>
      <c r="I19" s="16">
        <v>41225</v>
      </c>
      <c r="J19" s="1">
        <f t="shared" si="1"/>
        <v>9</v>
      </c>
      <c r="K19" s="1">
        <f>4.2+5.6+4.2</f>
        <v>14</v>
      </c>
      <c r="L19" s="1">
        <v>15</v>
      </c>
      <c r="M19" s="17">
        <f t="shared" si="6"/>
        <v>3780.4</v>
      </c>
      <c r="N19" s="18">
        <f t="shared" si="13"/>
        <v>1.0037023324694558</v>
      </c>
      <c r="O19" s="18">
        <f t="shared" si="11"/>
        <v>1.0289866497457951</v>
      </c>
      <c r="Q19" s="16">
        <v>41228</v>
      </c>
      <c r="R19" s="1">
        <f t="shared" si="2"/>
        <v>12</v>
      </c>
      <c r="S19" s="1">
        <v>0</v>
      </c>
      <c r="T19" s="1">
        <v>42</v>
      </c>
      <c r="U19" s="17">
        <f t="shared" si="7"/>
        <v>3362.4999999999995</v>
      </c>
      <c r="V19" s="18">
        <f t="shared" si="14"/>
        <v>1</v>
      </c>
      <c r="W19" s="18">
        <f t="shared" si="8"/>
        <v>1.0112666975158646</v>
      </c>
      <c r="Y19" s="16">
        <v>41228</v>
      </c>
      <c r="Z19" s="1">
        <f t="shared" si="3"/>
        <v>12</v>
      </c>
      <c r="AA19" s="1">
        <v>0</v>
      </c>
      <c r="AB19" s="1">
        <v>42</v>
      </c>
      <c r="AC19" s="17">
        <f t="shared" si="9"/>
        <v>3332.9</v>
      </c>
      <c r="AD19" s="18">
        <f t="shared" si="15"/>
        <v>1</v>
      </c>
      <c r="AE19" s="18">
        <f t="shared" si="10"/>
        <v>1.0290834213739644</v>
      </c>
    </row>
    <row r="20" spans="1:31" s="1" customFormat="1" x14ac:dyDescent="0.25">
      <c r="A20" s="16">
        <v>41227</v>
      </c>
      <c r="B20" s="1">
        <f t="shared" si="0"/>
        <v>11</v>
      </c>
      <c r="C20" s="1">
        <v>24</v>
      </c>
      <c r="D20" s="1">
        <v>15</v>
      </c>
      <c r="E20" s="17">
        <f t="shared" si="4"/>
        <v>3365.1</v>
      </c>
      <c r="F20" s="18">
        <f t="shared" si="12"/>
        <v>1.0071511575936354</v>
      </c>
      <c r="G20" s="18">
        <f t="shared" si="5"/>
        <v>1.0360876920763447</v>
      </c>
      <c r="I20" s="16">
        <v>41227</v>
      </c>
      <c r="J20" s="1">
        <f t="shared" si="1"/>
        <v>11</v>
      </c>
      <c r="K20" s="1">
        <v>36</v>
      </c>
      <c r="L20" s="1">
        <v>15</v>
      </c>
      <c r="M20" s="17">
        <f t="shared" si="6"/>
        <v>3801.4</v>
      </c>
      <c r="N20" s="18">
        <f t="shared" si="13"/>
        <v>1.0095228018199132</v>
      </c>
      <c r="O20" s="18">
        <f t="shared" si="11"/>
        <v>1.0387854856866607</v>
      </c>
      <c r="Q20" s="16">
        <v>41233</v>
      </c>
      <c r="R20" s="1">
        <f t="shared" si="2"/>
        <v>17</v>
      </c>
      <c r="S20" s="1">
        <v>0</v>
      </c>
      <c r="T20" s="1">
        <v>42</v>
      </c>
      <c r="U20" s="17">
        <f t="shared" si="7"/>
        <v>3320.4999999999995</v>
      </c>
      <c r="V20" s="18">
        <f t="shared" si="14"/>
        <v>1</v>
      </c>
      <c r="W20" s="18">
        <f t="shared" si="8"/>
        <v>1.0112666975158646</v>
      </c>
      <c r="Y20" s="16">
        <v>41233</v>
      </c>
      <c r="Z20" s="1">
        <f t="shared" si="3"/>
        <v>17</v>
      </c>
      <c r="AA20" s="1">
        <v>0</v>
      </c>
      <c r="AB20" s="1">
        <v>42</v>
      </c>
      <c r="AC20" s="17">
        <f t="shared" si="9"/>
        <v>3290.9</v>
      </c>
      <c r="AD20" s="18">
        <f t="shared" si="15"/>
        <v>1</v>
      </c>
      <c r="AE20" s="18">
        <f t="shared" si="10"/>
        <v>1.0290834213739644</v>
      </c>
    </row>
    <row r="21" spans="1:31" x14ac:dyDescent="0.25">
      <c r="A21" s="16">
        <v>41228</v>
      </c>
      <c r="B21" s="1">
        <f t="shared" si="0"/>
        <v>12</v>
      </c>
      <c r="C21" s="1">
        <v>0</v>
      </c>
      <c r="D21" s="1">
        <v>42</v>
      </c>
      <c r="E21" s="17">
        <f t="shared" si="4"/>
        <v>3323.1</v>
      </c>
      <c r="F21" s="18">
        <f t="shared" si="12"/>
        <v>1</v>
      </c>
      <c r="G21" s="18">
        <f t="shared" si="5"/>
        <v>1.0360876920763447</v>
      </c>
      <c r="H21" s="1"/>
      <c r="I21" s="16">
        <v>41228</v>
      </c>
      <c r="J21" s="1">
        <f t="shared" si="1"/>
        <v>12</v>
      </c>
      <c r="K21" s="1">
        <v>0</v>
      </c>
      <c r="L21" s="1">
        <v>42</v>
      </c>
      <c r="M21" s="17">
        <f t="shared" si="6"/>
        <v>3759.4</v>
      </c>
      <c r="N21" s="18">
        <f t="shared" si="13"/>
        <v>1</v>
      </c>
      <c r="O21" s="18">
        <f t="shared" si="11"/>
        <v>1.0387854856866607</v>
      </c>
      <c r="Q21" s="16">
        <v>41239</v>
      </c>
      <c r="R21" s="1">
        <f t="shared" si="2"/>
        <v>23</v>
      </c>
      <c r="S21" s="1">
        <v>0</v>
      </c>
      <c r="T21" s="1">
        <v>5</v>
      </c>
      <c r="U21" s="17">
        <f t="shared" si="7"/>
        <v>3315.4999999999995</v>
      </c>
      <c r="V21" s="18">
        <f t="shared" si="14"/>
        <v>1</v>
      </c>
      <c r="W21" s="18">
        <f t="shared" si="8"/>
        <v>1.0112666975158646</v>
      </c>
      <c r="Y21" s="16">
        <v>41239</v>
      </c>
      <c r="Z21" s="1">
        <f t="shared" si="3"/>
        <v>23</v>
      </c>
      <c r="AA21" s="1">
        <v>0</v>
      </c>
      <c r="AB21" s="1">
        <v>5</v>
      </c>
      <c r="AC21" s="17">
        <f t="shared" si="9"/>
        <v>3285.9</v>
      </c>
      <c r="AD21" s="18">
        <f t="shared" si="15"/>
        <v>1</v>
      </c>
      <c r="AE21" s="18">
        <f t="shared" si="10"/>
        <v>1.0290834213739644</v>
      </c>
    </row>
    <row r="22" spans="1:31" x14ac:dyDescent="0.25">
      <c r="A22" s="16">
        <v>41229</v>
      </c>
      <c r="B22" s="1">
        <f t="shared" si="0"/>
        <v>13</v>
      </c>
      <c r="C22" s="1">
        <v>18</v>
      </c>
      <c r="D22" s="1">
        <v>15</v>
      </c>
      <c r="E22" s="17">
        <f t="shared" si="4"/>
        <v>3326.1</v>
      </c>
      <c r="F22" s="18">
        <f t="shared" si="12"/>
        <v>1.0054166290511872</v>
      </c>
      <c r="G22" s="18">
        <f t="shared" si="5"/>
        <v>1.0416997947688229</v>
      </c>
      <c r="H22" s="1"/>
      <c r="I22" s="16">
        <v>41229</v>
      </c>
      <c r="J22" s="1">
        <f t="shared" si="1"/>
        <v>13</v>
      </c>
      <c r="K22" s="1">
        <f>9+9+5.4</f>
        <v>23.4</v>
      </c>
      <c r="L22" s="1">
        <v>15</v>
      </c>
      <c r="M22" s="17">
        <f t="shared" si="6"/>
        <v>3767.8</v>
      </c>
      <c r="N22" s="18">
        <f t="shared" si="13"/>
        <v>1.006224397510241</v>
      </c>
      <c r="O22" s="18">
        <f t="shared" si="11"/>
        <v>1.0452512994774432</v>
      </c>
      <c r="Q22" s="16">
        <v>41242</v>
      </c>
      <c r="R22" s="1">
        <f t="shared" si="2"/>
        <v>26</v>
      </c>
      <c r="S22" s="1">
        <v>0</v>
      </c>
      <c r="T22" s="1">
        <v>42</v>
      </c>
      <c r="U22" s="17">
        <f t="shared" si="7"/>
        <v>3273.4999999999995</v>
      </c>
      <c r="V22" s="18">
        <f t="shared" si="14"/>
        <v>1</v>
      </c>
      <c r="W22" s="18">
        <f t="shared" si="8"/>
        <v>1.0112666975158646</v>
      </c>
      <c r="Y22" s="16">
        <v>41242</v>
      </c>
      <c r="Z22" s="1">
        <f t="shared" si="3"/>
        <v>26</v>
      </c>
      <c r="AA22" s="1">
        <v>0</v>
      </c>
      <c r="AB22" s="1">
        <v>42</v>
      </c>
      <c r="AC22" s="17">
        <f t="shared" si="9"/>
        <v>3243.9</v>
      </c>
      <c r="AD22" s="18">
        <f t="shared" si="15"/>
        <v>1</v>
      </c>
      <c r="AE22" s="18">
        <f t="shared" si="10"/>
        <v>1.0290834213739644</v>
      </c>
    </row>
    <row r="23" spans="1:31" x14ac:dyDescent="0.25">
      <c r="A23" s="16">
        <v>41232</v>
      </c>
      <c r="B23" s="1">
        <f t="shared" si="0"/>
        <v>16</v>
      </c>
      <c r="C23" s="1">
        <f>4.8*3</f>
        <v>14.399999999999999</v>
      </c>
      <c r="D23" s="1">
        <v>15</v>
      </c>
      <c r="E23" s="17">
        <f t="shared" si="4"/>
        <v>3325.5</v>
      </c>
      <c r="F23" s="18">
        <f t="shared" si="12"/>
        <v>1.0043293947866871</v>
      </c>
      <c r="G23" s="18">
        <f t="shared" si="5"/>
        <v>1.046209724429588</v>
      </c>
      <c r="H23" s="1"/>
      <c r="I23" s="16">
        <v>41232</v>
      </c>
      <c r="J23" s="1">
        <f t="shared" si="1"/>
        <v>16</v>
      </c>
      <c r="K23" s="1">
        <v>24</v>
      </c>
      <c r="L23" s="1">
        <v>15</v>
      </c>
      <c r="M23" s="17">
        <f t="shared" si="6"/>
        <v>3776.8</v>
      </c>
      <c r="N23" s="18">
        <f t="shared" si="13"/>
        <v>1.0063697648495142</v>
      </c>
      <c r="O23" s="18">
        <f t="shared" si="11"/>
        <v>1.0519093044637637</v>
      </c>
      <c r="Q23" s="16">
        <v>41246</v>
      </c>
      <c r="R23" s="1">
        <f t="shared" si="2"/>
        <v>30</v>
      </c>
      <c r="S23" s="1">
        <v>0</v>
      </c>
      <c r="T23" s="1">
        <v>5</v>
      </c>
      <c r="U23" s="17">
        <f t="shared" si="7"/>
        <v>3268.4999999999995</v>
      </c>
      <c r="V23" s="18">
        <f t="shared" si="14"/>
        <v>1</v>
      </c>
      <c r="W23" s="18">
        <f t="shared" si="8"/>
        <v>1.0112666975158646</v>
      </c>
      <c r="Y23" s="16">
        <v>41246</v>
      </c>
      <c r="Z23" s="1">
        <f t="shared" si="3"/>
        <v>30</v>
      </c>
      <c r="AA23" s="1">
        <v>0</v>
      </c>
      <c r="AB23" s="1">
        <v>5</v>
      </c>
      <c r="AC23" s="17">
        <f t="shared" si="9"/>
        <v>3238.9</v>
      </c>
      <c r="AD23" s="18">
        <f t="shared" si="15"/>
        <v>1</v>
      </c>
      <c r="AE23" s="18">
        <f t="shared" si="10"/>
        <v>1.0290834213739644</v>
      </c>
    </row>
    <row r="24" spans="1:31" x14ac:dyDescent="0.25">
      <c r="A24" s="16">
        <v>41233</v>
      </c>
      <c r="B24" s="1">
        <f t="shared" si="0"/>
        <v>17</v>
      </c>
      <c r="C24" s="1">
        <v>0</v>
      </c>
      <c r="D24" s="1">
        <v>42</v>
      </c>
      <c r="E24" s="17">
        <f t="shared" si="4"/>
        <v>3283.5</v>
      </c>
      <c r="F24" s="18">
        <f t="shared" si="12"/>
        <v>1</v>
      </c>
      <c r="G24" s="18">
        <f t="shared" si="5"/>
        <v>1.046209724429588</v>
      </c>
      <c r="H24" s="1"/>
      <c r="I24" s="16">
        <v>41233</v>
      </c>
      <c r="J24" s="1">
        <f t="shared" si="1"/>
        <v>17</v>
      </c>
      <c r="K24" s="1">
        <v>0</v>
      </c>
      <c r="L24" s="1">
        <v>42</v>
      </c>
      <c r="M24" s="17">
        <f t="shared" si="6"/>
        <v>3734.8</v>
      </c>
      <c r="N24" s="18">
        <f t="shared" si="13"/>
        <v>1</v>
      </c>
      <c r="O24" s="18">
        <f t="shared" si="11"/>
        <v>1.0519093044637637</v>
      </c>
      <c r="Q24" s="16">
        <v>41248</v>
      </c>
      <c r="R24" s="1">
        <f t="shared" si="2"/>
        <v>32</v>
      </c>
      <c r="S24" s="1">
        <v>0</v>
      </c>
      <c r="T24" s="1">
        <v>5</v>
      </c>
      <c r="U24" s="17">
        <f t="shared" si="7"/>
        <v>3263.4999999999995</v>
      </c>
      <c r="V24" s="18">
        <f t="shared" si="14"/>
        <v>1</v>
      </c>
      <c r="W24" s="18">
        <f t="shared" si="8"/>
        <v>1.0112666975158646</v>
      </c>
      <c r="Y24" s="16">
        <v>41248</v>
      </c>
      <c r="Z24" s="1">
        <f t="shared" si="3"/>
        <v>32</v>
      </c>
      <c r="AA24" s="1">
        <v>0</v>
      </c>
      <c r="AB24" s="1">
        <v>5</v>
      </c>
      <c r="AC24" s="17">
        <f t="shared" si="9"/>
        <v>3233.9</v>
      </c>
      <c r="AD24" s="18">
        <f t="shared" si="15"/>
        <v>1</v>
      </c>
      <c r="AE24" s="18">
        <f t="shared" si="10"/>
        <v>1.0290834213739644</v>
      </c>
    </row>
    <row r="25" spans="1:31" x14ac:dyDescent="0.25">
      <c r="A25" s="16">
        <v>41234</v>
      </c>
      <c r="B25" s="1">
        <f t="shared" si="0"/>
        <v>18</v>
      </c>
      <c r="C25" s="1">
        <v>12.8</v>
      </c>
      <c r="D25" s="1">
        <v>15</v>
      </c>
      <c r="E25" s="17">
        <f t="shared" si="4"/>
        <v>3281.3</v>
      </c>
      <c r="F25" s="18">
        <f t="shared" si="12"/>
        <v>1.0038982792751638</v>
      </c>
      <c r="G25" s="18">
        <f t="shared" si="5"/>
        <v>1.0502881421158068</v>
      </c>
      <c r="H25" s="1"/>
      <c r="I25" s="16">
        <v>41234</v>
      </c>
      <c r="J25" s="1">
        <f t="shared" si="1"/>
        <v>18</v>
      </c>
      <c r="K25" s="1">
        <f>8+8+9.6</f>
        <v>25.6</v>
      </c>
      <c r="L25" s="1">
        <v>15</v>
      </c>
      <c r="M25" s="17">
        <f t="shared" si="6"/>
        <v>3745.4</v>
      </c>
      <c r="N25" s="18">
        <f t="shared" si="13"/>
        <v>1.0068544500374852</v>
      </c>
      <c r="O25" s="18">
        <f t="shared" si="11"/>
        <v>1.0591195642351765</v>
      </c>
      <c r="Q25" s="16">
        <v>41249</v>
      </c>
      <c r="R25" s="1">
        <f t="shared" si="2"/>
        <v>33</v>
      </c>
      <c r="S25" s="1">
        <v>0</v>
      </c>
      <c r="T25" s="1">
        <v>42</v>
      </c>
      <c r="U25" s="17">
        <f t="shared" si="7"/>
        <v>3221.4999999999995</v>
      </c>
      <c r="V25" s="18">
        <f t="shared" si="14"/>
        <v>1</v>
      </c>
      <c r="W25" s="18">
        <f t="shared" si="8"/>
        <v>1.0112666975158646</v>
      </c>
      <c r="Y25" s="16">
        <v>41249</v>
      </c>
      <c r="Z25" s="1">
        <f t="shared" si="3"/>
        <v>33</v>
      </c>
      <c r="AA25" s="1">
        <v>0</v>
      </c>
      <c r="AB25" s="1">
        <v>42</v>
      </c>
      <c r="AC25" s="17">
        <f t="shared" si="9"/>
        <v>3191.9</v>
      </c>
      <c r="AD25" s="18">
        <f t="shared" si="15"/>
        <v>1</v>
      </c>
      <c r="AE25" s="18">
        <f t="shared" si="10"/>
        <v>1.0290834213739644</v>
      </c>
    </row>
    <row r="26" spans="1:31" x14ac:dyDescent="0.25">
      <c r="A26" s="16">
        <v>41239</v>
      </c>
      <c r="B26" s="1">
        <f t="shared" si="0"/>
        <v>23</v>
      </c>
      <c r="C26" s="1">
        <f>4.8*3</f>
        <v>14.399999999999999</v>
      </c>
      <c r="D26" s="1">
        <v>15</v>
      </c>
      <c r="E26" s="17">
        <f t="shared" si="4"/>
        <v>3280.7000000000003</v>
      </c>
      <c r="F26" s="18">
        <f t="shared" si="12"/>
        <v>1.0043885045561212</v>
      </c>
      <c r="G26" s="18">
        <f t="shared" si="5"/>
        <v>1.0548973364127221</v>
      </c>
      <c r="H26" s="1"/>
      <c r="I26" s="16">
        <v>41239</v>
      </c>
      <c r="J26" s="1">
        <f t="shared" si="1"/>
        <v>23</v>
      </c>
      <c r="K26" s="1">
        <f>8.4*3</f>
        <v>25.200000000000003</v>
      </c>
      <c r="L26" s="1">
        <v>15</v>
      </c>
      <c r="M26" s="17">
        <f t="shared" si="6"/>
        <v>3755.6</v>
      </c>
      <c r="N26" s="18">
        <f t="shared" si="13"/>
        <v>1.0067282533240776</v>
      </c>
      <c r="O26" s="18">
        <f t="shared" si="11"/>
        <v>1.0662455889638374</v>
      </c>
      <c r="Q26" s="16">
        <v>41253</v>
      </c>
      <c r="R26" s="1">
        <f t="shared" si="2"/>
        <v>37</v>
      </c>
      <c r="S26" s="1">
        <v>0</v>
      </c>
      <c r="T26" s="1">
        <v>5</v>
      </c>
      <c r="U26" s="17">
        <f t="shared" si="7"/>
        <v>3216.4999999999995</v>
      </c>
      <c r="V26" s="18">
        <f t="shared" si="14"/>
        <v>1</v>
      </c>
      <c r="W26" s="18">
        <f t="shared" si="8"/>
        <v>1.0112666975158646</v>
      </c>
      <c r="Y26" s="16">
        <v>41253</v>
      </c>
      <c r="Z26" s="1">
        <f t="shared" si="3"/>
        <v>37</v>
      </c>
      <c r="AA26" s="1">
        <v>0</v>
      </c>
      <c r="AB26" s="1">
        <v>5</v>
      </c>
      <c r="AC26" s="17">
        <f t="shared" si="9"/>
        <v>3186.9</v>
      </c>
      <c r="AD26" s="18">
        <f t="shared" si="15"/>
        <v>1</v>
      </c>
      <c r="AE26" s="18">
        <f t="shared" si="10"/>
        <v>1.0290834213739644</v>
      </c>
    </row>
    <row r="27" spans="1:31" x14ac:dyDescent="0.25">
      <c r="A27" s="16">
        <v>41242</v>
      </c>
      <c r="B27" s="1">
        <f t="shared" si="0"/>
        <v>26</v>
      </c>
      <c r="C27" s="1">
        <v>0</v>
      </c>
      <c r="D27" s="1">
        <v>42</v>
      </c>
      <c r="E27" s="17">
        <f t="shared" si="4"/>
        <v>3238.7000000000003</v>
      </c>
      <c r="F27" s="18">
        <f t="shared" si="12"/>
        <v>1</v>
      </c>
      <c r="G27" s="18">
        <f t="shared" si="5"/>
        <v>1.0548973364127221</v>
      </c>
      <c r="H27" s="1"/>
      <c r="I27" s="16">
        <v>41242</v>
      </c>
      <c r="J27" s="1">
        <f t="shared" si="1"/>
        <v>26</v>
      </c>
      <c r="K27" s="1">
        <v>0</v>
      </c>
      <c r="L27" s="1">
        <v>42</v>
      </c>
      <c r="M27" s="17">
        <f t="shared" si="6"/>
        <v>3713.6</v>
      </c>
      <c r="N27" s="18">
        <f t="shared" si="13"/>
        <v>1</v>
      </c>
      <c r="O27" s="18">
        <f t="shared" si="11"/>
        <v>1.0662455889638374</v>
      </c>
      <c r="Q27" s="16">
        <v>41260</v>
      </c>
      <c r="R27" s="1">
        <f t="shared" si="2"/>
        <v>44</v>
      </c>
      <c r="S27" s="1">
        <v>0</v>
      </c>
      <c r="T27" s="1">
        <v>5</v>
      </c>
      <c r="U27" s="17">
        <f t="shared" si="7"/>
        <v>3211.4999999999995</v>
      </c>
      <c r="V27" s="18">
        <f t="shared" si="14"/>
        <v>1</v>
      </c>
      <c r="W27" s="18">
        <f t="shared" si="8"/>
        <v>1.0112666975158646</v>
      </c>
      <c r="Y27" s="16">
        <v>41260</v>
      </c>
      <c r="Z27" s="1">
        <f t="shared" si="3"/>
        <v>44</v>
      </c>
      <c r="AA27" s="1">
        <v>0</v>
      </c>
      <c r="AB27" s="1">
        <v>5</v>
      </c>
      <c r="AC27" s="17">
        <f t="shared" si="9"/>
        <v>3181.9</v>
      </c>
      <c r="AD27" s="18">
        <f t="shared" si="15"/>
        <v>1</v>
      </c>
      <c r="AE27" s="18">
        <f t="shared" si="10"/>
        <v>1.0290834213739644</v>
      </c>
    </row>
    <row r="28" spans="1:31" x14ac:dyDescent="0.25">
      <c r="A28" s="16">
        <v>41243</v>
      </c>
      <c r="B28" s="1">
        <f t="shared" si="0"/>
        <v>27</v>
      </c>
      <c r="C28" s="1">
        <f>5.6*3</f>
        <v>16.799999999999997</v>
      </c>
      <c r="D28" s="1">
        <v>15</v>
      </c>
      <c r="E28" s="17">
        <f t="shared" si="4"/>
        <v>3240.5000000000005</v>
      </c>
      <c r="F28" s="18">
        <f t="shared" si="12"/>
        <v>1.0051872664958164</v>
      </c>
      <c r="G28" s="18">
        <f t="shared" si="5"/>
        <v>1.0603693700224217</v>
      </c>
      <c r="H28" s="1"/>
      <c r="I28" s="16">
        <v>41243</v>
      </c>
      <c r="J28" s="1">
        <f t="shared" si="1"/>
        <v>27</v>
      </c>
      <c r="K28" s="1">
        <f>8.4*3</f>
        <v>25.200000000000003</v>
      </c>
      <c r="L28" s="1">
        <v>15</v>
      </c>
      <c r="M28" s="17">
        <f t="shared" si="6"/>
        <v>3723.7999999999997</v>
      </c>
      <c r="N28" s="18">
        <f t="shared" si="13"/>
        <v>1.0067858681602757</v>
      </c>
      <c r="O28" s="18">
        <f t="shared" si="11"/>
        <v>1.0734809909570215</v>
      </c>
      <c r="Q28" s="16">
        <v>41263</v>
      </c>
      <c r="R28" s="1">
        <f t="shared" si="2"/>
        <v>47</v>
      </c>
      <c r="S28" s="1">
        <v>0</v>
      </c>
      <c r="T28" s="1">
        <v>42</v>
      </c>
      <c r="U28" s="17">
        <f t="shared" si="7"/>
        <v>3169.4999999999995</v>
      </c>
      <c r="V28" s="18">
        <f t="shared" si="14"/>
        <v>1</v>
      </c>
      <c r="W28" s="18">
        <f t="shared" si="8"/>
        <v>1.0112666975158646</v>
      </c>
      <c r="Y28" s="16">
        <v>41263</v>
      </c>
      <c r="Z28" s="1">
        <f t="shared" si="3"/>
        <v>47</v>
      </c>
      <c r="AA28" s="1">
        <v>0</v>
      </c>
      <c r="AB28" s="1">
        <v>42</v>
      </c>
      <c r="AC28" s="17">
        <f t="shared" si="9"/>
        <v>3139.9</v>
      </c>
      <c r="AD28" s="18">
        <f t="shared" si="15"/>
        <v>1</v>
      </c>
      <c r="AE28" s="18">
        <f t="shared" si="10"/>
        <v>1.0290834213739644</v>
      </c>
    </row>
    <row r="29" spans="1:31" x14ac:dyDescent="0.25">
      <c r="A29" s="16">
        <v>41246</v>
      </c>
      <c r="B29" s="1">
        <f t="shared" si="0"/>
        <v>30</v>
      </c>
      <c r="C29" s="1">
        <f>5.6*3</f>
        <v>16.799999999999997</v>
      </c>
      <c r="D29" s="1">
        <v>15</v>
      </c>
      <c r="E29" s="17">
        <f t="shared" si="4"/>
        <v>3242.3000000000006</v>
      </c>
      <c r="F29" s="18">
        <f t="shared" si="12"/>
        <v>1.0051843851257523</v>
      </c>
      <c r="G29" s="18">
        <f t="shared" si="5"/>
        <v>1.0658667332121692</v>
      </c>
      <c r="H29" s="1"/>
      <c r="I29" s="16">
        <v>41246</v>
      </c>
      <c r="J29" s="1">
        <f t="shared" si="1"/>
        <v>30</v>
      </c>
      <c r="K29" s="1">
        <v>18</v>
      </c>
      <c r="L29" s="1">
        <v>15</v>
      </c>
      <c r="M29" s="17">
        <f t="shared" si="6"/>
        <v>3726.7999999999997</v>
      </c>
      <c r="N29" s="18">
        <f t="shared" si="13"/>
        <v>1.0048337719533809</v>
      </c>
      <c r="O29" s="18">
        <f t="shared" si="11"/>
        <v>1.078669953263597</v>
      </c>
      <c r="Q29" s="16">
        <v>41276</v>
      </c>
      <c r="R29" s="1">
        <f t="shared" si="2"/>
        <v>60</v>
      </c>
      <c r="S29" s="1">
        <v>0</v>
      </c>
      <c r="T29" s="1">
        <v>42</v>
      </c>
      <c r="U29" s="17">
        <f t="shared" si="7"/>
        <v>3127.4999999999995</v>
      </c>
      <c r="V29" s="18">
        <f t="shared" si="14"/>
        <v>1</v>
      </c>
      <c r="W29" s="18">
        <f t="shared" si="8"/>
        <v>1.0112666975158646</v>
      </c>
      <c r="Y29" s="16">
        <v>41276</v>
      </c>
      <c r="Z29" s="1">
        <f t="shared" si="3"/>
        <v>60</v>
      </c>
      <c r="AA29" s="1">
        <v>0</v>
      </c>
      <c r="AB29" s="1">
        <v>42</v>
      </c>
      <c r="AC29" s="17">
        <f t="shared" si="9"/>
        <v>3097.9</v>
      </c>
      <c r="AD29" s="18">
        <f t="shared" si="15"/>
        <v>1</v>
      </c>
      <c r="AE29" s="18">
        <f t="shared" si="10"/>
        <v>1.0290834213739644</v>
      </c>
    </row>
    <row r="30" spans="1:31" x14ac:dyDescent="0.25">
      <c r="A30" s="16">
        <v>41248</v>
      </c>
      <c r="B30" s="1">
        <f t="shared" si="0"/>
        <v>32</v>
      </c>
      <c r="C30" s="1">
        <f>4+6.4+6.4</f>
        <v>16.8</v>
      </c>
      <c r="D30" s="1">
        <v>15</v>
      </c>
      <c r="E30" s="17">
        <f t="shared" si="4"/>
        <v>3244.1000000000008</v>
      </c>
      <c r="F30" s="18">
        <f t="shared" si="12"/>
        <v>1.0051815069549395</v>
      </c>
      <c r="G30" s="18">
        <f t="shared" si="5"/>
        <v>1.0713895291033466</v>
      </c>
      <c r="H30" s="1"/>
      <c r="I30" s="16">
        <v>41248</v>
      </c>
      <c r="J30" s="1">
        <f t="shared" si="1"/>
        <v>32</v>
      </c>
      <c r="K30" s="1">
        <f>4.8+7.2+7.2</f>
        <v>19.2</v>
      </c>
      <c r="L30" s="1">
        <v>15</v>
      </c>
      <c r="M30" s="17">
        <f t="shared" si="6"/>
        <v>3730.9999999999995</v>
      </c>
      <c r="N30" s="18">
        <f t="shared" si="13"/>
        <v>1.0051518729204678</v>
      </c>
      <c r="O30" s="18">
        <f t="shared" si="11"/>
        <v>1.084227123785938</v>
      </c>
      <c r="Q30" s="16">
        <v>41289</v>
      </c>
      <c r="R30" s="1">
        <f t="shared" si="2"/>
        <v>73</v>
      </c>
      <c r="S30" s="1">
        <v>0</v>
      </c>
      <c r="T30" s="1">
        <v>5</v>
      </c>
      <c r="U30" s="17">
        <f t="shared" si="7"/>
        <v>3122.4999999999995</v>
      </c>
      <c r="V30" s="18">
        <f t="shared" si="14"/>
        <v>1</v>
      </c>
      <c r="W30" s="18">
        <f t="shared" si="8"/>
        <v>1.0112666975158646</v>
      </c>
      <c r="Y30" s="16">
        <v>41289</v>
      </c>
      <c r="Z30" s="1">
        <f t="shared" si="3"/>
        <v>73</v>
      </c>
      <c r="AA30" s="1">
        <v>0</v>
      </c>
      <c r="AB30" s="1">
        <v>5</v>
      </c>
      <c r="AC30" s="17">
        <f t="shared" si="9"/>
        <v>3092.9</v>
      </c>
      <c r="AD30" s="18">
        <f t="shared" si="15"/>
        <v>1</v>
      </c>
      <c r="AE30" s="18">
        <f t="shared" si="10"/>
        <v>1.0290834213739644</v>
      </c>
    </row>
    <row r="31" spans="1:31" x14ac:dyDescent="0.25">
      <c r="A31" s="16">
        <v>41249</v>
      </c>
      <c r="B31" s="1">
        <f t="shared" si="0"/>
        <v>33</v>
      </c>
      <c r="C31" s="1">
        <v>0</v>
      </c>
      <c r="D31" s="1">
        <v>42</v>
      </c>
      <c r="E31" s="17">
        <f t="shared" si="4"/>
        <v>3202.1000000000008</v>
      </c>
      <c r="F31" s="18">
        <f t="shared" si="12"/>
        <v>1</v>
      </c>
      <c r="G31" s="18">
        <f t="shared" si="5"/>
        <v>1.0713895291033466</v>
      </c>
      <c r="H31" s="1"/>
      <c r="I31" s="16">
        <v>41249</v>
      </c>
      <c r="J31" s="1">
        <f t="shared" si="1"/>
        <v>33</v>
      </c>
      <c r="K31" s="1">
        <v>0</v>
      </c>
      <c r="L31" s="1">
        <v>42</v>
      </c>
      <c r="M31" s="17">
        <f t="shared" si="6"/>
        <v>3688.9999999999995</v>
      </c>
      <c r="N31" s="18">
        <f t="shared" si="13"/>
        <v>1</v>
      </c>
      <c r="O31" s="18">
        <f t="shared" si="11"/>
        <v>1.084227123785938</v>
      </c>
      <c r="Q31" s="16">
        <v>41290</v>
      </c>
      <c r="R31" s="1">
        <f t="shared" si="2"/>
        <v>74</v>
      </c>
      <c r="S31" s="1">
        <v>0</v>
      </c>
      <c r="T31" s="1">
        <v>42</v>
      </c>
      <c r="U31" s="17">
        <f t="shared" si="7"/>
        <v>3080.4999999999995</v>
      </c>
      <c r="V31" s="18">
        <f t="shared" si="14"/>
        <v>1</v>
      </c>
      <c r="W31" s="18">
        <f t="shared" si="8"/>
        <v>1.0112666975158646</v>
      </c>
      <c r="Y31" s="16">
        <v>41290</v>
      </c>
      <c r="Z31" s="1">
        <f t="shared" si="3"/>
        <v>74</v>
      </c>
      <c r="AA31" s="1">
        <v>0</v>
      </c>
      <c r="AB31" s="1">
        <v>42</v>
      </c>
      <c r="AC31" s="17">
        <f t="shared" si="9"/>
        <v>3050.9</v>
      </c>
      <c r="AD31" s="18">
        <f t="shared" si="15"/>
        <v>1</v>
      </c>
      <c r="AE31" s="18">
        <f t="shared" si="10"/>
        <v>1.0290834213739644</v>
      </c>
    </row>
    <row r="32" spans="1:31" x14ac:dyDescent="0.25">
      <c r="A32" s="16">
        <v>41250</v>
      </c>
      <c r="B32" s="1">
        <f t="shared" si="0"/>
        <v>34</v>
      </c>
      <c r="C32" s="1">
        <f>2.7+5.4+6.3</f>
        <v>14.400000000000002</v>
      </c>
      <c r="D32" s="1">
        <v>15</v>
      </c>
      <c r="E32" s="17">
        <f t="shared" si="4"/>
        <v>3201.5000000000009</v>
      </c>
      <c r="F32" s="18">
        <f t="shared" si="12"/>
        <v>1.0044970488117173</v>
      </c>
      <c r="G32" s="18">
        <f t="shared" si="5"/>
        <v>1.0762076201120871</v>
      </c>
      <c r="H32" s="1"/>
      <c r="I32" s="16">
        <v>41250</v>
      </c>
      <c r="J32" s="1">
        <f t="shared" si="1"/>
        <v>34</v>
      </c>
      <c r="K32" s="1">
        <v>9</v>
      </c>
      <c r="L32" s="1">
        <v>15</v>
      </c>
      <c r="M32" s="17">
        <f t="shared" si="6"/>
        <v>3682.9999999999995</v>
      </c>
      <c r="N32" s="18">
        <f t="shared" si="13"/>
        <v>1.00243968555164</v>
      </c>
      <c r="O32" s="18">
        <f t="shared" si="11"/>
        <v>1.0868722970345348</v>
      </c>
      <c r="Q32" s="16">
        <v>41297</v>
      </c>
      <c r="R32" s="1">
        <f t="shared" si="2"/>
        <v>81</v>
      </c>
      <c r="S32" s="1">
        <v>0</v>
      </c>
      <c r="T32" s="1">
        <v>5</v>
      </c>
      <c r="U32" s="17">
        <f t="shared" si="7"/>
        <v>3075.4999999999995</v>
      </c>
      <c r="V32" s="18">
        <f t="shared" si="14"/>
        <v>1</v>
      </c>
      <c r="W32" s="18">
        <f t="shared" si="8"/>
        <v>1.0112666975158646</v>
      </c>
      <c r="Y32" s="16">
        <v>41297</v>
      </c>
      <c r="Z32" s="1">
        <f t="shared" si="3"/>
        <v>81</v>
      </c>
      <c r="AA32" s="1">
        <v>0</v>
      </c>
      <c r="AB32" s="1">
        <v>5</v>
      </c>
      <c r="AC32" s="17">
        <f t="shared" si="9"/>
        <v>3045.9</v>
      </c>
      <c r="AD32" s="18">
        <f t="shared" si="15"/>
        <v>1</v>
      </c>
      <c r="AE32" s="18">
        <f t="shared" si="10"/>
        <v>1.0290834213739644</v>
      </c>
    </row>
    <row r="33" spans="1:31" s="1" customFormat="1" x14ac:dyDescent="0.25">
      <c r="A33" s="16">
        <v>41253</v>
      </c>
      <c r="B33" s="1">
        <f t="shared" si="0"/>
        <v>37</v>
      </c>
      <c r="C33" s="1">
        <f>5.6+6.4+6.4</f>
        <v>18.399999999999999</v>
      </c>
      <c r="D33" s="1">
        <v>15</v>
      </c>
      <c r="E33" s="17">
        <f t="shared" si="4"/>
        <v>3204.900000000001</v>
      </c>
      <c r="F33" s="18">
        <f t="shared" si="12"/>
        <v>1.0057473059503359</v>
      </c>
      <c r="G33" s="18">
        <f t="shared" si="5"/>
        <v>1.0823929145709541</v>
      </c>
      <c r="I33" s="16">
        <v>41253</v>
      </c>
      <c r="J33" s="1">
        <f t="shared" si="1"/>
        <v>37</v>
      </c>
      <c r="K33" s="1">
        <f>5.6+6.4</f>
        <v>12</v>
      </c>
      <c r="L33" s="1">
        <v>15</v>
      </c>
      <c r="M33" s="17">
        <f t="shared" si="6"/>
        <v>3679.9999999999995</v>
      </c>
      <c r="N33" s="18">
        <f t="shared" si="13"/>
        <v>1.0032582134129786</v>
      </c>
      <c r="O33" s="18">
        <f t="shared" si="11"/>
        <v>1.0904135589309276</v>
      </c>
      <c r="Q33" s="16">
        <v>41304</v>
      </c>
      <c r="R33" s="1">
        <f t="shared" si="2"/>
        <v>88</v>
      </c>
      <c r="S33" s="1">
        <v>0</v>
      </c>
      <c r="T33" s="1">
        <v>42</v>
      </c>
      <c r="U33" s="17">
        <f t="shared" si="7"/>
        <v>3033.4999999999995</v>
      </c>
      <c r="V33" s="18">
        <f t="shared" si="14"/>
        <v>1</v>
      </c>
      <c r="W33" s="18">
        <f t="shared" si="8"/>
        <v>1.0112666975158646</v>
      </c>
      <c r="Y33" s="16">
        <v>41304</v>
      </c>
      <c r="Z33" s="1">
        <f t="shared" si="3"/>
        <v>88</v>
      </c>
      <c r="AA33" s="1">
        <v>0</v>
      </c>
      <c r="AB33" s="1">
        <v>42</v>
      </c>
      <c r="AC33" s="17">
        <f t="shared" si="9"/>
        <v>3003.9</v>
      </c>
      <c r="AD33" s="18">
        <f t="shared" si="15"/>
        <v>1</v>
      </c>
      <c r="AE33" s="18">
        <f t="shared" si="10"/>
        <v>1.0290834213739644</v>
      </c>
    </row>
    <row r="34" spans="1:31" s="1" customFormat="1" x14ac:dyDescent="0.25">
      <c r="A34" s="16">
        <v>41255</v>
      </c>
      <c r="B34" s="1">
        <f t="shared" si="0"/>
        <v>39</v>
      </c>
      <c r="C34" s="1">
        <f>4.9+4.9+7</f>
        <v>16.8</v>
      </c>
      <c r="D34" s="1">
        <v>15</v>
      </c>
      <c r="E34" s="17">
        <f t="shared" si="4"/>
        <v>3206.7000000000012</v>
      </c>
      <c r="F34" s="18">
        <f t="shared" si="12"/>
        <v>1.0052419732284938</v>
      </c>
      <c r="G34" s="18">
        <f t="shared" si="5"/>
        <v>1.0880667892518465</v>
      </c>
      <c r="I34" s="16">
        <v>41255</v>
      </c>
      <c r="J34" s="1">
        <f t="shared" si="1"/>
        <v>39</v>
      </c>
      <c r="K34" s="1">
        <v>2.4</v>
      </c>
      <c r="L34" s="1">
        <v>10</v>
      </c>
      <c r="M34" s="17">
        <f t="shared" si="6"/>
        <v>3672.3999999999996</v>
      </c>
      <c r="N34" s="18">
        <f t="shared" si="13"/>
        <v>1.0006521739130434</v>
      </c>
      <c r="O34" s="18">
        <f t="shared" si="11"/>
        <v>1.0911246982084912</v>
      </c>
      <c r="Q34" s="16">
        <v>41309</v>
      </c>
      <c r="R34" s="1">
        <f t="shared" si="2"/>
        <v>93</v>
      </c>
      <c r="S34" s="1">
        <v>0</v>
      </c>
      <c r="T34" s="1">
        <v>5</v>
      </c>
      <c r="U34" s="17">
        <f t="shared" si="7"/>
        <v>3028.4999999999995</v>
      </c>
      <c r="V34" s="18">
        <f t="shared" si="14"/>
        <v>1</v>
      </c>
      <c r="W34" s="18">
        <f t="shared" si="8"/>
        <v>1.0112666975158646</v>
      </c>
      <c r="Y34" s="16">
        <v>41309</v>
      </c>
      <c r="Z34" s="1">
        <f t="shared" si="3"/>
        <v>93</v>
      </c>
      <c r="AA34" s="1">
        <v>0</v>
      </c>
      <c r="AB34" s="1">
        <v>5</v>
      </c>
      <c r="AC34" s="17">
        <f t="shared" si="9"/>
        <v>2998.9</v>
      </c>
      <c r="AD34" s="18">
        <f t="shared" si="15"/>
        <v>1</v>
      </c>
      <c r="AE34" s="18">
        <f t="shared" si="10"/>
        <v>1.0290834213739644</v>
      </c>
    </row>
    <row r="35" spans="1:31" s="1" customFormat="1" x14ac:dyDescent="0.25">
      <c r="A35" s="16">
        <v>41260</v>
      </c>
      <c r="B35" s="1">
        <f t="shared" si="0"/>
        <v>44</v>
      </c>
      <c r="C35" s="1">
        <v>14</v>
      </c>
      <c r="D35" s="1">
        <v>15</v>
      </c>
      <c r="E35" s="17">
        <f t="shared" si="4"/>
        <v>3205.7000000000012</v>
      </c>
      <c r="F35" s="18">
        <f t="shared" si="12"/>
        <v>1.0043658589827549</v>
      </c>
      <c r="G35" s="18">
        <f t="shared" si="5"/>
        <v>1.0928171354175389</v>
      </c>
      <c r="I35" s="16">
        <v>41260</v>
      </c>
      <c r="J35" s="1">
        <f t="shared" si="1"/>
        <v>44</v>
      </c>
      <c r="K35" s="1">
        <v>7.2</v>
      </c>
      <c r="L35" s="1">
        <v>10</v>
      </c>
      <c r="M35" s="17">
        <f t="shared" si="6"/>
        <v>3669.5999999999995</v>
      </c>
      <c r="N35" s="18">
        <f t="shared" si="13"/>
        <v>1.0019605707439276</v>
      </c>
      <c r="O35" s="18">
        <f t="shared" si="11"/>
        <v>1.0932639253697756</v>
      </c>
      <c r="Q35" s="16">
        <v>41317</v>
      </c>
      <c r="R35" s="1">
        <f t="shared" si="2"/>
        <v>101</v>
      </c>
      <c r="S35" s="1">
        <v>0</v>
      </c>
      <c r="T35" s="1">
        <v>5</v>
      </c>
      <c r="U35" s="17">
        <f t="shared" si="7"/>
        <v>3023.4999999999995</v>
      </c>
      <c r="V35" s="18">
        <f t="shared" si="14"/>
        <v>1</v>
      </c>
      <c r="W35" s="18">
        <f t="shared" si="8"/>
        <v>1.0112666975158646</v>
      </c>
      <c r="Y35" s="16">
        <v>41317</v>
      </c>
      <c r="Z35" s="1">
        <f t="shared" si="3"/>
        <v>101</v>
      </c>
      <c r="AA35" s="1">
        <v>0</v>
      </c>
      <c r="AB35" s="1">
        <v>5</v>
      </c>
      <c r="AC35" s="17">
        <f t="shared" si="9"/>
        <v>2993.9</v>
      </c>
      <c r="AD35" s="18">
        <f t="shared" si="15"/>
        <v>1</v>
      </c>
      <c r="AE35" s="18">
        <f t="shared" si="10"/>
        <v>1.0290834213739644</v>
      </c>
    </row>
    <row r="36" spans="1:31" s="1" customFormat="1" x14ac:dyDescent="0.25">
      <c r="A36" s="16">
        <v>41262</v>
      </c>
      <c r="B36" s="1">
        <f t="shared" si="0"/>
        <v>46</v>
      </c>
      <c r="C36" s="1">
        <f>4.8+3.6+4.2</f>
        <v>12.600000000000001</v>
      </c>
      <c r="D36" s="1">
        <v>15</v>
      </c>
      <c r="E36" s="17">
        <f t="shared" si="4"/>
        <v>3203.3000000000011</v>
      </c>
      <c r="F36" s="18">
        <f t="shared" si="12"/>
        <v>1.0039304987990143</v>
      </c>
      <c r="G36" s="18">
        <f t="shared" si="5"/>
        <v>1.0971124518558397</v>
      </c>
      <c r="I36" s="16">
        <v>41262</v>
      </c>
      <c r="J36" s="1">
        <f t="shared" si="1"/>
        <v>46</v>
      </c>
      <c r="K36" s="1">
        <v>6</v>
      </c>
      <c r="L36" s="1">
        <v>10</v>
      </c>
      <c r="M36" s="17">
        <f t="shared" si="6"/>
        <v>3665.5999999999995</v>
      </c>
      <c r="N36" s="18">
        <f t="shared" si="13"/>
        <v>1.00163505559189</v>
      </c>
      <c r="O36" s="18">
        <f t="shared" si="11"/>
        <v>1.095051472664363</v>
      </c>
      <c r="Q36" s="16">
        <v>41318</v>
      </c>
      <c r="R36" s="1">
        <f t="shared" si="2"/>
        <v>102</v>
      </c>
      <c r="S36" s="1">
        <v>0</v>
      </c>
      <c r="T36" s="1">
        <v>42</v>
      </c>
      <c r="U36" s="17">
        <f t="shared" si="7"/>
        <v>2981.4999999999995</v>
      </c>
      <c r="V36" s="18">
        <f t="shared" si="14"/>
        <v>1</v>
      </c>
      <c r="W36" s="18">
        <f t="shared" si="8"/>
        <v>1.0112666975158646</v>
      </c>
      <c r="Y36" s="16">
        <v>41318</v>
      </c>
      <c r="Z36" s="1">
        <f t="shared" si="3"/>
        <v>102</v>
      </c>
      <c r="AA36" s="1">
        <v>0</v>
      </c>
      <c r="AB36" s="1">
        <v>42</v>
      </c>
      <c r="AC36" s="17">
        <f t="shared" si="9"/>
        <v>2951.9</v>
      </c>
      <c r="AD36" s="18">
        <f t="shared" si="15"/>
        <v>1</v>
      </c>
      <c r="AE36" s="18">
        <f t="shared" si="10"/>
        <v>1.0290834213739644</v>
      </c>
    </row>
    <row r="37" spans="1:31" s="1" customFormat="1" x14ac:dyDescent="0.25">
      <c r="A37" s="16">
        <v>41263</v>
      </c>
      <c r="B37" s="1">
        <f t="shared" si="0"/>
        <v>47</v>
      </c>
      <c r="C37" s="1">
        <v>0</v>
      </c>
      <c r="D37" s="1">
        <v>42</v>
      </c>
      <c r="E37" s="17">
        <f t="shared" si="4"/>
        <v>3161.3000000000011</v>
      </c>
      <c r="F37" s="18">
        <f t="shared" si="12"/>
        <v>1</v>
      </c>
      <c r="G37" s="18">
        <f t="shared" si="5"/>
        <v>1.0971124518558397</v>
      </c>
      <c r="I37" s="16">
        <v>41263</v>
      </c>
      <c r="J37" s="1">
        <f t="shared" si="1"/>
        <v>47</v>
      </c>
      <c r="K37" s="1">
        <v>0</v>
      </c>
      <c r="L37" s="1">
        <v>42</v>
      </c>
      <c r="M37" s="17">
        <f t="shared" si="6"/>
        <v>3623.5999999999995</v>
      </c>
      <c r="N37" s="18">
        <f t="shared" si="13"/>
        <v>1</v>
      </c>
      <c r="O37" s="18">
        <f t="shared" si="11"/>
        <v>1.095051472664363</v>
      </c>
      <c r="Q37" s="16">
        <v>41325</v>
      </c>
      <c r="R37" s="1">
        <f t="shared" si="2"/>
        <v>109</v>
      </c>
      <c r="S37" s="1">
        <v>0</v>
      </c>
      <c r="T37" s="1">
        <v>5</v>
      </c>
      <c r="U37" s="17">
        <f t="shared" si="7"/>
        <v>2976.4999999999995</v>
      </c>
      <c r="V37" s="18">
        <f t="shared" si="14"/>
        <v>1</v>
      </c>
      <c r="W37" s="18">
        <f t="shared" si="8"/>
        <v>1.0112666975158646</v>
      </c>
      <c r="Y37" s="16">
        <v>41325</v>
      </c>
      <c r="Z37" s="1">
        <f t="shared" si="3"/>
        <v>109</v>
      </c>
      <c r="AA37" s="1">
        <v>0</v>
      </c>
      <c r="AB37" s="1">
        <v>5</v>
      </c>
      <c r="AC37" s="17">
        <f t="shared" si="9"/>
        <v>2946.9</v>
      </c>
      <c r="AD37" s="18">
        <f t="shared" si="15"/>
        <v>1</v>
      </c>
      <c r="AE37" s="18">
        <f t="shared" si="10"/>
        <v>1.0290834213739644</v>
      </c>
    </row>
    <row r="38" spans="1:31" s="1" customFormat="1" x14ac:dyDescent="0.25">
      <c r="A38" s="16">
        <v>41264</v>
      </c>
      <c r="B38" s="1">
        <f t="shared" si="0"/>
        <v>48</v>
      </c>
      <c r="C38" s="1">
        <v>5.4</v>
      </c>
      <c r="D38" s="1">
        <v>10</v>
      </c>
      <c r="E38" s="17">
        <f t="shared" si="4"/>
        <v>3156.7000000000012</v>
      </c>
      <c r="F38" s="18">
        <f t="shared" si="12"/>
        <v>1.001708158036251</v>
      </c>
      <c r="G38" s="18">
        <f t="shared" si="5"/>
        <v>1.0989864933071483</v>
      </c>
      <c r="I38" s="16">
        <v>41264</v>
      </c>
      <c r="J38" s="1">
        <f t="shared" si="1"/>
        <v>48</v>
      </c>
      <c r="K38" s="1">
        <v>10</v>
      </c>
      <c r="L38" s="1">
        <v>15</v>
      </c>
      <c r="M38" s="17">
        <f t="shared" si="6"/>
        <v>3618.5999999999995</v>
      </c>
      <c r="N38" s="18">
        <f t="shared" si="13"/>
        <v>1.0027596864996136</v>
      </c>
      <c r="O38" s="18">
        <f t="shared" si="11"/>
        <v>1.0980734714298568</v>
      </c>
      <c r="Q38" s="16">
        <v>41330</v>
      </c>
      <c r="R38" s="1">
        <f t="shared" si="2"/>
        <v>114</v>
      </c>
      <c r="S38" s="1">
        <v>0</v>
      </c>
      <c r="T38" s="1">
        <v>5</v>
      </c>
      <c r="U38" s="17">
        <f t="shared" si="7"/>
        <v>2971.4999999999995</v>
      </c>
      <c r="V38" s="18">
        <f t="shared" si="14"/>
        <v>1</v>
      </c>
      <c r="W38" s="18">
        <f t="shared" si="8"/>
        <v>1.0112666975158646</v>
      </c>
      <c r="Y38" s="16">
        <v>41330</v>
      </c>
      <c r="Z38" s="1">
        <f t="shared" si="3"/>
        <v>114</v>
      </c>
      <c r="AA38" s="1">
        <v>0</v>
      </c>
      <c r="AB38" s="1">
        <v>5</v>
      </c>
      <c r="AC38" s="17">
        <f t="shared" si="9"/>
        <v>2941.9</v>
      </c>
      <c r="AD38" s="18">
        <f t="shared" si="15"/>
        <v>1</v>
      </c>
      <c r="AE38" s="18">
        <f t="shared" si="10"/>
        <v>1.0290834213739644</v>
      </c>
    </row>
    <row r="39" spans="1:31" s="1" customFormat="1" x14ac:dyDescent="0.25">
      <c r="A39" s="16">
        <v>41276</v>
      </c>
      <c r="B39" s="1">
        <f t="shared" si="0"/>
        <v>60</v>
      </c>
      <c r="C39" s="1">
        <v>0</v>
      </c>
      <c r="D39" s="1">
        <v>42</v>
      </c>
      <c r="E39" s="17">
        <f t="shared" si="4"/>
        <v>3114.7000000000012</v>
      </c>
      <c r="F39" s="18">
        <f t="shared" si="12"/>
        <v>1</v>
      </c>
      <c r="G39" s="18">
        <f t="shared" si="5"/>
        <v>1.0989864933071483</v>
      </c>
      <c r="I39" s="16">
        <v>41276</v>
      </c>
      <c r="J39" s="1">
        <f t="shared" si="1"/>
        <v>60</v>
      </c>
      <c r="K39" s="1">
        <v>0</v>
      </c>
      <c r="L39" s="1">
        <v>42</v>
      </c>
      <c r="M39" s="17">
        <f t="shared" si="6"/>
        <v>3576.5999999999995</v>
      </c>
      <c r="N39" s="18">
        <f t="shared" si="13"/>
        <v>1</v>
      </c>
      <c r="O39" s="18">
        <f t="shared" si="11"/>
        <v>1.0980734714298568</v>
      </c>
      <c r="Q39" s="16">
        <v>41332</v>
      </c>
      <c r="R39" s="1">
        <f t="shared" si="2"/>
        <v>116</v>
      </c>
      <c r="S39" s="1">
        <v>0</v>
      </c>
      <c r="T39" s="1">
        <v>42</v>
      </c>
      <c r="U39" s="17">
        <f t="shared" si="7"/>
        <v>2929.4999999999995</v>
      </c>
      <c r="V39" s="18">
        <f t="shared" si="14"/>
        <v>1</v>
      </c>
      <c r="W39" s="18">
        <f t="shared" si="8"/>
        <v>1.0112666975158646</v>
      </c>
      <c r="Y39" s="16">
        <v>41332</v>
      </c>
      <c r="Z39" s="1">
        <f t="shared" si="3"/>
        <v>116</v>
      </c>
      <c r="AA39" s="1">
        <v>0</v>
      </c>
      <c r="AB39" s="1">
        <v>42</v>
      </c>
      <c r="AC39" s="17">
        <f t="shared" si="9"/>
        <v>2899.9</v>
      </c>
      <c r="AD39" s="18">
        <f t="shared" si="15"/>
        <v>1</v>
      </c>
      <c r="AE39" s="18">
        <f t="shared" si="10"/>
        <v>1.0290834213739644</v>
      </c>
    </row>
    <row r="40" spans="1:31" s="1" customFormat="1" x14ac:dyDescent="0.25">
      <c r="A40" s="16">
        <v>41279</v>
      </c>
      <c r="B40" s="1">
        <f t="shared" si="0"/>
        <v>63</v>
      </c>
      <c r="C40" s="1">
        <v>1000</v>
      </c>
      <c r="D40" s="1">
        <v>0</v>
      </c>
      <c r="E40" s="17">
        <f t="shared" si="4"/>
        <v>4114.7000000000007</v>
      </c>
      <c r="F40" s="18">
        <f t="shared" si="12"/>
        <v>1.3210582078530835</v>
      </c>
      <c r="G40" s="18">
        <f t="shared" si="5"/>
        <v>1.451825127303086</v>
      </c>
      <c r="I40" s="16">
        <v>41279</v>
      </c>
      <c r="J40" s="1">
        <f t="shared" si="1"/>
        <v>63</v>
      </c>
      <c r="K40" s="1">
        <v>1000</v>
      </c>
      <c r="L40" s="1">
        <v>0</v>
      </c>
      <c r="M40" s="17">
        <f t="shared" si="6"/>
        <v>4576.5999999999995</v>
      </c>
      <c r="N40" s="18">
        <f t="shared" si="13"/>
        <v>1.2795951462282615</v>
      </c>
      <c r="O40" s="18">
        <f t="shared" si="11"/>
        <v>1.4050894842436623</v>
      </c>
      <c r="Q40" s="16">
        <v>41345</v>
      </c>
      <c r="R40" s="1">
        <f t="shared" si="2"/>
        <v>129</v>
      </c>
      <c r="S40" s="1">
        <v>0</v>
      </c>
      <c r="T40" s="1">
        <v>5</v>
      </c>
      <c r="U40" s="17">
        <f t="shared" si="7"/>
        <v>2924.4999999999995</v>
      </c>
      <c r="V40" s="18">
        <f t="shared" si="14"/>
        <v>1</v>
      </c>
      <c r="W40" s="18">
        <f t="shared" si="8"/>
        <v>1.0112666975158646</v>
      </c>
      <c r="Y40" s="16">
        <v>41345</v>
      </c>
      <c r="Z40" s="1">
        <f t="shared" si="3"/>
        <v>129</v>
      </c>
      <c r="AA40" s="1">
        <v>0</v>
      </c>
      <c r="AB40" s="1">
        <v>5</v>
      </c>
      <c r="AC40" s="17">
        <f t="shared" si="9"/>
        <v>2894.9</v>
      </c>
      <c r="AD40" s="18">
        <f t="shared" si="15"/>
        <v>1</v>
      </c>
      <c r="AE40" s="18">
        <f t="shared" si="10"/>
        <v>1.0290834213739644</v>
      </c>
    </row>
    <row r="41" spans="1:31" s="1" customFormat="1" x14ac:dyDescent="0.25">
      <c r="A41" s="16">
        <v>41289</v>
      </c>
      <c r="B41" s="1">
        <f t="shared" si="0"/>
        <v>73</v>
      </c>
      <c r="C41" s="1">
        <v>15</v>
      </c>
      <c r="D41" s="1">
        <v>10</v>
      </c>
      <c r="E41" s="17">
        <f t="shared" si="4"/>
        <v>4119.7000000000007</v>
      </c>
      <c r="F41" s="18">
        <f t="shared" si="12"/>
        <v>1.003645466255134</v>
      </c>
      <c r="G41" s="18">
        <f t="shared" si="5"/>
        <v>1.457117706813025</v>
      </c>
      <c r="I41" s="16">
        <v>41289</v>
      </c>
      <c r="J41" s="1">
        <f t="shared" si="1"/>
        <v>73</v>
      </c>
      <c r="K41" s="1">
        <v>12</v>
      </c>
      <c r="L41" s="1">
        <v>10</v>
      </c>
      <c r="M41" s="17">
        <f t="shared" si="6"/>
        <v>4578.5999999999995</v>
      </c>
      <c r="N41" s="18">
        <f t="shared" si="13"/>
        <v>1.0026220338242364</v>
      </c>
      <c r="O41" s="18">
        <f t="shared" si="11"/>
        <v>1.4087736763974281</v>
      </c>
      <c r="Q41" s="16">
        <v>41353</v>
      </c>
      <c r="R41" s="1">
        <f t="shared" si="2"/>
        <v>137</v>
      </c>
      <c r="S41" s="1">
        <v>0</v>
      </c>
      <c r="T41" s="1">
        <v>42</v>
      </c>
      <c r="U41" s="17">
        <f t="shared" si="7"/>
        <v>2882.4999999999995</v>
      </c>
      <c r="V41" s="18">
        <f t="shared" si="14"/>
        <v>1</v>
      </c>
      <c r="W41" s="18">
        <f t="shared" si="8"/>
        <v>1.0112666975158646</v>
      </c>
      <c r="Y41" s="16">
        <v>41353</v>
      </c>
      <c r="Z41" s="1">
        <f t="shared" si="3"/>
        <v>137</v>
      </c>
      <c r="AA41" s="1">
        <v>0</v>
      </c>
      <c r="AB41" s="1">
        <v>42</v>
      </c>
      <c r="AC41" s="17">
        <f t="shared" si="9"/>
        <v>2852.9</v>
      </c>
      <c r="AD41" s="18">
        <f t="shared" si="15"/>
        <v>1</v>
      </c>
      <c r="AE41" s="18">
        <f t="shared" si="10"/>
        <v>1.0290834213739644</v>
      </c>
    </row>
    <row r="42" spans="1:31" s="1" customFormat="1" x14ac:dyDescent="0.25">
      <c r="A42" s="16">
        <v>41290</v>
      </c>
      <c r="B42" s="1">
        <f t="shared" si="0"/>
        <v>74</v>
      </c>
      <c r="C42" s="1">
        <v>0</v>
      </c>
      <c r="D42" s="1">
        <v>42</v>
      </c>
      <c r="E42" s="17">
        <f t="shared" si="4"/>
        <v>4077.7000000000007</v>
      </c>
      <c r="F42" s="18">
        <f t="shared" si="12"/>
        <v>1</v>
      </c>
      <c r="G42" s="18">
        <f t="shared" si="5"/>
        <v>1.457117706813025</v>
      </c>
      <c r="I42" s="16">
        <v>41290</v>
      </c>
      <c r="J42" s="1">
        <f t="shared" si="1"/>
        <v>74</v>
      </c>
      <c r="K42" s="1">
        <v>0</v>
      </c>
      <c r="L42" s="1">
        <v>42</v>
      </c>
      <c r="M42" s="17">
        <f t="shared" si="6"/>
        <v>4536.5999999999995</v>
      </c>
      <c r="N42" s="18">
        <f t="shared" si="13"/>
        <v>1</v>
      </c>
      <c r="O42" s="18">
        <f t="shared" si="11"/>
        <v>1.4087736763974281</v>
      </c>
      <c r="Q42" s="16">
        <v>41361</v>
      </c>
      <c r="R42" s="1">
        <f t="shared" si="2"/>
        <v>145</v>
      </c>
      <c r="S42" s="1">
        <v>0</v>
      </c>
      <c r="T42" s="1">
        <v>5</v>
      </c>
      <c r="U42" s="17">
        <f t="shared" si="7"/>
        <v>2877.4999999999995</v>
      </c>
      <c r="V42" s="18">
        <f t="shared" si="14"/>
        <v>1</v>
      </c>
      <c r="W42" s="18">
        <f t="shared" si="8"/>
        <v>1.0112666975158646</v>
      </c>
      <c r="Y42" s="16">
        <v>41361</v>
      </c>
      <c r="Z42" s="1">
        <f t="shared" si="3"/>
        <v>145</v>
      </c>
      <c r="AA42" s="1">
        <v>0</v>
      </c>
      <c r="AB42" s="1">
        <v>5</v>
      </c>
      <c r="AC42" s="17">
        <f t="shared" si="9"/>
        <v>2847.9</v>
      </c>
      <c r="AD42" s="18">
        <f t="shared" si="15"/>
        <v>1</v>
      </c>
      <c r="AE42" s="18">
        <f t="shared" si="10"/>
        <v>1.0290834213739644</v>
      </c>
    </row>
    <row r="43" spans="1:31" s="1" customFormat="1" x14ac:dyDescent="0.25">
      <c r="A43" s="16">
        <v>41297</v>
      </c>
      <c r="B43" s="1">
        <f t="shared" si="0"/>
        <v>81</v>
      </c>
      <c r="C43" s="1">
        <v>12</v>
      </c>
      <c r="D43" s="1">
        <v>10</v>
      </c>
      <c r="E43" s="17">
        <f t="shared" si="4"/>
        <v>4079.7000000000007</v>
      </c>
      <c r="F43" s="18">
        <f t="shared" si="12"/>
        <v>1.002942835421929</v>
      </c>
      <c r="G43" s="18">
        <f t="shared" si="5"/>
        <v>1.4614057644145542</v>
      </c>
      <c r="I43" s="16">
        <v>41297</v>
      </c>
      <c r="J43" s="1">
        <f t="shared" si="1"/>
        <v>81</v>
      </c>
      <c r="K43" s="1">
        <v>10</v>
      </c>
      <c r="L43" s="1">
        <v>10</v>
      </c>
      <c r="M43" s="17">
        <f t="shared" si="6"/>
        <v>4536.5999999999995</v>
      </c>
      <c r="N43" s="18">
        <f t="shared" si="13"/>
        <v>1.0022042939646432</v>
      </c>
      <c r="O43" s="18">
        <f t="shared" si="11"/>
        <v>1.4118790277098592</v>
      </c>
      <c r="Q43" s="16">
        <v>41367</v>
      </c>
      <c r="R43" s="1">
        <f t="shared" si="2"/>
        <v>151</v>
      </c>
      <c r="S43" s="1">
        <v>0</v>
      </c>
      <c r="T43" s="1">
        <v>42</v>
      </c>
      <c r="U43" s="17">
        <f t="shared" si="7"/>
        <v>2835.4999999999995</v>
      </c>
      <c r="V43" s="18">
        <f t="shared" si="14"/>
        <v>1</v>
      </c>
      <c r="W43" s="18">
        <f t="shared" si="8"/>
        <v>1.0112666975158646</v>
      </c>
      <c r="Y43" s="16">
        <v>41367</v>
      </c>
      <c r="Z43" s="1">
        <f t="shared" si="3"/>
        <v>151</v>
      </c>
      <c r="AA43" s="1">
        <v>0</v>
      </c>
      <c r="AB43" s="1">
        <v>42</v>
      </c>
      <c r="AC43" s="17">
        <f t="shared" si="9"/>
        <v>2805.9</v>
      </c>
      <c r="AD43" s="18">
        <f t="shared" si="15"/>
        <v>1</v>
      </c>
      <c r="AE43" s="18">
        <f t="shared" si="10"/>
        <v>1.0290834213739644</v>
      </c>
    </row>
    <row r="44" spans="1:31" s="1" customFormat="1" x14ac:dyDescent="0.25">
      <c r="A44" s="16">
        <v>41304</v>
      </c>
      <c r="B44" s="1">
        <f t="shared" si="0"/>
        <v>88</v>
      </c>
      <c r="C44" s="1">
        <v>0</v>
      </c>
      <c r="D44" s="1">
        <v>42</v>
      </c>
      <c r="E44" s="17">
        <f t="shared" si="4"/>
        <v>4037.7000000000007</v>
      </c>
      <c r="F44" s="18">
        <f t="shared" si="12"/>
        <v>1</v>
      </c>
      <c r="G44" s="18">
        <f t="shared" si="5"/>
        <v>1.4614057644145542</v>
      </c>
      <c r="I44" s="16">
        <v>41304</v>
      </c>
      <c r="J44" s="1">
        <f t="shared" si="1"/>
        <v>88</v>
      </c>
      <c r="K44" s="1">
        <v>0</v>
      </c>
      <c r="L44" s="1">
        <v>42</v>
      </c>
      <c r="M44" s="17">
        <f t="shared" si="6"/>
        <v>4494.5999999999995</v>
      </c>
      <c r="N44" s="18">
        <f t="shared" si="13"/>
        <v>1</v>
      </c>
      <c r="O44" s="18">
        <f t="shared" si="11"/>
        <v>1.4118790277098592</v>
      </c>
      <c r="Q44" s="16">
        <v>41381</v>
      </c>
      <c r="R44" s="1">
        <f t="shared" si="2"/>
        <v>165</v>
      </c>
      <c r="S44" s="1">
        <v>0</v>
      </c>
      <c r="T44" s="1">
        <v>42</v>
      </c>
      <c r="U44" s="17">
        <f t="shared" si="7"/>
        <v>2793.4999999999995</v>
      </c>
      <c r="V44" s="18">
        <f t="shared" si="14"/>
        <v>1</v>
      </c>
      <c r="W44" s="18">
        <f t="shared" si="8"/>
        <v>1.0112666975158646</v>
      </c>
      <c r="Y44" s="16">
        <v>41381</v>
      </c>
      <c r="Z44" s="1">
        <f t="shared" si="3"/>
        <v>165</v>
      </c>
      <c r="AA44" s="1">
        <v>0</v>
      </c>
      <c r="AB44" s="1">
        <v>42</v>
      </c>
      <c r="AC44" s="17">
        <f t="shared" si="9"/>
        <v>2763.9</v>
      </c>
      <c r="AD44" s="18">
        <f t="shared" si="15"/>
        <v>1</v>
      </c>
      <c r="AE44" s="18">
        <f t="shared" si="10"/>
        <v>1.0290834213739644</v>
      </c>
    </row>
    <row r="45" spans="1:31" x14ac:dyDescent="0.25">
      <c r="A45" s="16">
        <v>41309</v>
      </c>
      <c r="B45" s="1">
        <f t="shared" si="0"/>
        <v>93</v>
      </c>
      <c r="C45" s="1">
        <v>0</v>
      </c>
      <c r="D45" s="1">
        <v>5</v>
      </c>
      <c r="E45" s="17">
        <f t="shared" si="4"/>
        <v>4032.7000000000007</v>
      </c>
      <c r="F45" s="18">
        <f t="shared" si="12"/>
        <v>1</v>
      </c>
      <c r="G45" s="18">
        <f t="shared" si="5"/>
        <v>1.4614057644145542</v>
      </c>
      <c r="H45" s="1"/>
      <c r="I45" s="16">
        <v>41309</v>
      </c>
      <c r="J45" s="1">
        <f t="shared" si="1"/>
        <v>93</v>
      </c>
      <c r="K45" s="1">
        <v>12</v>
      </c>
      <c r="L45" s="1">
        <v>10</v>
      </c>
      <c r="M45" s="17">
        <f t="shared" si="6"/>
        <v>4496.5999999999995</v>
      </c>
      <c r="N45" s="18">
        <f t="shared" si="13"/>
        <v>1.0026698705112802</v>
      </c>
      <c r="O45" s="18">
        <f t="shared" si="11"/>
        <v>1.4156485618914367</v>
      </c>
      <c r="Q45" s="16">
        <v>41389</v>
      </c>
      <c r="R45" s="1">
        <f t="shared" si="2"/>
        <v>173</v>
      </c>
      <c r="S45" s="1">
        <v>2000</v>
      </c>
      <c r="T45" s="1">
        <v>0</v>
      </c>
      <c r="U45" s="17">
        <f t="shared" si="7"/>
        <v>4793.5</v>
      </c>
      <c r="V45" s="18">
        <f t="shared" si="14"/>
        <v>1.7159477358152857</v>
      </c>
      <c r="W45" s="18">
        <f t="shared" si="8"/>
        <v>1.7352807999077493</v>
      </c>
      <c r="Y45" s="16">
        <v>41389</v>
      </c>
      <c r="Z45" s="1">
        <f t="shared" si="3"/>
        <v>173</v>
      </c>
      <c r="AA45" s="1">
        <v>2000</v>
      </c>
      <c r="AB45" s="1">
        <v>0</v>
      </c>
      <c r="AC45" s="17">
        <f t="shared" si="9"/>
        <v>4763.8999999999996</v>
      </c>
      <c r="AD45" s="18">
        <f t="shared" si="15"/>
        <v>1.7236151814465066</v>
      </c>
      <c r="AE45" s="18">
        <f t="shared" si="10"/>
        <v>1.7737438080550774</v>
      </c>
    </row>
    <row r="46" spans="1:31" x14ac:dyDescent="0.25">
      <c r="A46" s="16">
        <v>41317</v>
      </c>
      <c r="B46" s="1">
        <f t="shared" si="0"/>
        <v>101</v>
      </c>
      <c r="C46" s="1">
        <v>0</v>
      </c>
      <c r="D46" s="1">
        <v>5</v>
      </c>
      <c r="E46" s="17">
        <f t="shared" si="4"/>
        <v>4027.7000000000007</v>
      </c>
      <c r="F46" s="18">
        <f t="shared" si="12"/>
        <v>1</v>
      </c>
      <c r="G46" s="18">
        <f t="shared" si="5"/>
        <v>1.4614057644145542</v>
      </c>
      <c r="I46" s="16">
        <v>41317</v>
      </c>
      <c r="J46" s="1">
        <f t="shared" si="1"/>
        <v>101</v>
      </c>
      <c r="K46" s="1">
        <v>8</v>
      </c>
      <c r="L46" s="1">
        <v>10</v>
      </c>
      <c r="M46" s="17">
        <f t="shared" si="6"/>
        <v>4494.5999999999995</v>
      </c>
      <c r="N46" s="18">
        <f t="shared" si="13"/>
        <v>1.0017791220032914</v>
      </c>
      <c r="O46" s="18">
        <f t="shared" si="11"/>
        <v>1.4181671733968257</v>
      </c>
      <c r="Q46" s="16">
        <v>41395</v>
      </c>
      <c r="R46" s="1">
        <f t="shared" si="2"/>
        <v>179</v>
      </c>
      <c r="S46" s="1">
        <v>0</v>
      </c>
      <c r="T46" s="1">
        <v>42</v>
      </c>
      <c r="U46" s="17">
        <f t="shared" si="7"/>
        <v>4751.5</v>
      </c>
      <c r="V46" s="18">
        <f t="shared" si="14"/>
        <v>1</v>
      </c>
      <c r="W46" s="18">
        <f t="shared" si="8"/>
        <v>1.7352807999077493</v>
      </c>
      <c r="Y46" s="16">
        <v>41395</v>
      </c>
      <c r="Z46" s="1">
        <f t="shared" si="3"/>
        <v>179</v>
      </c>
      <c r="AA46" s="1">
        <v>0</v>
      </c>
      <c r="AB46" s="1">
        <v>42</v>
      </c>
      <c r="AC46" s="17">
        <f t="shared" si="9"/>
        <v>4721.8999999999996</v>
      </c>
      <c r="AD46" s="18">
        <f t="shared" si="15"/>
        <v>1</v>
      </c>
      <c r="AE46" s="18">
        <f t="shared" si="10"/>
        <v>1.7737438080550774</v>
      </c>
    </row>
    <row r="47" spans="1:31" x14ac:dyDescent="0.25">
      <c r="A47" s="16">
        <v>41318</v>
      </c>
      <c r="B47" s="1">
        <f t="shared" si="0"/>
        <v>102</v>
      </c>
      <c r="C47" s="1">
        <v>0</v>
      </c>
      <c r="D47" s="1">
        <v>47</v>
      </c>
      <c r="E47" s="17">
        <f t="shared" si="4"/>
        <v>3980.7000000000007</v>
      </c>
      <c r="F47" s="18">
        <f t="shared" si="12"/>
        <v>1</v>
      </c>
      <c r="G47" s="18">
        <f t="shared" si="5"/>
        <v>1.4614057644145542</v>
      </c>
      <c r="I47" s="16">
        <v>41318</v>
      </c>
      <c r="J47" s="1">
        <f t="shared" si="1"/>
        <v>102</v>
      </c>
      <c r="K47" s="1">
        <v>4</v>
      </c>
      <c r="L47" s="1">
        <v>52</v>
      </c>
      <c r="M47" s="17">
        <f t="shared" si="6"/>
        <v>4446.5999999999995</v>
      </c>
      <c r="N47" s="18">
        <f t="shared" si="13"/>
        <v>1.0008899568370935</v>
      </c>
      <c r="O47" s="18">
        <f t="shared" si="11"/>
        <v>1.4194292809689317</v>
      </c>
      <c r="Q47" s="16">
        <v>41400</v>
      </c>
      <c r="R47" s="1">
        <f t="shared" si="2"/>
        <v>184</v>
      </c>
      <c r="S47" s="1">
        <v>0</v>
      </c>
      <c r="T47" s="1">
        <v>5</v>
      </c>
      <c r="U47" s="17">
        <f t="shared" si="7"/>
        <v>4746.5</v>
      </c>
      <c r="V47" s="18">
        <f t="shared" si="14"/>
        <v>1</v>
      </c>
      <c r="W47" s="18">
        <f t="shared" si="8"/>
        <v>1.7352807999077493</v>
      </c>
      <c r="Y47" s="16">
        <v>41400</v>
      </c>
      <c r="Z47" s="1">
        <f t="shared" si="3"/>
        <v>184</v>
      </c>
      <c r="AA47" s="1">
        <v>0</v>
      </c>
      <c r="AB47" s="1">
        <v>5</v>
      </c>
      <c r="AC47" s="17">
        <f t="shared" si="9"/>
        <v>4716.8999999999996</v>
      </c>
      <c r="AD47" s="18">
        <f t="shared" si="15"/>
        <v>1</v>
      </c>
      <c r="AE47" s="18">
        <f t="shared" si="10"/>
        <v>1.7737438080550774</v>
      </c>
    </row>
    <row r="48" spans="1:31" x14ac:dyDescent="0.25">
      <c r="A48" s="16">
        <v>41325</v>
      </c>
      <c r="B48" s="1">
        <f t="shared" si="0"/>
        <v>109</v>
      </c>
      <c r="C48" s="1">
        <v>0</v>
      </c>
      <c r="D48" s="1">
        <v>5</v>
      </c>
      <c r="E48" s="17">
        <f t="shared" si="4"/>
        <v>3975.7000000000007</v>
      </c>
      <c r="F48" s="18">
        <f t="shared" si="12"/>
        <v>1</v>
      </c>
      <c r="G48" s="18">
        <f t="shared" si="5"/>
        <v>1.4614057644145542</v>
      </c>
      <c r="I48" s="16">
        <v>41325</v>
      </c>
      <c r="J48" s="1">
        <f t="shared" si="1"/>
        <v>109</v>
      </c>
      <c r="K48" s="1">
        <v>12</v>
      </c>
      <c r="L48" s="1">
        <v>10</v>
      </c>
      <c r="M48" s="17">
        <f t="shared" si="6"/>
        <v>4448.5999999999995</v>
      </c>
      <c r="N48" s="18">
        <f t="shared" si="13"/>
        <v>1.0026986911347997</v>
      </c>
      <c r="O48" s="18">
        <f t="shared" si="11"/>
        <v>1.4232598821859577</v>
      </c>
      <c r="Q48" s="16">
        <v>41410</v>
      </c>
      <c r="R48" s="1">
        <f t="shared" si="2"/>
        <v>194</v>
      </c>
      <c r="S48" s="1">
        <v>0</v>
      </c>
      <c r="T48" s="1">
        <v>42</v>
      </c>
      <c r="U48" s="17">
        <f t="shared" si="7"/>
        <v>4704.5</v>
      </c>
      <c r="V48" s="18">
        <f t="shared" si="14"/>
        <v>1</v>
      </c>
      <c r="W48" s="18">
        <f t="shared" si="8"/>
        <v>1.7352807999077493</v>
      </c>
      <c r="Y48" s="16">
        <v>41410</v>
      </c>
      <c r="Z48" s="1">
        <f t="shared" si="3"/>
        <v>194</v>
      </c>
      <c r="AA48" s="1">
        <v>0</v>
      </c>
      <c r="AB48" s="1">
        <v>42</v>
      </c>
      <c r="AC48" s="17">
        <f t="shared" si="9"/>
        <v>4674.8999999999996</v>
      </c>
      <c r="AD48" s="18">
        <f t="shared" si="15"/>
        <v>1</v>
      </c>
      <c r="AE48" s="18">
        <f t="shared" si="10"/>
        <v>1.7737438080550774</v>
      </c>
    </row>
    <row r="49" spans="1:31" x14ac:dyDescent="0.25">
      <c r="A49" s="16">
        <v>41330</v>
      </c>
      <c r="B49" s="1">
        <f t="shared" si="0"/>
        <v>114</v>
      </c>
      <c r="C49" s="1">
        <v>0</v>
      </c>
      <c r="D49" s="1">
        <v>5</v>
      </c>
      <c r="E49" s="17">
        <f t="shared" si="4"/>
        <v>3970.7000000000007</v>
      </c>
      <c r="F49" s="18">
        <f t="shared" si="12"/>
        <v>1</v>
      </c>
      <c r="G49" s="18">
        <f t="shared" si="5"/>
        <v>1.4614057644145542</v>
      </c>
      <c r="I49" s="16">
        <v>41330</v>
      </c>
      <c r="J49" s="1">
        <f t="shared" si="1"/>
        <v>114</v>
      </c>
      <c r="K49" s="1">
        <v>11.2</v>
      </c>
      <c r="L49" s="1">
        <v>10</v>
      </c>
      <c r="M49" s="17">
        <f t="shared" si="6"/>
        <v>4449.7999999999993</v>
      </c>
      <c r="N49" s="18">
        <f t="shared" si="13"/>
        <v>1.002517646000989</v>
      </c>
      <c r="O49" s="18">
        <f t="shared" si="11"/>
        <v>1.4268431467367113</v>
      </c>
      <c r="Q49" s="16">
        <v>41422</v>
      </c>
      <c r="R49" s="1">
        <f t="shared" si="2"/>
        <v>206</v>
      </c>
      <c r="S49" s="1">
        <v>0</v>
      </c>
      <c r="T49" s="1">
        <v>42</v>
      </c>
      <c r="U49" s="17">
        <f t="shared" si="7"/>
        <v>4662.5</v>
      </c>
      <c r="V49" s="18">
        <f t="shared" si="14"/>
        <v>1</v>
      </c>
      <c r="W49" s="18">
        <f t="shared" si="8"/>
        <v>1.7352807999077493</v>
      </c>
      <c r="Y49" s="16">
        <v>41422</v>
      </c>
      <c r="Z49" s="1">
        <f t="shared" si="3"/>
        <v>206</v>
      </c>
      <c r="AA49" s="1">
        <v>0</v>
      </c>
      <c r="AB49" s="1">
        <v>42</v>
      </c>
      <c r="AC49" s="17">
        <f t="shared" si="9"/>
        <v>4632.8999999999996</v>
      </c>
      <c r="AD49" s="18">
        <f t="shared" si="15"/>
        <v>1</v>
      </c>
      <c r="AE49" s="18">
        <f t="shared" si="10"/>
        <v>1.7737438080550774</v>
      </c>
    </row>
    <row r="50" spans="1:31" x14ac:dyDescent="0.25">
      <c r="A50" s="16">
        <v>41332</v>
      </c>
      <c r="B50" s="1">
        <f t="shared" si="0"/>
        <v>116</v>
      </c>
      <c r="C50" s="1">
        <v>0</v>
      </c>
      <c r="D50" s="1">
        <v>47</v>
      </c>
      <c r="E50" s="17">
        <f t="shared" si="4"/>
        <v>3923.7000000000007</v>
      </c>
      <c r="F50" s="18">
        <f t="shared" si="12"/>
        <v>1</v>
      </c>
      <c r="G50" s="18">
        <f t="shared" si="5"/>
        <v>1.4614057644145542</v>
      </c>
      <c r="I50" s="16">
        <v>41332</v>
      </c>
      <c r="J50" s="1">
        <f t="shared" si="1"/>
        <v>116</v>
      </c>
      <c r="K50" s="1">
        <v>0</v>
      </c>
      <c r="L50" s="1">
        <v>47</v>
      </c>
      <c r="M50" s="17">
        <f t="shared" si="6"/>
        <v>4402.7999999999993</v>
      </c>
      <c r="N50" s="18">
        <f t="shared" si="13"/>
        <v>1</v>
      </c>
      <c r="O50" s="18">
        <f t="shared" si="11"/>
        <v>1.4268431467367113</v>
      </c>
      <c r="Q50" s="16">
        <v>41436</v>
      </c>
      <c r="R50" s="1">
        <f t="shared" si="2"/>
        <v>220</v>
      </c>
      <c r="S50" s="1">
        <v>0</v>
      </c>
      <c r="T50" s="1">
        <v>42</v>
      </c>
      <c r="U50" s="17">
        <f t="shared" si="7"/>
        <v>4620.5</v>
      </c>
      <c r="V50" s="18">
        <f t="shared" si="14"/>
        <v>1</v>
      </c>
      <c r="W50" s="18">
        <f t="shared" si="8"/>
        <v>1.7352807999077493</v>
      </c>
      <c r="Y50" s="16">
        <v>41436</v>
      </c>
      <c r="Z50" s="1">
        <f t="shared" si="3"/>
        <v>220</v>
      </c>
      <c r="AA50" s="1">
        <v>0</v>
      </c>
      <c r="AB50" s="1">
        <v>42</v>
      </c>
      <c r="AC50" s="17">
        <f t="shared" si="9"/>
        <v>4590.8999999999996</v>
      </c>
      <c r="AD50" s="18">
        <f t="shared" si="15"/>
        <v>1</v>
      </c>
      <c r="AE50" s="18">
        <f t="shared" si="10"/>
        <v>1.7737438080550774</v>
      </c>
    </row>
    <row r="51" spans="1:31" x14ac:dyDescent="0.25">
      <c r="A51" s="16">
        <v>41345</v>
      </c>
      <c r="B51" s="1">
        <f t="shared" si="0"/>
        <v>129</v>
      </c>
      <c r="C51" s="1">
        <v>0</v>
      </c>
      <c r="D51" s="1">
        <v>5</v>
      </c>
      <c r="E51" s="17">
        <f t="shared" si="4"/>
        <v>3918.7000000000007</v>
      </c>
      <c r="F51" s="18">
        <f t="shared" si="12"/>
        <v>1</v>
      </c>
      <c r="G51" s="18">
        <f t="shared" si="5"/>
        <v>1.4614057644145542</v>
      </c>
      <c r="I51" s="16">
        <v>41345</v>
      </c>
      <c r="J51" s="1">
        <f t="shared" si="1"/>
        <v>129</v>
      </c>
      <c r="K51" s="1">
        <v>10</v>
      </c>
      <c r="L51" s="1">
        <v>10</v>
      </c>
      <c r="M51" s="17">
        <f t="shared" si="6"/>
        <v>4402.7999999999993</v>
      </c>
      <c r="N51" s="18">
        <f t="shared" si="13"/>
        <v>1.0022712819115109</v>
      </c>
      <c r="O51" s="18">
        <f t="shared" si="11"/>
        <v>1.4300839097664577</v>
      </c>
      <c r="Q51" s="16">
        <v>41437</v>
      </c>
      <c r="R51" s="1">
        <f t="shared" si="2"/>
        <v>221</v>
      </c>
      <c r="S51" s="1">
        <v>0</v>
      </c>
      <c r="T51" s="1">
        <v>5</v>
      </c>
      <c r="U51" s="17">
        <f t="shared" si="7"/>
        <v>4615.5</v>
      </c>
      <c r="V51" s="18">
        <f t="shared" si="14"/>
        <v>1</v>
      </c>
      <c r="W51" s="18">
        <f t="shared" si="8"/>
        <v>1.7352807999077493</v>
      </c>
      <c r="Y51" s="16">
        <v>41437</v>
      </c>
      <c r="Z51" s="1">
        <f t="shared" si="3"/>
        <v>221</v>
      </c>
      <c r="AA51" s="1">
        <v>0</v>
      </c>
      <c r="AB51" s="1">
        <v>5</v>
      </c>
      <c r="AC51" s="17">
        <f t="shared" si="9"/>
        <v>4585.8999999999996</v>
      </c>
      <c r="AD51" s="18">
        <f t="shared" si="15"/>
        <v>1</v>
      </c>
      <c r="AE51" s="18">
        <f t="shared" si="10"/>
        <v>1.7737438080550774</v>
      </c>
    </row>
    <row r="52" spans="1:31" x14ac:dyDescent="0.25">
      <c r="A52" s="16">
        <v>41353</v>
      </c>
      <c r="B52" s="1">
        <f t="shared" si="0"/>
        <v>137</v>
      </c>
      <c r="C52" s="1">
        <v>0</v>
      </c>
      <c r="D52" s="1">
        <v>42</v>
      </c>
      <c r="E52" s="17">
        <f t="shared" si="4"/>
        <v>3876.7000000000007</v>
      </c>
      <c r="F52" s="18">
        <f t="shared" si="12"/>
        <v>1</v>
      </c>
      <c r="G52" s="18">
        <f t="shared" si="5"/>
        <v>1.4614057644145542</v>
      </c>
      <c r="I52" s="16">
        <v>41353</v>
      </c>
      <c r="J52" s="1">
        <f t="shared" si="1"/>
        <v>137</v>
      </c>
      <c r="K52" s="1">
        <v>0</v>
      </c>
      <c r="L52" s="1">
        <v>42</v>
      </c>
      <c r="M52" s="17">
        <f t="shared" si="6"/>
        <v>4360.7999999999993</v>
      </c>
      <c r="N52" s="18">
        <f t="shared" si="13"/>
        <v>1</v>
      </c>
      <c r="O52" s="18">
        <f t="shared" si="11"/>
        <v>1.4300839097664577</v>
      </c>
      <c r="Q52" s="16">
        <v>41438</v>
      </c>
      <c r="R52" s="1">
        <f t="shared" si="2"/>
        <v>222</v>
      </c>
      <c r="S52" s="1">
        <v>0</v>
      </c>
      <c r="T52" s="1">
        <v>10</v>
      </c>
      <c r="U52" s="17">
        <f t="shared" si="7"/>
        <v>4605.5</v>
      </c>
      <c r="V52" s="18">
        <f t="shared" si="14"/>
        <v>1</v>
      </c>
      <c r="W52" s="18">
        <f t="shared" si="8"/>
        <v>1.7352807999077493</v>
      </c>
      <c r="Y52" s="16">
        <v>41438</v>
      </c>
      <c r="Z52" s="1">
        <f t="shared" si="3"/>
        <v>222</v>
      </c>
      <c r="AA52" s="1">
        <v>0</v>
      </c>
      <c r="AB52" s="1">
        <v>10</v>
      </c>
      <c r="AC52" s="17">
        <f t="shared" si="9"/>
        <v>4575.8999999999996</v>
      </c>
      <c r="AD52" s="18">
        <f t="shared" si="15"/>
        <v>1</v>
      </c>
      <c r="AE52" s="18">
        <f t="shared" si="10"/>
        <v>1.7737438080550774</v>
      </c>
    </row>
    <row r="53" spans="1:31" x14ac:dyDescent="0.25">
      <c r="A53" s="16">
        <v>41361</v>
      </c>
      <c r="B53" s="1">
        <f t="shared" si="0"/>
        <v>145</v>
      </c>
      <c r="C53" s="1">
        <v>0</v>
      </c>
      <c r="D53" s="1">
        <v>5</v>
      </c>
      <c r="E53" s="17">
        <f t="shared" si="4"/>
        <v>3871.7000000000007</v>
      </c>
      <c r="F53" s="18">
        <f t="shared" si="12"/>
        <v>1</v>
      </c>
      <c r="G53" s="18">
        <f t="shared" si="5"/>
        <v>1.4614057644145542</v>
      </c>
      <c r="I53" s="16">
        <v>41361</v>
      </c>
      <c r="J53" s="1">
        <f t="shared" si="1"/>
        <v>145</v>
      </c>
      <c r="K53" s="1">
        <v>8</v>
      </c>
      <c r="L53" s="1">
        <v>10</v>
      </c>
      <c r="M53" s="17">
        <f t="shared" si="6"/>
        <v>4358.7999999999993</v>
      </c>
      <c r="N53" s="18">
        <f t="shared" si="13"/>
        <v>1.0018345257750871</v>
      </c>
      <c r="O53" s="18">
        <f t="shared" si="11"/>
        <v>1.4327074355594616</v>
      </c>
      <c r="Q53" s="16">
        <v>41443</v>
      </c>
      <c r="R53" s="1">
        <f t="shared" si="2"/>
        <v>227</v>
      </c>
      <c r="S53" s="1">
        <v>0</v>
      </c>
      <c r="T53" s="1">
        <v>8</v>
      </c>
      <c r="U53" s="17">
        <f t="shared" si="7"/>
        <v>4597.5</v>
      </c>
      <c r="V53" s="18">
        <f t="shared" si="14"/>
        <v>1</v>
      </c>
      <c r="W53" s="18">
        <f t="shared" si="8"/>
        <v>1.7352807999077493</v>
      </c>
      <c r="Y53" s="16">
        <v>41443</v>
      </c>
      <c r="Z53" s="1">
        <f t="shared" si="3"/>
        <v>227</v>
      </c>
      <c r="AA53" s="1">
        <v>0</v>
      </c>
      <c r="AB53" s="1">
        <v>8</v>
      </c>
      <c r="AC53" s="17">
        <f t="shared" si="9"/>
        <v>4567.8999999999996</v>
      </c>
      <c r="AD53" s="18">
        <f t="shared" si="15"/>
        <v>1</v>
      </c>
      <c r="AE53" s="18">
        <f t="shared" si="10"/>
        <v>1.7737438080550774</v>
      </c>
    </row>
    <row r="54" spans="1:31" x14ac:dyDescent="0.25">
      <c r="A54" s="16">
        <v>41367</v>
      </c>
      <c r="B54" s="1">
        <f t="shared" si="0"/>
        <v>151</v>
      </c>
      <c r="C54" s="1">
        <v>0</v>
      </c>
      <c r="D54" s="1">
        <v>42</v>
      </c>
      <c r="E54" s="17">
        <f t="shared" si="4"/>
        <v>3829.7000000000007</v>
      </c>
      <c r="F54" s="18">
        <f t="shared" si="12"/>
        <v>1</v>
      </c>
      <c r="G54" s="18">
        <f t="shared" si="5"/>
        <v>1.4614057644145542</v>
      </c>
      <c r="I54" s="16">
        <v>41367</v>
      </c>
      <c r="J54" s="1">
        <f t="shared" si="1"/>
        <v>151</v>
      </c>
      <c r="K54" s="1">
        <v>0</v>
      </c>
      <c r="L54" s="1">
        <v>42</v>
      </c>
      <c r="M54" s="17">
        <f t="shared" si="6"/>
        <v>4316.7999999999993</v>
      </c>
      <c r="N54" s="18">
        <f t="shared" si="13"/>
        <v>1</v>
      </c>
      <c r="O54" s="18">
        <f t="shared" si="11"/>
        <v>1.4327074355594616</v>
      </c>
      <c r="Q54" s="16">
        <v>41452</v>
      </c>
      <c r="R54" s="1">
        <f t="shared" si="2"/>
        <v>236</v>
      </c>
      <c r="S54" s="1">
        <v>0</v>
      </c>
      <c r="T54" s="1">
        <v>42</v>
      </c>
      <c r="U54" s="17">
        <f t="shared" si="7"/>
        <v>4555.5</v>
      </c>
      <c r="V54" s="18">
        <f t="shared" si="14"/>
        <v>1</v>
      </c>
      <c r="W54" s="18">
        <f t="shared" si="8"/>
        <v>1.7352807999077493</v>
      </c>
      <c r="Y54" s="16">
        <v>41452</v>
      </c>
      <c r="Z54" s="1">
        <f t="shared" si="3"/>
        <v>236</v>
      </c>
      <c r="AA54" s="1">
        <v>0</v>
      </c>
      <c r="AB54" s="1">
        <v>42</v>
      </c>
      <c r="AC54" s="17">
        <f t="shared" si="9"/>
        <v>4525.8999999999996</v>
      </c>
      <c r="AD54" s="18">
        <f t="shared" si="15"/>
        <v>1</v>
      </c>
      <c r="AE54" s="18">
        <f t="shared" si="10"/>
        <v>1.7737438080550774</v>
      </c>
    </row>
    <row r="55" spans="1:31" x14ac:dyDescent="0.25">
      <c r="A55" s="16">
        <v>41373</v>
      </c>
      <c r="B55" s="1">
        <f t="shared" si="0"/>
        <v>157</v>
      </c>
      <c r="C55" s="1">
        <v>0</v>
      </c>
      <c r="D55" s="1">
        <v>5</v>
      </c>
      <c r="E55" s="17">
        <f t="shared" si="4"/>
        <v>3824.7000000000007</v>
      </c>
      <c r="F55" s="18">
        <f t="shared" si="12"/>
        <v>1</v>
      </c>
      <c r="G55" s="18">
        <f t="shared" si="5"/>
        <v>1.4614057644145542</v>
      </c>
      <c r="I55" s="16">
        <v>41373</v>
      </c>
      <c r="J55" s="1">
        <f t="shared" si="1"/>
        <v>157</v>
      </c>
      <c r="K55" s="1">
        <v>0</v>
      </c>
      <c r="L55" s="1">
        <v>5</v>
      </c>
      <c r="M55" s="17">
        <f t="shared" si="6"/>
        <v>4311.7999999999993</v>
      </c>
      <c r="N55" s="18">
        <f t="shared" si="13"/>
        <v>1</v>
      </c>
      <c r="O55" s="18">
        <f t="shared" si="11"/>
        <v>1.4327074355594616</v>
      </c>
      <c r="Q55" s="16">
        <v>41458</v>
      </c>
      <c r="R55" s="1">
        <f t="shared" si="2"/>
        <v>242</v>
      </c>
      <c r="S55" s="1">
        <v>0</v>
      </c>
      <c r="T55" s="1">
        <v>5</v>
      </c>
      <c r="U55" s="17">
        <f t="shared" si="7"/>
        <v>4550.5</v>
      </c>
      <c r="V55" s="18">
        <f t="shared" si="14"/>
        <v>1</v>
      </c>
      <c r="W55" s="18">
        <f t="shared" si="8"/>
        <v>1.7352807999077493</v>
      </c>
      <c r="Y55" s="16">
        <v>41458</v>
      </c>
      <c r="Z55" s="1">
        <f t="shared" si="3"/>
        <v>242</v>
      </c>
      <c r="AA55" s="1">
        <v>0</v>
      </c>
      <c r="AB55" s="1">
        <v>5</v>
      </c>
      <c r="AC55" s="17">
        <f t="shared" si="9"/>
        <v>4520.8999999999996</v>
      </c>
      <c r="AD55" s="18">
        <f t="shared" si="15"/>
        <v>1</v>
      </c>
      <c r="AE55" s="18">
        <f t="shared" si="10"/>
        <v>1.7737438080550774</v>
      </c>
    </row>
    <row r="56" spans="1:31" x14ac:dyDescent="0.25">
      <c r="A56" s="16">
        <v>41381</v>
      </c>
      <c r="B56" s="1">
        <f t="shared" si="0"/>
        <v>165</v>
      </c>
      <c r="C56" s="1">
        <v>0</v>
      </c>
      <c r="D56" s="1">
        <v>42</v>
      </c>
      <c r="E56" s="17">
        <f t="shared" si="4"/>
        <v>3782.7000000000007</v>
      </c>
      <c r="F56" s="18">
        <f t="shared" si="12"/>
        <v>1</v>
      </c>
      <c r="G56" s="18">
        <f t="shared" si="5"/>
        <v>1.4614057644145542</v>
      </c>
      <c r="I56" s="16">
        <v>41381</v>
      </c>
      <c r="J56" s="1">
        <f t="shared" si="1"/>
        <v>165</v>
      </c>
      <c r="K56" s="1">
        <v>0</v>
      </c>
      <c r="L56" s="1">
        <v>42</v>
      </c>
      <c r="M56" s="17">
        <f t="shared" si="6"/>
        <v>4269.7999999999993</v>
      </c>
      <c r="N56" s="18">
        <f t="shared" si="13"/>
        <v>1</v>
      </c>
      <c r="O56" s="18">
        <f t="shared" si="11"/>
        <v>1.4327074355594616</v>
      </c>
      <c r="Q56" s="16">
        <v>41465</v>
      </c>
      <c r="R56" s="1">
        <f t="shared" si="2"/>
        <v>249</v>
      </c>
      <c r="S56" s="1">
        <v>0</v>
      </c>
      <c r="T56" s="1">
        <v>42</v>
      </c>
      <c r="U56" s="17">
        <f t="shared" si="7"/>
        <v>4508.5</v>
      </c>
      <c r="V56" s="18">
        <f t="shared" si="14"/>
        <v>1</v>
      </c>
      <c r="W56" s="18">
        <f t="shared" si="8"/>
        <v>1.7352807999077493</v>
      </c>
      <c r="Y56" s="16">
        <v>41465</v>
      </c>
      <c r="Z56" s="1">
        <f t="shared" si="3"/>
        <v>249</v>
      </c>
      <c r="AA56" s="1">
        <v>0</v>
      </c>
      <c r="AB56" s="1">
        <v>42</v>
      </c>
      <c r="AC56" s="17">
        <f t="shared" si="9"/>
        <v>4478.8999999999996</v>
      </c>
      <c r="AD56" s="18">
        <f t="shared" si="15"/>
        <v>1</v>
      </c>
      <c r="AE56" s="18">
        <f t="shared" si="10"/>
        <v>1.7737438080550774</v>
      </c>
    </row>
    <row r="57" spans="1:31" x14ac:dyDescent="0.25">
      <c r="A57" s="16">
        <v>41387</v>
      </c>
      <c r="B57" s="1">
        <f t="shared" si="0"/>
        <v>171</v>
      </c>
      <c r="C57" s="1">
        <v>0</v>
      </c>
      <c r="D57" s="1">
        <v>5</v>
      </c>
      <c r="E57" s="17">
        <f t="shared" si="4"/>
        <v>3777.7000000000007</v>
      </c>
      <c r="F57" s="18">
        <f t="shared" si="12"/>
        <v>1</v>
      </c>
      <c r="G57" s="18">
        <f t="shared" si="5"/>
        <v>1.4614057644145542</v>
      </c>
      <c r="I57" s="16">
        <v>41387</v>
      </c>
      <c r="J57" s="1">
        <f t="shared" si="1"/>
        <v>171</v>
      </c>
      <c r="K57" s="1">
        <v>0</v>
      </c>
      <c r="L57" s="1">
        <v>5</v>
      </c>
      <c r="M57" s="17">
        <f t="shared" si="6"/>
        <v>4264.7999999999993</v>
      </c>
      <c r="N57" s="18">
        <f t="shared" si="13"/>
        <v>1</v>
      </c>
      <c r="O57" s="18">
        <f t="shared" si="11"/>
        <v>1.4327074355594616</v>
      </c>
      <c r="Q57" s="16">
        <v>41479</v>
      </c>
      <c r="R57" s="1">
        <f t="shared" si="2"/>
        <v>263</v>
      </c>
      <c r="S57" s="1">
        <v>0</v>
      </c>
      <c r="T57" s="1">
        <v>42</v>
      </c>
      <c r="U57" s="17">
        <f t="shared" si="7"/>
        <v>4466.5</v>
      </c>
      <c r="V57" s="18">
        <f t="shared" si="14"/>
        <v>1</v>
      </c>
      <c r="W57" s="18">
        <f t="shared" si="8"/>
        <v>1.7352807999077493</v>
      </c>
      <c r="Y57" s="16">
        <v>41479</v>
      </c>
      <c r="Z57" s="1">
        <f t="shared" si="3"/>
        <v>263</v>
      </c>
      <c r="AA57" s="1">
        <v>0</v>
      </c>
      <c r="AB57" s="1">
        <v>42</v>
      </c>
      <c r="AC57" s="17">
        <f t="shared" si="9"/>
        <v>4436.8999999999996</v>
      </c>
      <c r="AD57" s="18">
        <f t="shared" si="15"/>
        <v>1</v>
      </c>
      <c r="AE57" s="18">
        <f t="shared" si="10"/>
        <v>1.7737438080550774</v>
      </c>
    </row>
    <row r="58" spans="1:31" x14ac:dyDescent="0.25">
      <c r="A58" s="16">
        <v>41389</v>
      </c>
      <c r="B58" s="1">
        <f t="shared" si="0"/>
        <v>173</v>
      </c>
      <c r="C58" s="1">
        <v>1000</v>
      </c>
      <c r="D58" s="1">
        <v>0</v>
      </c>
      <c r="E58" s="17">
        <f t="shared" si="4"/>
        <v>4777.7000000000007</v>
      </c>
      <c r="F58" s="18">
        <f t="shared" si="12"/>
        <v>1.2647113322921353</v>
      </c>
      <c r="G58" s="18">
        <f t="shared" si="5"/>
        <v>1.8482564313321372</v>
      </c>
      <c r="I58" s="16">
        <v>41389</v>
      </c>
      <c r="J58" s="1">
        <f t="shared" si="1"/>
        <v>173</v>
      </c>
      <c r="K58" s="1">
        <v>1000</v>
      </c>
      <c r="L58" s="1">
        <v>0</v>
      </c>
      <c r="M58" s="17">
        <f t="shared" si="6"/>
        <v>5264.7999999999993</v>
      </c>
      <c r="N58" s="18">
        <f t="shared" si="13"/>
        <v>1.2344775839429751</v>
      </c>
      <c r="O58" s="18">
        <f t="shared" si="11"/>
        <v>1.7686452135465798</v>
      </c>
      <c r="Q58" s="16">
        <v>41491</v>
      </c>
      <c r="R58" s="1">
        <f t="shared" si="2"/>
        <v>275</v>
      </c>
      <c r="S58" s="1">
        <v>0</v>
      </c>
      <c r="T58" s="1">
        <v>5</v>
      </c>
      <c r="U58" s="17">
        <f t="shared" si="7"/>
        <v>4461.5</v>
      </c>
      <c r="V58" s="18">
        <f t="shared" si="14"/>
        <v>1</v>
      </c>
      <c r="W58" s="18">
        <f t="shared" si="8"/>
        <v>1.7352807999077493</v>
      </c>
      <c r="Y58" s="16">
        <v>41491</v>
      </c>
      <c r="Z58" s="1">
        <f t="shared" si="3"/>
        <v>275</v>
      </c>
      <c r="AA58" s="1">
        <v>0</v>
      </c>
      <c r="AB58" s="1">
        <v>5</v>
      </c>
      <c r="AC58" s="17">
        <f t="shared" si="9"/>
        <v>4431.8999999999996</v>
      </c>
      <c r="AD58" s="18">
        <f t="shared" si="15"/>
        <v>1</v>
      </c>
      <c r="AE58" s="18">
        <f t="shared" si="10"/>
        <v>1.7737438080550774</v>
      </c>
    </row>
    <row r="59" spans="1:31" x14ac:dyDescent="0.25">
      <c r="A59" s="16">
        <v>41395</v>
      </c>
      <c r="B59" s="1">
        <f t="shared" si="0"/>
        <v>179</v>
      </c>
      <c r="C59" s="1">
        <v>0</v>
      </c>
      <c r="D59" s="1">
        <v>42</v>
      </c>
      <c r="E59" s="17">
        <f t="shared" si="4"/>
        <v>4735.7000000000007</v>
      </c>
      <c r="F59" s="18">
        <f t="shared" si="12"/>
        <v>1</v>
      </c>
      <c r="G59" s="18">
        <f t="shared" si="5"/>
        <v>1.8482564313321372</v>
      </c>
      <c r="I59" s="16">
        <v>41395</v>
      </c>
      <c r="J59" s="1">
        <f t="shared" si="1"/>
        <v>179</v>
      </c>
      <c r="K59" s="1">
        <v>0</v>
      </c>
      <c r="L59" s="1">
        <v>42</v>
      </c>
      <c r="M59" s="17">
        <f t="shared" si="6"/>
        <v>5222.7999999999993</v>
      </c>
      <c r="N59" s="18">
        <f t="shared" si="13"/>
        <v>1</v>
      </c>
      <c r="O59" s="18">
        <f t="shared" si="11"/>
        <v>1.7686452135465798</v>
      </c>
      <c r="Q59" s="16">
        <v>41493</v>
      </c>
      <c r="R59" s="1">
        <f t="shared" si="2"/>
        <v>277</v>
      </c>
      <c r="S59" s="1">
        <v>0</v>
      </c>
      <c r="T59" s="1">
        <v>42</v>
      </c>
      <c r="U59" s="17">
        <f t="shared" si="7"/>
        <v>4419.5</v>
      </c>
      <c r="V59" s="18">
        <f t="shared" si="14"/>
        <v>1</v>
      </c>
      <c r="W59" s="18">
        <f t="shared" si="8"/>
        <v>1.7352807999077493</v>
      </c>
      <c r="Y59" s="16">
        <v>41493</v>
      </c>
      <c r="Z59" s="1">
        <f t="shared" si="3"/>
        <v>277</v>
      </c>
      <c r="AA59" s="1">
        <v>0</v>
      </c>
      <c r="AB59" s="1">
        <v>42</v>
      </c>
      <c r="AC59" s="17">
        <f t="shared" si="9"/>
        <v>4389.8999999999996</v>
      </c>
      <c r="AD59" s="18">
        <f t="shared" si="15"/>
        <v>1</v>
      </c>
      <c r="AE59" s="18">
        <f t="shared" si="10"/>
        <v>1.7737438080550774</v>
      </c>
    </row>
    <row r="60" spans="1:31" x14ac:dyDescent="0.25">
      <c r="A60" s="16">
        <v>41400</v>
      </c>
      <c r="B60" s="1">
        <f t="shared" si="0"/>
        <v>184</v>
      </c>
      <c r="C60" s="1">
        <v>0</v>
      </c>
      <c r="D60" s="1">
        <v>5</v>
      </c>
      <c r="E60" s="17">
        <f t="shared" si="4"/>
        <v>4730.7000000000007</v>
      </c>
      <c r="F60" s="18">
        <f t="shared" si="12"/>
        <v>1</v>
      </c>
      <c r="G60" s="18">
        <f t="shared" si="5"/>
        <v>1.8482564313321372</v>
      </c>
      <c r="I60" s="16">
        <v>41400</v>
      </c>
      <c r="J60" s="1">
        <f t="shared" si="1"/>
        <v>184</v>
      </c>
      <c r="K60" s="1">
        <f>0.04*1500/5</f>
        <v>12</v>
      </c>
      <c r="L60" s="1">
        <v>5</v>
      </c>
      <c r="M60" s="17">
        <f t="shared" si="6"/>
        <v>5229.7999999999993</v>
      </c>
      <c r="N60" s="18">
        <f t="shared" si="13"/>
        <v>1.0022976181358658</v>
      </c>
      <c r="O60" s="18">
        <f t="shared" si="11"/>
        <v>1.7727088848651367</v>
      </c>
      <c r="Q60" s="16">
        <v>41507</v>
      </c>
      <c r="R60" s="1">
        <f t="shared" si="2"/>
        <v>291</v>
      </c>
      <c r="S60" s="1">
        <v>0</v>
      </c>
      <c r="T60" s="1">
        <v>42</v>
      </c>
      <c r="U60" s="17">
        <f t="shared" si="7"/>
        <v>4377.5</v>
      </c>
      <c r="V60" s="18">
        <f t="shared" si="14"/>
        <v>1</v>
      </c>
      <c r="W60" s="18">
        <f t="shared" si="8"/>
        <v>1.7352807999077493</v>
      </c>
      <c r="Y60" s="16">
        <v>41507</v>
      </c>
      <c r="Z60" s="1">
        <f t="shared" si="3"/>
        <v>291</v>
      </c>
      <c r="AA60" s="1">
        <v>0</v>
      </c>
      <c r="AB60" s="1">
        <v>42</v>
      </c>
      <c r="AC60" s="17">
        <f t="shared" si="9"/>
        <v>4347.8999999999996</v>
      </c>
      <c r="AD60" s="18">
        <f t="shared" si="15"/>
        <v>1</v>
      </c>
      <c r="AE60" s="18">
        <f t="shared" si="10"/>
        <v>1.7737438080550774</v>
      </c>
    </row>
    <row r="61" spans="1:31" x14ac:dyDescent="0.25">
      <c r="A61" s="16">
        <v>41410</v>
      </c>
      <c r="B61" s="1">
        <f t="shared" si="0"/>
        <v>194</v>
      </c>
      <c r="C61" s="1">
        <v>0</v>
      </c>
      <c r="D61" s="1">
        <v>42</v>
      </c>
      <c r="E61" s="17">
        <f t="shared" si="4"/>
        <v>4688.7000000000007</v>
      </c>
      <c r="F61" s="18">
        <f t="shared" si="12"/>
        <v>1</v>
      </c>
      <c r="G61" s="18">
        <f t="shared" si="5"/>
        <v>1.8482564313321372</v>
      </c>
      <c r="I61" s="16">
        <v>41410</v>
      </c>
      <c r="J61" s="1">
        <f t="shared" si="1"/>
        <v>194</v>
      </c>
      <c r="K61" s="1">
        <v>0</v>
      </c>
      <c r="L61" s="1">
        <v>42</v>
      </c>
      <c r="M61" s="17">
        <f t="shared" si="6"/>
        <v>5187.7999999999993</v>
      </c>
      <c r="N61" s="18">
        <f t="shared" si="13"/>
        <v>1</v>
      </c>
      <c r="O61" s="18">
        <f t="shared" si="11"/>
        <v>1.7727088848651367</v>
      </c>
      <c r="Q61" s="16">
        <v>41521</v>
      </c>
      <c r="R61" s="1">
        <f t="shared" si="2"/>
        <v>305</v>
      </c>
      <c r="S61" s="1">
        <v>0</v>
      </c>
      <c r="T61" s="1">
        <v>47</v>
      </c>
      <c r="U61" s="17">
        <f t="shared" si="7"/>
        <v>4330.5</v>
      </c>
      <c r="V61" s="18">
        <f t="shared" si="14"/>
        <v>1</v>
      </c>
      <c r="W61" s="18">
        <f t="shared" si="8"/>
        <v>1.7352807999077493</v>
      </c>
      <c r="Y61" s="16">
        <v>41521</v>
      </c>
      <c r="Z61" s="1">
        <f t="shared" si="3"/>
        <v>305</v>
      </c>
      <c r="AA61" s="1">
        <v>0</v>
      </c>
      <c r="AB61" s="1">
        <v>47</v>
      </c>
      <c r="AC61" s="17">
        <f t="shared" si="9"/>
        <v>4300.8999999999996</v>
      </c>
      <c r="AD61" s="18">
        <f t="shared" si="15"/>
        <v>1</v>
      </c>
      <c r="AE61" s="18">
        <f t="shared" si="10"/>
        <v>1.7737438080550774</v>
      </c>
    </row>
    <row r="62" spans="1:31" x14ac:dyDescent="0.25">
      <c r="A62" s="16">
        <v>41414</v>
      </c>
      <c r="B62" s="1">
        <f t="shared" si="0"/>
        <v>198</v>
      </c>
      <c r="C62" s="1">
        <v>0</v>
      </c>
      <c r="D62" s="1">
        <v>5</v>
      </c>
      <c r="E62" s="17">
        <f t="shared" si="4"/>
        <v>4683.7000000000007</v>
      </c>
      <c r="F62" s="18">
        <f t="shared" si="12"/>
        <v>1</v>
      </c>
      <c r="G62" s="18">
        <f t="shared" si="5"/>
        <v>1.8482564313321372</v>
      </c>
      <c r="I62" s="16">
        <v>41414</v>
      </c>
      <c r="J62" s="1">
        <f t="shared" si="1"/>
        <v>198</v>
      </c>
      <c r="K62" s="1">
        <v>2</v>
      </c>
      <c r="L62" s="1">
        <v>10</v>
      </c>
      <c r="M62" s="17">
        <f t="shared" si="6"/>
        <v>5179.7999999999993</v>
      </c>
      <c r="N62" s="18">
        <f t="shared" si="13"/>
        <v>1.0003855198735494</v>
      </c>
      <c r="O62" s="18">
        <f t="shared" si="11"/>
        <v>1.7733922993702698</v>
      </c>
      <c r="Q62" s="16">
        <v>41535</v>
      </c>
      <c r="R62" s="1">
        <f t="shared" si="2"/>
        <v>319</v>
      </c>
      <c r="S62" s="1">
        <v>0</v>
      </c>
      <c r="T62" s="1">
        <v>42</v>
      </c>
      <c r="U62" s="17">
        <f t="shared" si="7"/>
        <v>4288.5</v>
      </c>
      <c r="V62" s="18">
        <f t="shared" si="14"/>
        <v>1</v>
      </c>
      <c r="W62" s="18">
        <f t="shared" si="8"/>
        <v>1.7352807999077493</v>
      </c>
      <c r="Y62" s="16">
        <v>41535</v>
      </c>
      <c r="Z62" s="1">
        <f t="shared" si="3"/>
        <v>319</v>
      </c>
      <c r="AA62" s="1">
        <v>0</v>
      </c>
      <c r="AB62" s="1">
        <v>42</v>
      </c>
      <c r="AC62" s="17">
        <f t="shared" si="9"/>
        <v>4258.8999999999996</v>
      </c>
      <c r="AD62" s="18">
        <f t="shared" si="15"/>
        <v>1</v>
      </c>
      <c r="AE62" s="18">
        <f t="shared" si="10"/>
        <v>1.7737438080550774</v>
      </c>
    </row>
    <row r="63" spans="1:31" x14ac:dyDescent="0.25">
      <c r="A63" s="16">
        <v>41422</v>
      </c>
      <c r="B63" s="1">
        <f t="shared" si="0"/>
        <v>206</v>
      </c>
      <c r="C63" s="1">
        <v>0</v>
      </c>
      <c r="D63" s="1">
        <v>42</v>
      </c>
      <c r="E63" s="17">
        <f t="shared" si="4"/>
        <v>4641.7000000000007</v>
      </c>
      <c r="F63" s="18">
        <f t="shared" si="12"/>
        <v>1</v>
      </c>
      <c r="G63" s="18">
        <f t="shared" si="5"/>
        <v>1.8482564313321372</v>
      </c>
      <c r="I63" s="16">
        <v>41422</v>
      </c>
      <c r="J63" s="1">
        <f t="shared" si="1"/>
        <v>206</v>
      </c>
      <c r="K63" s="1">
        <v>0</v>
      </c>
      <c r="L63" s="1">
        <v>42</v>
      </c>
      <c r="M63" s="17">
        <f t="shared" si="6"/>
        <v>5137.7999999999993</v>
      </c>
      <c r="N63" s="18">
        <f t="shared" si="13"/>
        <v>1</v>
      </c>
      <c r="O63" s="18">
        <f t="shared" si="11"/>
        <v>1.7733922993702698</v>
      </c>
      <c r="Q63" s="16">
        <v>41551</v>
      </c>
      <c r="R63" s="1">
        <f t="shared" si="2"/>
        <v>335</v>
      </c>
      <c r="S63" s="1">
        <v>0</v>
      </c>
      <c r="T63" s="1">
        <v>5</v>
      </c>
      <c r="U63" s="17">
        <f t="shared" si="7"/>
        <v>4283.5</v>
      </c>
      <c r="V63" s="18">
        <f t="shared" si="14"/>
        <v>1</v>
      </c>
      <c r="W63" s="18">
        <f t="shared" si="8"/>
        <v>1.7352807999077493</v>
      </c>
      <c r="Y63" s="16">
        <v>41551</v>
      </c>
      <c r="Z63" s="1">
        <f t="shared" si="3"/>
        <v>335</v>
      </c>
      <c r="AA63" s="1">
        <v>0</v>
      </c>
      <c r="AB63" s="1">
        <v>47</v>
      </c>
      <c r="AC63" s="17">
        <f t="shared" si="9"/>
        <v>4211.8999999999996</v>
      </c>
      <c r="AD63" s="18">
        <f t="shared" si="15"/>
        <v>1</v>
      </c>
      <c r="AE63" s="18">
        <f t="shared" si="10"/>
        <v>1.7737438080550774</v>
      </c>
    </row>
    <row r="64" spans="1:31" x14ac:dyDescent="0.25">
      <c r="A64" s="16">
        <v>41430</v>
      </c>
      <c r="B64" s="1">
        <f t="shared" si="0"/>
        <v>214</v>
      </c>
      <c r="C64" s="1">
        <v>0</v>
      </c>
      <c r="D64" s="1">
        <v>5</v>
      </c>
      <c r="E64" s="17">
        <f t="shared" si="4"/>
        <v>4636.7000000000007</v>
      </c>
      <c r="F64" s="18">
        <f t="shared" si="12"/>
        <v>1</v>
      </c>
      <c r="G64" s="18">
        <f t="shared" si="5"/>
        <v>1.8482564313321372</v>
      </c>
      <c r="I64" s="16">
        <v>41430</v>
      </c>
      <c r="J64" s="1">
        <f t="shared" si="1"/>
        <v>214</v>
      </c>
      <c r="K64" s="1">
        <v>2</v>
      </c>
      <c r="L64" s="1">
        <v>10</v>
      </c>
      <c r="M64" s="17">
        <f t="shared" si="6"/>
        <v>5129.7999999999993</v>
      </c>
      <c r="N64" s="18">
        <f t="shared" si="13"/>
        <v>1.0003892716727003</v>
      </c>
      <c r="O64" s="18">
        <f t="shared" si="11"/>
        <v>1.7740826307569995</v>
      </c>
      <c r="Q64" s="16">
        <v>41579</v>
      </c>
      <c r="R64" s="1">
        <f t="shared" si="2"/>
        <v>363</v>
      </c>
      <c r="S64" s="138">
        <v>0</v>
      </c>
      <c r="T64" s="138">
        <v>5</v>
      </c>
      <c r="U64" s="17">
        <f t="shared" si="7"/>
        <v>4278.5</v>
      </c>
      <c r="V64" s="18">
        <f t="shared" si="14"/>
        <v>1</v>
      </c>
      <c r="W64" s="18">
        <f t="shared" si="8"/>
        <v>1.7352807999077493</v>
      </c>
      <c r="Y64" s="16">
        <v>41579</v>
      </c>
      <c r="Z64" s="1">
        <f t="shared" si="3"/>
        <v>363</v>
      </c>
      <c r="AA64" s="138">
        <v>0</v>
      </c>
      <c r="AB64" s="138">
        <v>5</v>
      </c>
      <c r="AC64" s="17">
        <f t="shared" si="9"/>
        <v>4206.8999999999996</v>
      </c>
      <c r="AD64" s="18">
        <f t="shared" si="15"/>
        <v>1</v>
      </c>
      <c r="AE64" s="18">
        <f t="shared" si="10"/>
        <v>1.7737438080550774</v>
      </c>
    </row>
    <row r="65" spans="1:31" x14ac:dyDescent="0.25">
      <c r="A65" s="16">
        <v>41436</v>
      </c>
      <c r="B65" s="1">
        <f t="shared" si="0"/>
        <v>220</v>
      </c>
      <c r="C65" s="1">
        <v>0</v>
      </c>
      <c r="D65" s="1">
        <v>42</v>
      </c>
      <c r="E65" s="17">
        <f t="shared" si="4"/>
        <v>4594.7000000000007</v>
      </c>
      <c r="F65" s="18">
        <f t="shared" si="12"/>
        <v>1</v>
      </c>
      <c r="G65" s="18">
        <f t="shared" si="5"/>
        <v>1.8482564313321372</v>
      </c>
      <c r="I65" s="16">
        <v>41436</v>
      </c>
      <c r="J65" s="1">
        <f t="shared" si="1"/>
        <v>220</v>
      </c>
      <c r="K65" s="1">
        <v>0</v>
      </c>
      <c r="L65" s="1">
        <v>42</v>
      </c>
      <c r="M65" s="17">
        <f t="shared" si="6"/>
        <v>5087.7999999999993</v>
      </c>
      <c r="N65" s="18">
        <f t="shared" si="13"/>
        <v>1</v>
      </c>
      <c r="O65" s="18">
        <f t="shared" si="11"/>
        <v>1.7740826307569995</v>
      </c>
      <c r="Q65" s="16">
        <v>41591</v>
      </c>
      <c r="R65" s="1">
        <f t="shared" si="2"/>
        <v>375</v>
      </c>
      <c r="S65" s="138">
        <v>0</v>
      </c>
      <c r="T65" s="138">
        <v>5</v>
      </c>
      <c r="U65" s="17">
        <f t="shared" si="7"/>
        <v>4273.5</v>
      </c>
      <c r="V65" s="18">
        <f t="shared" si="14"/>
        <v>1</v>
      </c>
      <c r="W65" s="18">
        <f t="shared" si="8"/>
        <v>1.7352807999077493</v>
      </c>
      <c r="Y65" s="16">
        <v>41591</v>
      </c>
      <c r="Z65" s="1">
        <f t="shared" si="3"/>
        <v>375</v>
      </c>
      <c r="AA65" s="138">
        <v>0</v>
      </c>
      <c r="AB65" s="138">
        <v>5</v>
      </c>
      <c r="AC65" s="17">
        <f t="shared" si="9"/>
        <v>4201.8999999999996</v>
      </c>
      <c r="AD65" s="18">
        <f t="shared" si="15"/>
        <v>1</v>
      </c>
      <c r="AE65" s="18">
        <f t="shared" si="10"/>
        <v>1.7737438080550774</v>
      </c>
    </row>
    <row r="66" spans="1:31" x14ac:dyDescent="0.25">
      <c r="A66" s="16">
        <v>41438</v>
      </c>
      <c r="B66" s="1">
        <f t="shared" si="0"/>
        <v>222</v>
      </c>
      <c r="C66" s="1">
        <v>0</v>
      </c>
      <c r="D66" s="1">
        <v>10</v>
      </c>
      <c r="E66" s="17">
        <f t="shared" si="4"/>
        <v>4584.7000000000007</v>
      </c>
      <c r="F66" s="18">
        <f t="shared" si="12"/>
        <v>1</v>
      </c>
      <c r="G66" s="18">
        <f t="shared" si="5"/>
        <v>1.8482564313321372</v>
      </c>
      <c r="I66" s="16">
        <v>41438</v>
      </c>
      <c r="J66" s="1">
        <f t="shared" si="1"/>
        <v>222</v>
      </c>
      <c r="K66" s="1">
        <v>0</v>
      </c>
      <c r="L66" s="1">
        <v>10</v>
      </c>
      <c r="M66" s="17">
        <f t="shared" si="6"/>
        <v>5077.7999999999993</v>
      </c>
      <c r="N66" s="18">
        <f t="shared" si="13"/>
        <v>1</v>
      </c>
      <c r="O66" s="18">
        <f t="shared" si="11"/>
        <v>1.7740826307569995</v>
      </c>
      <c r="Q66" s="16">
        <v>41605</v>
      </c>
      <c r="R66" s="1">
        <f t="shared" si="2"/>
        <v>389</v>
      </c>
      <c r="S66" s="138">
        <v>0</v>
      </c>
      <c r="T66" s="138">
        <v>42</v>
      </c>
      <c r="U66" s="17">
        <f t="shared" si="7"/>
        <v>4231.5</v>
      </c>
      <c r="V66" s="18">
        <f t="shared" si="14"/>
        <v>1</v>
      </c>
      <c r="W66" s="18">
        <f t="shared" si="8"/>
        <v>1.7352807999077493</v>
      </c>
      <c r="Y66" s="16">
        <v>41605</v>
      </c>
      <c r="Z66" s="1">
        <f t="shared" si="3"/>
        <v>389</v>
      </c>
      <c r="AA66" s="138">
        <v>0</v>
      </c>
      <c r="AB66" s="138">
        <v>42</v>
      </c>
      <c r="AC66" s="17">
        <f t="shared" si="9"/>
        <v>4159.8999999999996</v>
      </c>
      <c r="AD66" s="18">
        <f t="shared" si="15"/>
        <v>1</v>
      </c>
      <c r="AE66" s="18">
        <f t="shared" si="10"/>
        <v>1.7737438080550774</v>
      </c>
    </row>
    <row r="67" spans="1:31" x14ac:dyDescent="0.25">
      <c r="A67" s="16">
        <v>41443</v>
      </c>
      <c r="B67" s="1">
        <f t="shared" si="0"/>
        <v>227</v>
      </c>
      <c r="C67" s="1">
        <v>0</v>
      </c>
      <c r="D67" s="1">
        <v>8</v>
      </c>
      <c r="E67" s="17">
        <f t="shared" si="4"/>
        <v>4576.7000000000007</v>
      </c>
      <c r="F67" s="18">
        <f t="shared" si="12"/>
        <v>1</v>
      </c>
      <c r="G67" s="18">
        <f t="shared" si="5"/>
        <v>1.8482564313321372</v>
      </c>
      <c r="I67" s="16">
        <v>41443</v>
      </c>
      <c r="J67" s="1">
        <f t="shared" si="1"/>
        <v>227</v>
      </c>
      <c r="K67" s="1">
        <v>0</v>
      </c>
      <c r="L67" s="1">
        <v>8</v>
      </c>
      <c r="M67" s="17">
        <f t="shared" si="6"/>
        <v>5069.7999999999993</v>
      </c>
      <c r="N67" s="18">
        <f t="shared" si="13"/>
        <v>1</v>
      </c>
      <c r="O67" s="18">
        <f t="shared" si="11"/>
        <v>1.7740826307569995</v>
      </c>
      <c r="Q67" s="55">
        <v>41630</v>
      </c>
      <c r="R67" s="1">
        <f t="shared" si="2"/>
        <v>414</v>
      </c>
      <c r="S67" s="138">
        <v>0</v>
      </c>
      <c r="T67" s="138">
        <v>47</v>
      </c>
      <c r="U67" s="17">
        <f t="shared" si="7"/>
        <v>4184.5</v>
      </c>
      <c r="V67" s="18">
        <f t="shared" si="14"/>
        <v>1</v>
      </c>
      <c r="W67" s="18">
        <f t="shared" si="8"/>
        <v>1.7352807999077493</v>
      </c>
      <c r="Y67" s="55">
        <v>41630</v>
      </c>
      <c r="Z67" s="1">
        <f t="shared" si="3"/>
        <v>414</v>
      </c>
      <c r="AA67" s="138">
        <v>0</v>
      </c>
      <c r="AB67" s="138">
        <v>47</v>
      </c>
      <c r="AC67" s="17">
        <f t="shared" si="9"/>
        <v>4112.8999999999996</v>
      </c>
      <c r="AD67" s="18">
        <f t="shared" si="15"/>
        <v>1</v>
      </c>
      <c r="AE67" s="18">
        <f t="shared" si="10"/>
        <v>1.7737438080550774</v>
      </c>
    </row>
    <row r="68" spans="1:31" x14ac:dyDescent="0.25">
      <c r="A68" s="16">
        <v>41449</v>
      </c>
      <c r="B68" s="1">
        <f t="shared" si="0"/>
        <v>233</v>
      </c>
      <c r="C68" s="1">
        <v>0</v>
      </c>
      <c r="D68" s="1">
        <v>6</v>
      </c>
      <c r="E68" s="17">
        <f t="shared" si="4"/>
        <v>4570.7000000000007</v>
      </c>
      <c r="F68" s="18">
        <f t="shared" si="12"/>
        <v>1</v>
      </c>
      <c r="G68" s="18">
        <f t="shared" si="5"/>
        <v>1.8482564313321372</v>
      </c>
      <c r="I68" s="16">
        <v>41452</v>
      </c>
      <c r="J68" s="1">
        <f t="shared" si="1"/>
        <v>236</v>
      </c>
      <c r="K68" s="1">
        <v>0</v>
      </c>
      <c r="L68" s="1">
        <v>42</v>
      </c>
      <c r="M68" s="17">
        <f t="shared" si="6"/>
        <v>5027.7999999999993</v>
      </c>
      <c r="N68" s="18">
        <f t="shared" si="13"/>
        <v>1</v>
      </c>
      <c r="O68" s="18">
        <f t="shared" si="11"/>
        <v>1.7740826307569995</v>
      </c>
      <c r="Q68" s="55">
        <v>41646</v>
      </c>
      <c r="R68" s="1">
        <f t="shared" si="2"/>
        <v>430</v>
      </c>
      <c r="S68" s="140">
        <v>0</v>
      </c>
      <c r="T68" s="140">
        <v>5</v>
      </c>
      <c r="U68" s="17">
        <f t="shared" si="7"/>
        <v>4179.5</v>
      </c>
      <c r="V68" s="18">
        <f t="shared" si="14"/>
        <v>1</v>
      </c>
      <c r="W68" s="18">
        <f t="shared" si="8"/>
        <v>1.7352807999077493</v>
      </c>
      <c r="Y68" s="55">
        <v>41646</v>
      </c>
      <c r="Z68" s="1">
        <f t="shared" si="3"/>
        <v>430</v>
      </c>
      <c r="AA68" s="140">
        <v>0</v>
      </c>
      <c r="AB68" s="140">
        <v>5</v>
      </c>
      <c r="AC68" s="17">
        <f t="shared" si="9"/>
        <v>4107.8999999999996</v>
      </c>
      <c r="AD68" s="18">
        <f t="shared" si="15"/>
        <v>1</v>
      </c>
      <c r="AE68" s="18">
        <f t="shared" si="10"/>
        <v>1.7737438080550774</v>
      </c>
    </row>
    <row r="69" spans="1:31" x14ac:dyDescent="0.25">
      <c r="A69" s="16">
        <v>41452</v>
      </c>
      <c r="B69" s="1">
        <f t="shared" si="0"/>
        <v>236</v>
      </c>
      <c r="C69" s="1">
        <v>0</v>
      </c>
      <c r="D69" s="1">
        <v>42</v>
      </c>
      <c r="E69" s="17">
        <f t="shared" si="4"/>
        <v>4528.7000000000007</v>
      </c>
      <c r="F69" s="18">
        <f t="shared" si="12"/>
        <v>1</v>
      </c>
      <c r="G69" s="18">
        <f t="shared" si="5"/>
        <v>1.8482564313321372</v>
      </c>
      <c r="I69" s="16">
        <v>41458</v>
      </c>
      <c r="J69" s="1">
        <f t="shared" si="1"/>
        <v>242</v>
      </c>
      <c r="K69" s="1">
        <v>0</v>
      </c>
      <c r="L69" s="1">
        <v>5</v>
      </c>
      <c r="M69" s="17">
        <f t="shared" si="6"/>
        <v>5022.7999999999993</v>
      </c>
      <c r="N69" s="18">
        <f t="shared" si="13"/>
        <v>1</v>
      </c>
      <c r="O69" s="18">
        <f t="shared" si="11"/>
        <v>1.7740826307569995</v>
      </c>
      <c r="Q69" s="55">
        <v>41656</v>
      </c>
      <c r="R69" s="1">
        <f t="shared" si="2"/>
        <v>440</v>
      </c>
      <c r="S69" s="140">
        <v>0</v>
      </c>
      <c r="T69" s="140">
        <v>42</v>
      </c>
      <c r="U69" s="17">
        <f t="shared" si="7"/>
        <v>4137.5</v>
      </c>
      <c r="V69" s="18">
        <f t="shared" si="14"/>
        <v>1</v>
      </c>
      <c r="W69" s="18">
        <f t="shared" si="8"/>
        <v>1.7352807999077493</v>
      </c>
      <c r="Y69" s="55">
        <v>41656</v>
      </c>
      <c r="Z69" s="1">
        <f t="shared" si="3"/>
        <v>440</v>
      </c>
      <c r="AA69" s="140">
        <v>0</v>
      </c>
      <c r="AB69" s="140">
        <v>42</v>
      </c>
      <c r="AC69" s="17">
        <f t="shared" si="9"/>
        <v>4065.8999999999996</v>
      </c>
      <c r="AD69" s="18">
        <f t="shared" si="15"/>
        <v>1</v>
      </c>
      <c r="AE69" s="18">
        <f t="shared" si="10"/>
        <v>1.7737438080550774</v>
      </c>
    </row>
    <row r="70" spans="1:31" x14ac:dyDescent="0.25">
      <c r="A70" s="16">
        <v>41458</v>
      </c>
      <c r="B70" s="1">
        <f t="shared" si="0"/>
        <v>242</v>
      </c>
      <c r="C70" s="1">
        <v>0</v>
      </c>
      <c r="D70" s="1">
        <v>5</v>
      </c>
      <c r="E70" s="17">
        <f t="shared" si="4"/>
        <v>4523.7000000000007</v>
      </c>
      <c r="F70" s="18">
        <f t="shared" si="12"/>
        <v>1</v>
      </c>
      <c r="G70" s="18">
        <f t="shared" si="5"/>
        <v>1.8482564313321372</v>
      </c>
      <c r="I70" s="16">
        <v>41465</v>
      </c>
      <c r="J70" s="1">
        <f t="shared" si="1"/>
        <v>249</v>
      </c>
      <c r="K70" s="1">
        <v>0</v>
      </c>
      <c r="L70" s="1">
        <v>42</v>
      </c>
      <c r="M70" s="17">
        <f t="shared" si="6"/>
        <v>4980.7999999999993</v>
      </c>
      <c r="N70" s="18">
        <f t="shared" si="13"/>
        <v>1</v>
      </c>
      <c r="O70" s="18">
        <f t="shared" si="11"/>
        <v>1.7740826307569995</v>
      </c>
      <c r="Q70" s="55">
        <v>41771</v>
      </c>
      <c r="R70" s="1">
        <f t="shared" si="2"/>
        <v>555</v>
      </c>
      <c r="S70" s="174">
        <v>0</v>
      </c>
      <c r="T70" s="174">
        <v>42</v>
      </c>
      <c r="U70" s="17">
        <f t="shared" si="7"/>
        <v>4095.5</v>
      </c>
      <c r="V70" s="18">
        <f t="shared" si="14"/>
        <v>1</v>
      </c>
      <c r="W70" s="18">
        <f t="shared" si="8"/>
        <v>1.7352807999077493</v>
      </c>
      <c r="Y70" s="55">
        <v>41702</v>
      </c>
      <c r="Z70" s="1">
        <f t="shared" si="3"/>
        <v>486</v>
      </c>
      <c r="AA70" s="174">
        <v>0</v>
      </c>
      <c r="AB70" s="174">
        <v>5</v>
      </c>
      <c r="AC70" s="17">
        <f t="shared" si="9"/>
        <v>4060.8999999999996</v>
      </c>
      <c r="AD70" s="18">
        <f t="shared" si="15"/>
        <v>1</v>
      </c>
      <c r="AE70" s="18">
        <f t="shared" si="10"/>
        <v>1.7737438080550774</v>
      </c>
    </row>
    <row r="71" spans="1:31" x14ac:dyDescent="0.25">
      <c r="A71" s="16">
        <v>41465</v>
      </c>
      <c r="B71" s="1">
        <f t="shared" si="0"/>
        <v>249</v>
      </c>
      <c r="C71" s="1">
        <v>0</v>
      </c>
      <c r="D71" s="1">
        <v>42</v>
      </c>
      <c r="E71" s="17">
        <f t="shared" si="4"/>
        <v>4481.7000000000007</v>
      </c>
      <c r="F71" s="18">
        <f t="shared" si="12"/>
        <v>1</v>
      </c>
      <c r="G71" s="18">
        <f t="shared" si="5"/>
        <v>1.8482564313321372</v>
      </c>
      <c r="I71" s="16">
        <v>41479</v>
      </c>
      <c r="J71" s="1">
        <f t="shared" si="1"/>
        <v>263</v>
      </c>
      <c r="K71" s="1">
        <v>0</v>
      </c>
      <c r="L71" s="1">
        <v>42</v>
      </c>
      <c r="M71" s="17">
        <f t="shared" si="6"/>
        <v>4938.7999999999993</v>
      </c>
      <c r="N71" s="18">
        <f t="shared" si="13"/>
        <v>1</v>
      </c>
      <c r="O71" s="18">
        <f t="shared" si="11"/>
        <v>1.7740826307569995</v>
      </c>
      <c r="Q71" s="55">
        <v>41774</v>
      </c>
      <c r="R71" s="1">
        <f t="shared" si="2"/>
        <v>558</v>
      </c>
      <c r="S71" s="174">
        <v>0</v>
      </c>
      <c r="T71" s="174">
        <v>6</v>
      </c>
      <c r="U71" s="17">
        <f t="shared" si="7"/>
        <v>4089.5</v>
      </c>
      <c r="V71" s="18">
        <f t="shared" si="14"/>
        <v>1</v>
      </c>
      <c r="W71" s="18">
        <f t="shared" si="8"/>
        <v>1.7352807999077493</v>
      </c>
      <c r="Y71" s="55">
        <v>41711</v>
      </c>
      <c r="Z71" s="1">
        <f t="shared" si="3"/>
        <v>495</v>
      </c>
      <c r="AA71" s="174">
        <v>0</v>
      </c>
      <c r="AB71" s="174">
        <v>42</v>
      </c>
      <c r="AC71" s="17">
        <f t="shared" si="9"/>
        <v>4018.8999999999996</v>
      </c>
      <c r="AD71" s="18">
        <f t="shared" si="15"/>
        <v>1</v>
      </c>
      <c r="AE71" s="18">
        <f t="shared" si="10"/>
        <v>1.7737438080550774</v>
      </c>
    </row>
    <row r="72" spans="1:31" x14ac:dyDescent="0.25">
      <c r="A72" s="16">
        <v>41479</v>
      </c>
      <c r="B72" s="1">
        <f t="shared" si="0"/>
        <v>263</v>
      </c>
      <c r="C72" s="1">
        <v>0</v>
      </c>
      <c r="D72" s="1">
        <v>42</v>
      </c>
      <c r="E72" s="17">
        <f t="shared" si="4"/>
        <v>4439.7000000000007</v>
      </c>
      <c r="F72" s="18">
        <f t="shared" si="12"/>
        <v>1</v>
      </c>
      <c r="G72" s="18">
        <f t="shared" si="5"/>
        <v>1.8482564313321372</v>
      </c>
      <c r="I72" s="16">
        <v>41491</v>
      </c>
      <c r="J72" s="1">
        <f t="shared" si="1"/>
        <v>275</v>
      </c>
      <c r="K72" s="1">
        <v>0</v>
      </c>
      <c r="L72" s="1">
        <v>5</v>
      </c>
      <c r="M72" s="17">
        <f t="shared" si="6"/>
        <v>4933.7999999999993</v>
      </c>
      <c r="N72" s="18">
        <f t="shared" si="13"/>
        <v>1</v>
      </c>
      <c r="O72" s="18">
        <f t="shared" si="11"/>
        <v>1.7740826307569995</v>
      </c>
      <c r="Q72" s="55">
        <v>41782</v>
      </c>
      <c r="R72" s="1">
        <f t="shared" si="2"/>
        <v>566</v>
      </c>
      <c r="S72" s="174">
        <v>2</v>
      </c>
      <c r="T72" s="174">
        <v>10</v>
      </c>
      <c r="U72" s="17">
        <f t="shared" si="7"/>
        <v>4081.5</v>
      </c>
      <c r="V72" s="18">
        <f t="shared" si="14"/>
        <v>1.0004890573419734</v>
      </c>
      <c r="W72" s="18">
        <f t="shared" si="8"/>
        <v>1.7361294517233297</v>
      </c>
      <c r="Y72" s="55">
        <v>41719</v>
      </c>
      <c r="Z72" s="1">
        <f t="shared" si="3"/>
        <v>503</v>
      </c>
      <c r="AA72" s="174">
        <v>2</v>
      </c>
      <c r="AB72" s="174">
        <v>10</v>
      </c>
      <c r="AC72" s="17">
        <f t="shared" si="9"/>
        <v>4010.8999999999996</v>
      </c>
      <c r="AD72" s="18">
        <f t="shared" si="15"/>
        <v>1.0004976486103163</v>
      </c>
      <c r="AE72" s="18">
        <f t="shared" si="10"/>
        <v>1.7746265091962132</v>
      </c>
    </row>
    <row r="73" spans="1:31" x14ac:dyDescent="0.25">
      <c r="A73" s="16">
        <v>41491</v>
      </c>
      <c r="B73" s="1">
        <f t="shared" si="0"/>
        <v>275</v>
      </c>
      <c r="C73" s="1">
        <v>0</v>
      </c>
      <c r="D73" s="1">
        <v>5</v>
      </c>
      <c r="E73" s="17">
        <f t="shared" si="4"/>
        <v>4434.7000000000007</v>
      </c>
      <c r="F73" s="18">
        <f t="shared" si="12"/>
        <v>1</v>
      </c>
      <c r="G73" s="18">
        <f t="shared" si="5"/>
        <v>1.8482564313321372</v>
      </c>
      <c r="I73" s="16">
        <v>41493</v>
      </c>
      <c r="J73" s="1">
        <f t="shared" si="1"/>
        <v>277</v>
      </c>
      <c r="K73" s="1">
        <v>0</v>
      </c>
      <c r="L73" s="1">
        <v>42</v>
      </c>
      <c r="M73" s="17">
        <f t="shared" si="6"/>
        <v>4891.7999999999993</v>
      </c>
      <c r="N73" s="18">
        <f t="shared" si="13"/>
        <v>1</v>
      </c>
      <c r="O73" s="18">
        <f t="shared" si="11"/>
        <v>1.7740826307569995</v>
      </c>
      <c r="Q73" s="55">
        <v>41791</v>
      </c>
      <c r="R73" s="1">
        <f t="shared" si="2"/>
        <v>575</v>
      </c>
      <c r="S73" s="174">
        <v>0</v>
      </c>
      <c r="T73" s="174">
        <v>42</v>
      </c>
      <c r="U73" s="17">
        <f t="shared" si="7"/>
        <v>4039.5</v>
      </c>
      <c r="V73" s="18">
        <f t="shared" si="14"/>
        <v>1</v>
      </c>
      <c r="W73" s="18">
        <f t="shared" si="8"/>
        <v>1.7361294517233297</v>
      </c>
      <c r="Y73" s="55">
        <v>41724</v>
      </c>
      <c r="Z73" s="1">
        <f t="shared" si="3"/>
        <v>508</v>
      </c>
      <c r="AA73" s="174">
        <v>1.2</v>
      </c>
      <c r="AB73" s="174">
        <v>10</v>
      </c>
      <c r="AC73" s="17">
        <f t="shared" si="9"/>
        <v>4002.0999999999995</v>
      </c>
      <c r="AD73" s="18">
        <f t="shared" si="15"/>
        <v>1.0002991847216336</v>
      </c>
      <c r="AE73" s="18">
        <f t="shared" si="10"/>
        <v>1.7751574503343708</v>
      </c>
    </row>
    <row r="74" spans="1:31" x14ac:dyDescent="0.25">
      <c r="A74" s="16">
        <v>41493</v>
      </c>
      <c r="B74" s="1">
        <f t="shared" si="0"/>
        <v>277</v>
      </c>
      <c r="C74" s="1">
        <v>0</v>
      </c>
      <c r="D74" s="1">
        <v>42</v>
      </c>
      <c r="E74" s="17">
        <f t="shared" si="4"/>
        <v>4392.7000000000007</v>
      </c>
      <c r="F74" s="18">
        <f t="shared" si="12"/>
        <v>1</v>
      </c>
      <c r="G74" s="18">
        <f t="shared" si="5"/>
        <v>1.8482564313321372</v>
      </c>
      <c r="I74" s="16">
        <v>41507</v>
      </c>
      <c r="J74" s="1">
        <f t="shared" si="1"/>
        <v>291</v>
      </c>
      <c r="K74" s="1">
        <v>0</v>
      </c>
      <c r="L74" s="1">
        <v>42</v>
      </c>
      <c r="M74" s="17">
        <f t="shared" si="6"/>
        <v>4849.7999999999993</v>
      </c>
      <c r="N74" s="18">
        <f t="shared" si="13"/>
        <v>1</v>
      </c>
      <c r="O74" s="18">
        <f t="shared" si="11"/>
        <v>1.7740826307569995</v>
      </c>
      <c r="Q74" s="55">
        <v>41801</v>
      </c>
      <c r="R74" s="1">
        <f t="shared" si="2"/>
        <v>585</v>
      </c>
      <c r="S74" s="174">
        <v>0</v>
      </c>
      <c r="T74" s="174">
        <v>42</v>
      </c>
      <c r="U74" s="17">
        <f t="shared" si="7"/>
        <v>3997.5</v>
      </c>
      <c r="V74" s="18">
        <f t="shared" si="14"/>
        <v>1</v>
      </c>
      <c r="W74" s="18">
        <f t="shared" si="8"/>
        <v>1.7361294517233297</v>
      </c>
      <c r="Y74" s="55">
        <v>41730</v>
      </c>
      <c r="Z74" s="1">
        <f t="shared" si="3"/>
        <v>514</v>
      </c>
      <c r="AA74" s="174">
        <v>15</v>
      </c>
      <c r="AB74" s="174">
        <v>5</v>
      </c>
      <c r="AC74" s="17">
        <f t="shared" si="9"/>
        <v>4012.0999999999995</v>
      </c>
      <c r="AD74" s="18">
        <f t="shared" si="15"/>
        <v>1.0037480322830514</v>
      </c>
      <c r="AE74" s="18">
        <f t="shared" si="10"/>
        <v>1.7818107977657232</v>
      </c>
    </row>
    <row r="75" spans="1:31" x14ac:dyDescent="0.25">
      <c r="A75" s="16">
        <v>41507</v>
      </c>
      <c r="B75" s="1">
        <f t="shared" si="0"/>
        <v>291</v>
      </c>
      <c r="C75" s="1">
        <v>0</v>
      </c>
      <c r="D75" s="1">
        <v>42</v>
      </c>
      <c r="E75" s="17">
        <f t="shared" si="4"/>
        <v>4350.7000000000007</v>
      </c>
      <c r="F75" s="18">
        <f t="shared" ref="F75:F78" si="16">(C75+E74)/E74</f>
        <v>1</v>
      </c>
      <c r="G75" s="18">
        <f t="shared" ref="G75:G78" si="17">F75*G74</f>
        <v>1.8482564313321372</v>
      </c>
      <c r="I75" s="16">
        <v>41521</v>
      </c>
      <c r="J75" s="1">
        <f t="shared" si="1"/>
        <v>305</v>
      </c>
      <c r="K75" s="1">
        <v>0</v>
      </c>
      <c r="L75" s="1">
        <v>47</v>
      </c>
      <c r="M75" s="17">
        <f t="shared" si="6"/>
        <v>4802.7999999999993</v>
      </c>
      <c r="N75" s="18">
        <f t="shared" ref="N75:N78" si="18">(K75+M74)/M74</f>
        <v>1</v>
      </c>
      <c r="O75" s="18">
        <f t="shared" ref="O75:O78" si="19">N75*O74</f>
        <v>1.7740826307569995</v>
      </c>
      <c r="Q75" s="55">
        <v>41815</v>
      </c>
      <c r="R75" s="1">
        <f t="shared" si="2"/>
        <v>599</v>
      </c>
      <c r="S75" s="174">
        <v>0</v>
      </c>
      <c r="T75" s="174">
        <v>5</v>
      </c>
      <c r="U75" s="17">
        <f t="shared" si="7"/>
        <v>3992.5</v>
      </c>
      <c r="V75" s="18">
        <f t="shared" ref="V75:V81" si="20">(S75+U74)/U74</f>
        <v>1</v>
      </c>
      <c r="W75" s="18">
        <f t="shared" ref="W75:W81" si="21">V75*W74</f>
        <v>1.7361294517233297</v>
      </c>
      <c r="Y75" s="55">
        <v>41738</v>
      </c>
      <c r="Z75" s="1">
        <f t="shared" si="3"/>
        <v>522</v>
      </c>
      <c r="AA75" s="174">
        <v>0</v>
      </c>
      <c r="AB75" s="174">
        <v>5</v>
      </c>
      <c r="AC75" s="17">
        <f t="shared" si="9"/>
        <v>4007.0999999999995</v>
      </c>
      <c r="AD75" s="18">
        <f t="shared" ref="AD75:AD78" si="22">(AA75+AC74)/AC74</f>
        <v>1</v>
      </c>
      <c r="AE75" s="18">
        <f t="shared" ref="AE75:AE78" si="23">AD75*AE74</f>
        <v>1.7818107977657232</v>
      </c>
    </row>
    <row r="76" spans="1:31" x14ac:dyDescent="0.25">
      <c r="A76" s="16">
        <v>41521</v>
      </c>
      <c r="B76" s="1">
        <f t="shared" si="0"/>
        <v>305</v>
      </c>
      <c r="C76" s="1">
        <v>0</v>
      </c>
      <c r="D76" s="1">
        <v>47</v>
      </c>
      <c r="E76" s="17">
        <f t="shared" si="4"/>
        <v>4303.7000000000007</v>
      </c>
      <c r="F76" s="18">
        <f t="shared" si="16"/>
        <v>1</v>
      </c>
      <c r="G76" s="18">
        <f t="shared" si="17"/>
        <v>1.8482564313321372</v>
      </c>
      <c r="I76" s="16">
        <v>41535</v>
      </c>
      <c r="J76" s="1">
        <f t="shared" si="1"/>
        <v>319</v>
      </c>
      <c r="K76" s="1">
        <v>0</v>
      </c>
      <c r="L76" s="1">
        <f>42+12</f>
        <v>54</v>
      </c>
      <c r="M76" s="17">
        <f t="shared" si="6"/>
        <v>4748.7999999999993</v>
      </c>
      <c r="N76" s="18">
        <f t="shared" si="18"/>
        <v>1</v>
      </c>
      <c r="O76" s="18">
        <f t="shared" si="19"/>
        <v>1.7740826307569995</v>
      </c>
      <c r="Q76" s="55">
        <v>41816</v>
      </c>
      <c r="R76" s="1">
        <f t="shared" si="2"/>
        <v>600</v>
      </c>
      <c r="S76" s="174">
        <v>0</v>
      </c>
      <c r="T76" s="174">
        <v>42</v>
      </c>
      <c r="U76" s="17">
        <f t="shared" si="7"/>
        <v>3950.5</v>
      </c>
      <c r="V76" s="18">
        <f t="shared" si="20"/>
        <v>1</v>
      </c>
      <c r="W76" s="18">
        <f t="shared" si="21"/>
        <v>1.7361294517233297</v>
      </c>
      <c r="Y76" s="55">
        <v>41745</v>
      </c>
      <c r="Z76" s="1">
        <f t="shared" si="3"/>
        <v>529</v>
      </c>
      <c r="AA76" s="174">
        <v>0</v>
      </c>
      <c r="AB76" s="174">
        <v>42</v>
      </c>
      <c r="AC76" s="17">
        <f t="shared" si="9"/>
        <v>3965.0999999999995</v>
      </c>
      <c r="AD76" s="18">
        <f t="shared" si="22"/>
        <v>1</v>
      </c>
      <c r="AE76" s="18">
        <f t="shared" si="23"/>
        <v>1.7818107977657232</v>
      </c>
    </row>
    <row r="77" spans="1:31" x14ac:dyDescent="0.25">
      <c r="A77" s="16">
        <v>41535</v>
      </c>
      <c r="B77" s="1">
        <f t="shared" si="0"/>
        <v>319</v>
      </c>
      <c r="C77" s="1">
        <v>0</v>
      </c>
      <c r="D77" s="1">
        <v>42</v>
      </c>
      <c r="E77" s="17">
        <f t="shared" si="4"/>
        <v>4261.7000000000007</v>
      </c>
      <c r="F77" s="18">
        <f t="shared" si="16"/>
        <v>1</v>
      </c>
      <c r="G77" s="18">
        <f t="shared" si="17"/>
        <v>1.8482564313321372</v>
      </c>
      <c r="I77" s="16">
        <v>41551</v>
      </c>
      <c r="J77" s="1">
        <f t="shared" si="1"/>
        <v>335</v>
      </c>
      <c r="K77" s="1">
        <v>0</v>
      </c>
      <c r="L77" s="1">
        <v>47</v>
      </c>
      <c r="M77" s="17">
        <f t="shared" si="6"/>
        <v>4701.7999999999993</v>
      </c>
      <c r="N77" s="18">
        <f t="shared" si="18"/>
        <v>1</v>
      </c>
      <c r="O77" s="18">
        <f t="shared" si="19"/>
        <v>1.7740826307569995</v>
      </c>
      <c r="Q77" s="55">
        <v>41831</v>
      </c>
      <c r="R77" s="1">
        <f t="shared" si="2"/>
        <v>615</v>
      </c>
      <c r="S77" s="174">
        <v>0</v>
      </c>
      <c r="T77" s="174">
        <v>42</v>
      </c>
      <c r="U77" s="17">
        <f t="shared" si="7"/>
        <v>3908.5</v>
      </c>
      <c r="V77" s="18">
        <f t="shared" si="20"/>
        <v>1</v>
      </c>
      <c r="W77" s="18">
        <f t="shared" si="21"/>
        <v>1.7361294517233297</v>
      </c>
      <c r="Y77" s="55">
        <v>41746</v>
      </c>
      <c r="Z77" s="1">
        <f t="shared" si="3"/>
        <v>530</v>
      </c>
      <c r="AA77" s="174">
        <v>4.4000000000000004</v>
      </c>
      <c r="AB77" s="174">
        <v>15</v>
      </c>
      <c r="AC77" s="17">
        <f t="shared" si="9"/>
        <v>3954.4999999999995</v>
      </c>
      <c r="AD77" s="18">
        <f t="shared" si="22"/>
        <v>1.0011096819752339</v>
      </c>
      <c r="AE77" s="18">
        <f t="shared" si="23"/>
        <v>1.7837880410912808</v>
      </c>
    </row>
    <row r="78" spans="1:31" x14ac:dyDescent="0.25">
      <c r="A78" s="16">
        <v>41551</v>
      </c>
      <c r="B78" s="1">
        <f t="shared" ref="B78:B81" si="24">A78-$B$5</f>
        <v>335</v>
      </c>
      <c r="C78" s="1">
        <v>0</v>
      </c>
      <c r="D78" s="1">
        <v>47</v>
      </c>
      <c r="E78" s="17">
        <f t="shared" si="4"/>
        <v>4214.7000000000007</v>
      </c>
      <c r="F78" s="18">
        <f t="shared" si="16"/>
        <v>1</v>
      </c>
      <c r="G78" s="18">
        <f t="shared" si="17"/>
        <v>1.8482564313321372</v>
      </c>
      <c r="I78" s="55">
        <v>41565</v>
      </c>
      <c r="J78" s="1">
        <f t="shared" ref="J78:J102" si="25">I78-$J$5</f>
        <v>349</v>
      </c>
      <c r="K78" s="1">
        <v>0</v>
      </c>
      <c r="L78" s="1">
        <v>42</v>
      </c>
      <c r="M78" s="17">
        <f t="shared" si="6"/>
        <v>4659.7999999999993</v>
      </c>
      <c r="N78" s="18">
        <f t="shared" si="18"/>
        <v>1</v>
      </c>
      <c r="O78" s="18">
        <f t="shared" si="19"/>
        <v>1.7740826307569995</v>
      </c>
      <c r="Q78" s="55">
        <v>41841</v>
      </c>
      <c r="R78" s="1">
        <f t="shared" ref="R78:R107" si="26">Q78-$R$5</f>
        <v>625</v>
      </c>
      <c r="S78" s="174">
        <v>0</v>
      </c>
      <c r="T78" s="174">
        <v>42</v>
      </c>
      <c r="U78" s="17">
        <f t="shared" si="7"/>
        <v>3866.5</v>
      </c>
      <c r="V78" s="18">
        <f t="shared" si="20"/>
        <v>1</v>
      </c>
      <c r="W78" s="18">
        <f t="shared" si="21"/>
        <v>1.7361294517233297</v>
      </c>
      <c r="Y78" s="55">
        <v>41753</v>
      </c>
      <c r="Z78" s="1">
        <f t="shared" ref="Z78:Z90" si="27">Y78-$Z$5</f>
        <v>537</v>
      </c>
      <c r="AA78" s="174">
        <v>0</v>
      </c>
      <c r="AB78" s="174">
        <v>5</v>
      </c>
      <c r="AC78" s="17">
        <f t="shared" si="9"/>
        <v>3949.4999999999995</v>
      </c>
      <c r="AD78" s="18">
        <f t="shared" si="22"/>
        <v>1</v>
      </c>
      <c r="AE78" s="18">
        <f t="shared" si="23"/>
        <v>1.7837880410912808</v>
      </c>
    </row>
    <row r="79" spans="1:31" x14ac:dyDescent="0.25">
      <c r="A79" s="16">
        <v>41579</v>
      </c>
      <c r="B79" s="138">
        <f t="shared" si="24"/>
        <v>363</v>
      </c>
      <c r="C79" s="138">
        <v>0</v>
      </c>
      <c r="D79" s="138">
        <v>5</v>
      </c>
      <c r="E79" s="17">
        <f t="shared" si="4"/>
        <v>4209.7000000000007</v>
      </c>
      <c r="F79" s="18">
        <f t="shared" ref="F79:F81" si="28">(C79+E78)/E78</f>
        <v>1</v>
      </c>
      <c r="G79" s="18">
        <f t="shared" ref="G79:G81" si="29">F79*G78</f>
        <v>1.8482564313321372</v>
      </c>
      <c r="I79" s="16">
        <v>41579</v>
      </c>
      <c r="J79" s="138">
        <f t="shared" si="25"/>
        <v>363</v>
      </c>
      <c r="K79" s="138">
        <v>0</v>
      </c>
      <c r="L79" s="138">
        <v>5</v>
      </c>
      <c r="M79" s="17">
        <f t="shared" si="6"/>
        <v>4654.7999999999993</v>
      </c>
      <c r="N79" s="18">
        <f t="shared" ref="N79:N96" si="30">(K79+M78)/M78</f>
        <v>1</v>
      </c>
      <c r="O79" s="18">
        <f t="shared" ref="O79:O96" si="31">N79*O78</f>
        <v>1.7740826307569995</v>
      </c>
      <c r="Q79" s="55">
        <v>41842</v>
      </c>
      <c r="R79" s="183">
        <f t="shared" si="26"/>
        <v>626</v>
      </c>
      <c r="S79" s="183">
        <v>500</v>
      </c>
      <c r="T79" s="183">
        <v>55</v>
      </c>
      <c r="U79" s="17">
        <f t="shared" si="7"/>
        <v>4311.5</v>
      </c>
      <c r="V79" s="18">
        <f t="shared" si="20"/>
        <v>1.1293159187896029</v>
      </c>
      <c r="W79" s="18">
        <f t="shared" si="21"/>
        <v>1.9606386269106215</v>
      </c>
      <c r="Y79" s="55">
        <v>41757</v>
      </c>
      <c r="Z79" s="174">
        <f t="shared" si="27"/>
        <v>541</v>
      </c>
      <c r="AA79" s="174">
        <v>1</v>
      </c>
      <c r="AB79" s="174">
        <v>5</v>
      </c>
      <c r="AC79" s="17">
        <f t="shared" ref="AC79:AC86" si="32">AC78+AA79-AB79</f>
        <v>3945.4999999999995</v>
      </c>
      <c r="AD79" s="18">
        <f t="shared" ref="AD79:AD86" si="33">(AA79+AC78)/AC78</f>
        <v>1.0002531966071655</v>
      </c>
      <c r="AE79" s="18">
        <f t="shared" ref="AE79:AE86" si="34">AD79*AE78</f>
        <v>1.7842396901711874</v>
      </c>
    </row>
    <row r="80" spans="1:31" x14ac:dyDescent="0.25">
      <c r="A80" s="16">
        <v>41591</v>
      </c>
      <c r="B80" s="138">
        <f t="shared" si="24"/>
        <v>375</v>
      </c>
      <c r="C80" s="138">
        <v>0</v>
      </c>
      <c r="D80" s="138">
        <v>5</v>
      </c>
      <c r="E80" s="17">
        <f t="shared" ref="E80:E81" si="35">E79+C80-D80</f>
        <v>4204.7000000000007</v>
      </c>
      <c r="F80" s="18">
        <f t="shared" si="28"/>
        <v>1</v>
      </c>
      <c r="G80" s="18">
        <f t="shared" si="29"/>
        <v>1.8482564313321372</v>
      </c>
      <c r="I80" s="16">
        <v>41591</v>
      </c>
      <c r="J80" s="138">
        <f t="shared" si="25"/>
        <v>375</v>
      </c>
      <c r="K80" s="138">
        <v>0</v>
      </c>
      <c r="L80" s="138">
        <v>5</v>
      </c>
      <c r="M80" s="17">
        <f t="shared" ref="M80:M96" si="36">M79+K80-L80</f>
        <v>4649.7999999999993</v>
      </c>
      <c r="N80" s="18">
        <f t="shared" si="30"/>
        <v>1</v>
      </c>
      <c r="O80" s="18">
        <f t="shared" si="31"/>
        <v>1.7740826307569995</v>
      </c>
      <c r="Q80" s="185">
        <v>41843.375</v>
      </c>
      <c r="R80" s="183">
        <f t="shared" si="26"/>
        <v>627.375</v>
      </c>
      <c r="S80" s="183">
        <v>4</v>
      </c>
      <c r="T80" s="183">
        <v>25</v>
      </c>
      <c r="U80" s="17">
        <f t="shared" ref="U80:U81" si="37">U79+S80-T80</f>
        <v>4290.5</v>
      </c>
      <c r="V80" s="18">
        <f t="shared" si="20"/>
        <v>1.0009277513626349</v>
      </c>
      <c r="W80" s="18">
        <f t="shared" si="21"/>
        <v>1.9624576120683725</v>
      </c>
      <c r="Y80" s="55">
        <v>41771</v>
      </c>
      <c r="Z80" s="174">
        <f t="shared" si="27"/>
        <v>555</v>
      </c>
      <c r="AA80" s="174">
        <v>0</v>
      </c>
      <c r="AB80" s="174">
        <v>42</v>
      </c>
      <c r="AC80" s="17">
        <f t="shared" si="32"/>
        <v>3903.4999999999995</v>
      </c>
      <c r="AD80" s="18">
        <f t="shared" si="33"/>
        <v>1</v>
      </c>
      <c r="AE80" s="18">
        <f t="shared" si="34"/>
        <v>1.7842396901711874</v>
      </c>
    </row>
    <row r="81" spans="1:31" x14ac:dyDescent="0.25">
      <c r="A81" s="16">
        <v>41605</v>
      </c>
      <c r="B81" s="138">
        <f t="shared" si="24"/>
        <v>389</v>
      </c>
      <c r="C81" s="138">
        <v>0</v>
      </c>
      <c r="D81" s="138">
        <v>42</v>
      </c>
      <c r="E81" s="17">
        <f t="shared" si="35"/>
        <v>4162.7000000000007</v>
      </c>
      <c r="F81" s="18">
        <f t="shared" si="28"/>
        <v>1</v>
      </c>
      <c r="G81" s="18">
        <f t="shared" si="29"/>
        <v>1.8482564313321372</v>
      </c>
      <c r="I81" s="55">
        <v>41600</v>
      </c>
      <c r="J81" s="138">
        <f t="shared" si="25"/>
        <v>384</v>
      </c>
      <c r="K81" s="138">
        <v>0</v>
      </c>
      <c r="L81" s="138">
        <v>42</v>
      </c>
      <c r="M81" s="17">
        <f t="shared" si="36"/>
        <v>4607.7999999999993</v>
      </c>
      <c r="N81" s="18">
        <f t="shared" si="30"/>
        <v>1</v>
      </c>
      <c r="O81" s="18">
        <f t="shared" si="31"/>
        <v>1.7740826307569995</v>
      </c>
      <c r="Q81" s="185">
        <v>41843.385416666664</v>
      </c>
      <c r="R81" s="183">
        <f t="shared" si="26"/>
        <v>627.38541666666424</v>
      </c>
      <c r="S81" s="183">
        <v>8</v>
      </c>
      <c r="T81" s="183">
        <v>5</v>
      </c>
      <c r="U81" s="17">
        <f t="shared" si="37"/>
        <v>4293.5</v>
      </c>
      <c r="V81" s="18">
        <f t="shared" si="20"/>
        <v>1.0018645845472556</v>
      </c>
      <c r="W81" s="18">
        <f t="shared" si="21"/>
        <v>1.9661167802064794</v>
      </c>
      <c r="Y81" s="55">
        <v>41774</v>
      </c>
      <c r="Z81" s="174">
        <f t="shared" si="27"/>
        <v>558</v>
      </c>
      <c r="AA81" s="174">
        <v>0</v>
      </c>
      <c r="AB81" s="174">
        <v>7</v>
      </c>
      <c r="AC81" s="17">
        <f t="shared" si="32"/>
        <v>3896.4999999999995</v>
      </c>
      <c r="AD81" s="18">
        <f t="shared" si="33"/>
        <v>1</v>
      </c>
      <c r="AE81" s="18">
        <f t="shared" si="34"/>
        <v>1.7842396901711874</v>
      </c>
    </row>
    <row r="82" spans="1:31" x14ac:dyDescent="0.25">
      <c r="E82" s="17"/>
      <c r="F82" s="18"/>
      <c r="G82" s="18"/>
      <c r="I82" s="16">
        <v>41605</v>
      </c>
      <c r="J82" s="138">
        <f t="shared" si="25"/>
        <v>389</v>
      </c>
      <c r="K82" s="138">
        <v>0</v>
      </c>
      <c r="L82" s="138">
        <v>42</v>
      </c>
      <c r="M82" s="17">
        <f t="shared" si="36"/>
        <v>4565.7999999999993</v>
      </c>
      <c r="N82" s="18">
        <f t="shared" si="30"/>
        <v>1</v>
      </c>
      <c r="O82" s="18">
        <f t="shared" si="31"/>
        <v>1.7740826307569995</v>
      </c>
      <c r="Q82" s="185">
        <v>41843.39583321759</v>
      </c>
      <c r="R82" s="183">
        <f t="shared" si="26"/>
        <v>627.39583321758982</v>
      </c>
      <c r="S82" s="183">
        <v>8</v>
      </c>
      <c r="T82" s="183">
        <v>25</v>
      </c>
      <c r="U82" s="17">
        <f t="shared" ref="U82:U93" si="38">U81+S82-T82</f>
        <v>4276.5</v>
      </c>
      <c r="V82" s="18">
        <f t="shared" ref="V82:V93" si="39">(S82+U81)/U81</f>
        <v>1.0018632817049027</v>
      </c>
      <c r="W82" s="18">
        <f t="shared" ref="W82:W93" si="40">V82*W81</f>
        <v>1.9697802096327404</v>
      </c>
      <c r="Y82" s="55">
        <v>41782</v>
      </c>
      <c r="Z82" s="174">
        <f t="shared" si="27"/>
        <v>566</v>
      </c>
      <c r="AA82" s="174">
        <v>0.9</v>
      </c>
      <c r="AB82" s="174">
        <v>10</v>
      </c>
      <c r="AC82" s="17">
        <f t="shared" si="32"/>
        <v>3887.3999999999996</v>
      </c>
      <c r="AD82" s="18">
        <f t="shared" si="33"/>
        <v>1.0002309765173873</v>
      </c>
      <c r="AE82" s="18">
        <f t="shared" si="34"/>
        <v>1.7846518076410074</v>
      </c>
    </row>
    <row r="83" spans="1:31" x14ac:dyDescent="0.25">
      <c r="E83" s="17"/>
      <c r="F83" s="18"/>
      <c r="G83" s="18"/>
      <c r="I83" s="55">
        <v>41623</v>
      </c>
      <c r="J83" s="138">
        <f t="shared" si="25"/>
        <v>407</v>
      </c>
      <c r="K83" s="138">
        <v>0</v>
      </c>
      <c r="L83" s="138">
        <v>47</v>
      </c>
      <c r="M83" s="17">
        <f t="shared" si="36"/>
        <v>4518.7999999999993</v>
      </c>
      <c r="N83" s="18">
        <f t="shared" si="30"/>
        <v>1</v>
      </c>
      <c r="O83" s="18">
        <f t="shared" si="31"/>
        <v>1.7740826307569995</v>
      </c>
      <c r="Q83" s="185">
        <v>41843.402777777781</v>
      </c>
      <c r="R83" s="183">
        <f t="shared" si="26"/>
        <v>627.40277777778101</v>
      </c>
      <c r="S83" s="183">
        <v>5.4</v>
      </c>
      <c r="T83" s="183">
        <v>5</v>
      </c>
      <c r="U83" s="17">
        <f t="shared" si="38"/>
        <v>4276.8999999999996</v>
      </c>
      <c r="V83" s="18">
        <f t="shared" si="39"/>
        <v>1.0012627148368993</v>
      </c>
      <c r="W83" s="18">
        <f t="shared" si="40"/>
        <v>1.9722674803288742</v>
      </c>
      <c r="Y83" s="55">
        <v>41791</v>
      </c>
      <c r="Z83" s="174">
        <f t="shared" si="27"/>
        <v>575</v>
      </c>
      <c r="AA83" s="174">
        <v>0</v>
      </c>
      <c r="AB83" s="174">
        <v>42</v>
      </c>
      <c r="AC83" s="17">
        <f t="shared" si="32"/>
        <v>3845.3999999999996</v>
      </c>
      <c r="AD83" s="18">
        <f t="shared" si="33"/>
        <v>1</v>
      </c>
      <c r="AE83" s="18">
        <f t="shared" si="34"/>
        <v>1.7846518076410074</v>
      </c>
    </row>
    <row r="84" spans="1:31" x14ac:dyDescent="0.25">
      <c r="E84" s="17"/>
      <c r="F84" s="18"/>
      <c r="G84" s="18"/>
      <c r="I84" s="55">
        <v>41630</v>
      </c>
      <c r="J84" s="138">
        <f t="shared" si="25"/>
        <v>414</v>
      </c>
      <c r="K84" s="138">
        <v>0</v>
      </c>
      <c r="L84" s="138">
        <v>47</v>
      </c>
      <c r="M84" s="17">
        <f t="shared" si="36"/>
        <v>4471.7999999999993</v>
      </c>
      <c r="N84" s="18">
        <f t="shared" si="30"/>
        <v>1</v>
      </c>
      <c r="O84" s="18">
        <f t="shared" si="31"/>
        <v>1.7740826307569995</v>
      </c>
      <c r="Q84" s="185">
        <v>41843.409722395831</v>
      </c>
      <c r="R84" s="183">
        <f t="shared" si="26"/>
        <v>627.40972239583061</v>
      </c>
      <c r="S84" s="183">
        <v>7</v>
      </c>
      <c r="T84" s="183">
        <v>5</v>
      </c>
      <c r="U84" s="17">
        <f t="shared" si="38"/>
        <v>4278.8999999999996</v>
      </c>
      <c r="V84" s="18">
        <f t="shared" si="39"/>
        <v>1.0016366994785944</v>
      </c>
      <c r="W84" s="18">
        <f t="shared" si="40"/>
        <v>1.9754954894855772</v>
      </c>
      <c r="Y84" s="55">
        <v>41801</v>
      </c>
      <c r="Z84" s="174">
        <f t="shared" si="27"/>
        <v>585</v>
      </c>
      <c r="AA84" s="174">
        <v>0</v>
      </c>
      <c r="AB84" s="174">
        <v>42</v>
      </c>
      <c r="AC84" s="17">
        <f t="shared" si="32"/>
        <v>3803.3999999999996</v>
      </c>
      <c r="AD84" s="18">
        <f t="shared" si="33"/>
        <v>1</v>
      </c>
      <c r="AE84" s="18">
        <f t="shared" si="34"/>
        <v>1.7846518076410074</v>
      </c>
    </row>
    <row r="85" spans="1:31" x14ac:dyDescent="0.25">
      <c r="E85" s="17"/>
      <c r="F85" s="18"/>
      <c r="G85" s="18"/>
      <c r="I85" s="55">
        <v>41646</v>
      </c>
      <c r="J85" s="138">
        <f t="shared" si="25"/>
        <v>430</v>
      </c>
      <c r="K85" s="138">
        <v>0</v>
      </c>
      <c r="L85" s="138">
        <v>5</v>
      </c>
      <c r="M85" s="17">
        <f t="shared" si="36"/>
        <v>4466.7999999999993</v>
      </c>
      <c r="N85" s="18">
        <f t="shared" si="30"/>
        <v>1</v>
      </c>
      <c r="O85" s="18">
        <f t="shared" si="31"/>
        <v>1.7740826307569995</v>
      </c>
      <c r="Q85" s="185">
        <v>41843.416667013887</v>
      </c>
      <c r="R85" s="183">
        <f t="shared" si="26"/>
        <v>627.41666701388749</v>
      </c>
      <c r="S85" s="183">
        <v>5</v>
      </c>
      <c r="T85" s="183">
        <v>25</v>
      </c>
      <c r="U85" s="17">
        <f t="shared" si="38"/>
        <v>4258.8999999999996</v>
      </c>
      <c r="V85" s="18">
        <f t="shared" si="39"/>
        <v>1.0011685246208137</v>
      </c>
      <c r="W85" s="18">
        <f t="shared" si="40"/>
        <v>1.9778039046033475</v>
      </c>
      <c r="Y85" s="55">
        <v>41815</v>
      </c>
      <c r="Z85" s="174">
        <f t="shared" si="27"/>
        <v>599</v>
      </c>
      <c r="AA85" s="174">
        <v>12</v>
      </c>
      <c r="AB85" s="174">
        <v>10</v>
      </c>
      <c r="AC85" s="17">
        <f t="shared" si="32"/>
        <v>3805.3999999999996</v>
      </c>
      <c r="AD85" s="18">
        <f t="shared" si="33"/>
        <v>1.003155071777883</v>
      </c>
      <c r="AE85" s="18">
        <f t="shared" si="34"/>
        <v>1.7902825121926433</v>
      </c>
    </row>
    <row r="86" spans="1:31" x14ac:dyDescent="0.25">
      <c r="E86" s="17"/>
      <c r="F86" s="18"/>
      <c r="G86" s="18"/>
      <c r="I86" s="55">
        <v>41656</v>
      </c>
      <c r="J86" s="138">
        <f t="shared" si="25"/>
        <v>440</v>
      </c>
      <c r="K86" s="140">
        <v>0</v>
      </c>
      <c r="L86" s="140">
        <v>42</v>
      </c>
      <c r="M86" s="17">
        <f t="shared" si="36"/>
        <v>4424.7999999999993</v>
      </c>
      <c r="N86" s="18">
        <f t="shared" si="30"/>
        <v>1</v>
      </c>
      <c r="O86" s="18">
        <f t="shared" si="31"/>
        <v>1.7740826307569995</v>
      </c>
      <c r="Q86" s="185">
        <v>41843.427083333336</v>
      </c>
      <c r="R86" s="183">
        <f t="shared" si="26"/>
        <v>627.42708333333576</v>
      </c>
      <c r="S86" s="183">
        <v>4.5</v>
      </c>
      <c r="T86" s="183">
        <v>5</v>
      </c>
      <c r="U86" s="17">
        <f t="shared" si="38"/>
        <v>4258.3999999999996</v>
      </c>
      <c r="V86" s="18">
        <f t="shared" si="39"/>
        <v>1.0010566108619596</v>
      </c>
      <c r="W86" s="18">
        <f t="shared" si="40"/>
        <v>1.9798936736917776</v>
      </c>
      <c r="Y86" s="55">
        <v>41816</v>
      </c>
      <c r="Z86" s="174">
        <f t="shared" si="27"/>
        <v>600</v>
      </c>
      <c r="AA86" s="174">
        <v>0</v>
      </c>
      <c r="AB86" s="174">
        <v>42</v>
      </c>
      <c r="AC86" s="17">
        <f t="shared" si="32"/>
        <v>3763.3999999999996</v>
      </c>
      <c r="AD86" s="18">
        <f t="shared" si="33"/>
        <v>1</v>
      </c>
      <c r="AE86" s="18">
        <f t="shared" si="34"/>
        <v>1.7902825121926433</v>
      </c>
    </row>
    <row r="87" spans="1:31" x14ac:dyDescent="0.25">
      <c r="E87" s="17"/>
      <c r="F87" s="18"/>
      <c r="G87" s="18"/>
      <c r="I87" s="55">
        <v>41702</v>
      </c>
      <c r="J87" s="138">
        <f t="shared" si="25"/>
        <v>486</v>
      </c>
      <c r="K87" s="174">
        <v>0</v>
      </c>
      <c r="L87" s="174">
        <v>5</v>
      </c>
      <c r="M87" s="17">
        <f t="shared" si="36"/>
        <v>4419.7999999999993</v>
      </c>
      <c r="N87" s="18">
        <f t="shared" si="30"/>
        <v>1</v>
      </c>
      <c r="O87" s="18">
        <f t="shared" si="31"/>
        <v>1.7740826307569995</v>
      </c>
      <c r="Q87" s="185">
        <v>41843.434027777781</v>
      </c>
      <c r="R87" s="183">
        <f t="shared" si="26"/>
        <v>627.43402777778101</v>
      </c>
      <c r="S87" s="183">
        <v>2.8</v>
      </c>
      <c r="T87" s="183">
        <v>5</v>
      </c>
      <c r="U87" s="17">
        <f t="shared" si="38"/>
        <v>4256.2</v>
      </c>
      <c r="V87" s="18">
        <f t="shared" si="39"/>
        <v>1.0006575239526583</v>
      </c>
      <c r="W87" s="18">
        <f t="shared" si="40"/>
        <v>1.9811955012059466</v>
      </c>
      <c r="Y87" s="55">
        <v>41831</v>
      </c>
      <c r="Z87" s="174">
        <f t="shared" si="27"/>
        <v>615</v>
      </c>
      <c r="AA87" s="174">
        <v>0</v>
      </c>
      <c r="AB87" s="174">
        <v>42</v>
      </c>
      <c r="AC87" s="17">
        <f t="shared" ref="AC87:AC88" si="41">AC86+AA87-AB87</f>
        <v>3721.3999999999996</v>
      </c>
      <c r="AD87" s="18">
        <f t="shared" ref="AD87:AD88" si="42">(AA87+AC86)/AC86</f>
        <v>1</v>
      </c>
      <c r="AE87" s="18">
        <f t="shared" ref="AE87:AE88" si="43">AD87*AE86</f>
        <v>1.7902825121926433</v>
      </c>
    </row>
    <row r="88" spans="1:31" x14ac:dyDescent="0.25">
      <c r="E88" s="17"/>
      <c r="F88" s="18"/>
      <c r="G88" s="18"/>
      <c r="I88" s="55">
        <v>41711</v>
      </c>
      <c r="J88" s="138">
        <f t="shared" si="25"/>
        <v>495</v>
      </c>
      <c r="K88" s="174">
        <v>0</v>
      </c>
      <c r="L88" s="174">
        <v>42</v>
      </c>
      <c r="M88" s="17">
        <f t="shared" si="36"/>
        <v>4377.7999999999993</v>
      </c>
      <c r="N88" s="18">
        <f t="shared" si="30"/>
        <v>1</v>
      </c>
      <c r="O88" s="18">
        <f t="shared" si="31"/>
        <v>1.7740826307569995</v>
      </c>
      <c r="Q88" s="185">
        <v>41843.440972222219</v>
      </c>
      <c r="R88" s="183">
        <f t="shared" si="26"/>
        <v>627.44097222221899</v>
      </c>
      <c r="S88" s="183">
        <v>3.2</v>
      </c>
      <c r="T88" s="183">
        <v>25</v>
      </c>
      <c r="U88" s="17">
        <f t="shared" si="38"/>
        <v>4234.3999999999996</v>
      </c>
      <c r="V88" s="18">
        <f t="shared" si="39"/>
        <v>1.0007518443682157</v>
      </c>
      <c r="W88" s="18">
        <f t="shared" si="40"/>
        <v>1.9826850518858625</v>
      </c>
      <c r="Y88" s="55">
        <v>41841</v>
      </c>
      <c r="Z88" s="174">
        <f t="shared" si="27"/>
        <v>625</v>
      </c>
      <c r="AA88" s="174">
        <v>0</v>
      </c>
      <c r="AB88" s="174">
        <v>42</v>
      </c>
      <c r="AC88" s="17">
        <f t="shared" si="41"/>
        <v>3679.3999999999996</v>
      </c>
      <c r="AD88" s="18">
        <f t="shared" si="42"/>
        <v>1</v>
      </c>
      <c r="AE88" s="18">
        <f t="shared" si="43"/>
        <v>1.7902825121926433</v>
      </c>
    </row>
    <row r="89" spans="1:31" x14ac:dyDescent="0.25">
      <c r="E89" s="17"/>
      <c r="F89" s="18"/>
      <c r="G89" s="18"/>
      <c r="I89" s="55">
        <v>41731</v>
      </c>
      <c r="J89" s="138">
        <f t="shared" si="25"/>
        <v>515</v>
      </c>
      <c r="K89" s="174">
        <v>0</v>
      </c>
      <c r="L89" s="174">
        <v>42</v>
      </c>
      <c r="M89" s="17">
        <f t="shared" si="36"/>
        <v>4335.7999999999993</v>
      </c>
      <c r="N89" s="18">
        <f t="shared" si="30"/>
        <v>1</v>
      </c>
      <c r="O89" s="18">
        <f t="shared" si="31"/>
        <v>1.7740826307569995</v>
      </c>
      <c r="Q89" s="185">
        <v>41843.451388888891</v>
      </c>
      <c r="R89" s="183">
        <f t="shared" si="26"/>
        <v>627.45138888889051</v>
      </c>
      <c r="S89" s="183">
        <v>3.2</v>
      </c>
      <c r="T89" s="183">
        <v>5</v>
      </c>
      <c r="U89" s="17">
        <f t="shared" si="38"/>
        <v>4232.5999999999995</v>
      </c>
      <c r="V89" s="18">
        <f t="shared" si="39"/>
        <v>1.0007557150954089</v>
      </c>
      <c r="W89" s="18">
        <f t="shared" si="40"/>
        <v>1.9841833969090144</v>
      </c>
      <c r="Y89" s="55">
        <v>41859</v>
      </c>
      <c r="Z89" s="184">
        <f t="shared" si="27"/>
        <v>643</v>
      </c>
      <c r="AA89" s="186">
        <v>0</v>
      </c>
      <c r="AB89" s="186">
        <v>42</v>
      </c>
      <c r="AC89" s="17">
        <f t="shared" ref="AC89:AC90" si="44">AC88+AA89-AB89</f>
        <v>3637.3999999999996</v>
      </c>
      <c r="AD89" s="18">
        <f t="shared" ref="AD89:AD90" si="45">(AA89+AC88)/AC88</f>
        <v>1</v>
      </c>
      <c r="AE89" s="18">
        <f t="shared" ref="AE89:AE90" si="46">AD89*AE88</f>
        <v>1.7902825121926433</v>
      </c>
    </row>
    <row r="90" spans="1:31" x14ac:dyDescent="0.25">
      <c r="E90" s="17"/>
      <c r="F90" s="18"/>
      <c r="G90" s="18"/>
      <c r="I90" s="55">
        <v>41745</v>
      </c>
      <c r="J90" s="138">
        <f t="shared" si="25"/>
        <v>529</v>
      </c>
      <c r="K90" s="174">
        <v>0</v>
      </c>
      <c r="L90" s="174">
        <v>42</v>
      </c>
      <c r="M90" s="17">
        <f t="shared" si="36"/>
        <v>4293.7999999999993</v>
      </c>
      <c r="N90" s="18">
        <f t="shared" si="30"/>
        <v>1</v>
      </c>
      <c r="O90" s="18">
        <f t="shared" si="31"/>
        <v>1.7740826307569995</v>
      </c>
      <c r="Q90" s="185">
        <v>41843.458333333336</v>
      </c>
      <c r="R90" s="183">
        <f t="shared" si="26"/>
        <v>627.45833333333576</v>
      </c>
      <c r="S90" s="183">
        <v>3.2</v>
      </c>
      <c r="T90" s="183">
        <v>25</v>
      </c>
      <c r="U90" s="17">
        <f t="shared" si="38"/>
        <v>4210.7999999999993</v>
      </c>
      <c r="V90" s="18">
        <f t="shared" si="39"/>
        <v>1.00075603647876</v>
      </c>
      <c r="W90" s="18">
        <f t="shared" si="40"/>
        <v>1.9856835119376275</v>
      </c>
      <c r="Y90" s="55">
        <v>41865</v>
      </c>
      <c r="Z90" s="184">
        <f t="shared" si="27"/>
        <v>649</v>
      </c>
      <c r="AA90" s="186">
        <v>0</v>
      </c>
      <c r="AB90" s="186">
        <v>42</v>
      </c>
      <c r="AC90" s="17">
        <f t="shared" si="44"/>
        <v>3595.3999999999996</v>
      </c>
      <c r="AD90" s="18">
        <f t="shared" si="45"/>
        <v>1</v>
      </c>
      <c r="AE90" s="18">
        <f t="shared" si="46"/>
        <v>1.7902825121926433</v>
      </c>
    </row>
    <row r="91" spans="1:31" x14ac:dyDescent="0.25">
      <c r="E91" s="17"/>
      <c r="F91" s="18"/>
      <c r="G91" s="18"/>
      <c r="I91" s="55">
        <v>41766</v>
      </c>
      <c r="J91" s="138">
        <f t="shared" si="25"/>
        <v>550</v>
      </c>
      <c r="K91" s="174">
        <v>0</v>
      </c>
      <c r="L91" s="174">
        <v>42</v>
      </c>
      <c r="M91" s="17">
        <f t="shared" si="36"/>
        <v>4251.7999999999993</v>
      </c>
      <c r="N91" s="18">
        <f t="shared" si="30"/>
        <v>1</v>
      </c>
      <c r="O91" s="18">
        <f t="shared" si="31"/>
        <v>1.7740826307569995</v>
      </c>
      <c r="Q91" s="185">
        <v>41843.46875</v>
      </c>
      <c r="R91" s="183">
        <f t="shared" si="26"/>
        <v>627.46875</v>
      </c>
      <c r="S91" s="183">
        <v>2.4</v>
      </c>
      <c r="T91" s="183">
        <v>5</v>
      </c>
      <c r="U91" s="17">
        <f t="shared" si="38"/>
        <v>4208.1999999999989</v>
      </c>
      <c r="V91" s="18">
        <f t="shared" si="39"/>
        <v>1.0005699629524081</v>
      </c>
      <c r="W91" s="18">
        <f t="shared" si="40"/>
        <v>1.9868152779746395</v>
      </c>
    </row>
    <row r="92" spans="1:31" x14ac:dyDescent="0.25">
      <c r="I92" s="55">
        <v>41771</v>
      </c>
      <c r="J92" s="138">
        <f t="shared" si="25"/>
        <v>555</v>
      </c>
      <c r="K92" s="174">
        <v>0</v>
      </c>
      <c r="L92" s="174">
        <v>42</v>
      </c>
      <c r="M92" s="17">
        <f t="shared" si="36"/>
        <v>4209.7999999999993</v>
      </c>
      <c r="N92" s="18">
        <f t="shared" si="30"/>
        <v>1</v>
      </c>
      <c r="O92" s="18">
        <f t="shared" si="31"/>
        <v>1.7740826307569995</v>
      </c>
      <c r="Q92" s="185">
        <v>41843.489583333336</v>
      </c>
      <c r="R92" s="183">
        <f t="shared" si="26"/>
        <v>627.48958333333576</v>
      </c>
      <c r="S92" s="183">
        <v>2.4</v>
      </c>
      <c r="T92" s="183">
        <v>25</v>
      </c>
      <c r="U92" s="17">
        <f t="shared" si="38"/>
        <v>4185.5999999999985</v>
      </c>
      <c r="V92" s="18">
        <f t="shared" si="39"/>
        <v>1.0005703150990921</v>
      </c>
      <c r="W92" s="18">
        <f t="shared" si="40"/>
        <v>1.9879483887267753</v>
      </c>
    </row>
    <row r="93" spans="1:31" x14ac:dyDescent="0.25">
      <c r="I93" s="55">
        <v>41774</v>
      </c>
      <c r="J93" s="138">
        <f t="shared" si="25"/>
        <v>558</v>
      </c>
      <c r="K93" s="174">
        <v>0</v>
      </c>
      <c r="L93" s="174">
        <v>6</v>
      </c>
      <c r="M93" s="17">
        <f t="shared" si="36"/>
        <v>4203.7999999999993</v>
      </c>
      <c r="N93" s="18">
        <f t="shared" si="30"/>
        <v>1</v>
      </c>
      <c r="O93" s="18">
        <f t="shared" si="31"/>
        <v>1.7740826307569995</v>
      </c>
      <c r="Q93" s="185">
        <v>41843.496527777781</v>
      </c>
      <c r="R93" s="183">
        <f t="shared" si="26"/>
        <v>627.49652777778101</v>
      </c>
      <c r="S93" s="183">
        <v>2.4</v>
      </c>
      <c r="T93" s="183">
        <v>5</v>
      </c>
      <c r="U93" s="17">
        <f t="shared" si="38"/>
        <v>4182.9999999999982</v>
      </c>
      <c r="V93" s="18">
        <f t="shared" si="39"/>
        <v>1.0005733944954127</v>
      </c>
      <c r="W93" s="18">
        <f t="shared" si="40"/>
        <v>1.9890882673900359</v>
      </c>
    </row>
    <row r="94" spans="1:31" x14ac:dyDescent="0.25">
      <c r="I94" s="55">
        <v>41782</v>
      </c>
      <c r="J94" s="138">
        <f t="shared" si="25"/>
        <v>566</v>
      </c>
      <c r="K94" s="174">
        <v>0</v>
      </c>
      <c r="L94" s="174">
        <v>5</v>
      </c>
      <c r="M94" s="17">
        <f t="shared" si="36"/>
        <v>4198.7999999999993</v>
      </c>
      <c r="N94" s="18">
        <f t="shared" si="30"/>
        <v>1</v>
      </c>
      <c r="O94" s="18">
        <f t="shared" si="31"/>
        <v>1.7740826307569995</v>
      </c>
      <c r="Q94" s="185">
        <v>41843.517361111109</v>
      </c>
      <c r="R94" s="183">
        <f t="shared" si="26"/>
        <v>627.51736111110949</v>
      </c>
      <c r="S94" s="183">
        <v>2.4</v>
      </c>
      <c r="T94" s="183">
        <v>25</v>
      </c>
      <c r="U94" s="17">
        <f t="shared" ref="U94:U105" si="47">U93+S94-T94</f>
        <v>4160.3999999999978</v>
      </c>
      <c r="V94" s="18">
        <f t="shared" ref="V94:V105" si="48">(S94+U93)/U93</f>
        <v>1.0005737508964856</v>
      </c>
      <c r="W94" s="18">
        <f t="shared" ref="W94:W105" si="49">V94*W93</f>
        <v>1.9902295085666399</v>
      </c>
    </row>
    <row r="95" spans="1:31" x14ac:dyDescent="0.25">
      <c r="I95" s="55">
        <v>41791</v>
      </c>
      <c r="J95" s="138">
        <f t="shared" si="25"/>
        <v>575</v>
      </c>
      <c r="K95" s="174">
        <v>0</v>
      </c>
      <c r="L95" s="174">
        <v>42</v>
      </c>
      <c r="M95" s="17">
        <f t="shared" si="36"/>
        <v>4156.7999999999993</v>
      </c>
      <c r="N95" s="18">
        <f t="shared" si="30"/>
        <v>1</v>
      </c>
      <c r="O95" s="18">
        <f t="shared" si="31"/>
        <v>1.7740826307569995</v>
      </c>
      <c r="Q95" s="185">
        <v>41843.527777777781</v>
      </c>
      <c r="R95" s="183">
        <f t="shared" si="26"/>
        <v>627.52777777778101</v>
      </c>
      <c r="S95" s="183">
        <v>3.2</v>
      </c>
      <c r="T95" s="183">
        <v>5</v>
      </c>
      <c r="U95" s="17">
        <f t="shared" si="47"/>
        <v>4158.5999999999976</v>
      </c>
      <c r="V95" s="18">
        <f t="shared" si="48"/>
        <v>1.0007691568118449</v>
      </c>
      <c r="W95" s="18">
        <f t="shared" si="49"/>
        <v>1.9917603071502885</v>
      </c>
    </row>
    <row r="96" spans="1:31" x14ac:dyDescent="0.25">
      <c r="I96" s="55">
        <v>41801</v>
      </c>
      <c r="J96" s="138">
        <f t="shared" si="25"/>
        <v>585</v>
      </c>
      <c r="K96" s="174">
        <v>0</v>
      </c>
      <c r="L96" s="174">
        <v>42</v>
      </c>
      <c r="M96" s="17">
        <f t="shared" si="36"/>
        <v>4114.7999999999993</v>
      </c>
      <c r="N96" s="18">
        <f t="shared" si="30"/>
        <v>1</v>
      </c>
      <c r="O96" s="18">
        <f t="shared" si="31"/>
        <v>1.7740826307569995</v>
      </c>
      <c r="Q96" s="185">
        <v>41843.534722222219</v>
      </c>
      <c r="R96" s="183">
        <f t="shared" si="26"/>
        <v>627.53472222221899</v>
      </c>
      <c r="S96" s="183">
        <v>3.2</v>
      </c>
      <c r="T96" s="183">
        <v>5</v>
      </c>
      <c r="U96" s="17">
        <f t="shared" si="47"/>
        <v>4156.7999999999975</v>
      </c>
      <c r="V96" s="18">
        <f t="shared" si="48"/>
        <v>1.0007694897321213</v>
      </c>
      <c r="W96" s="18">
        <f t="shared" si="49"/>
        <v>1.9932929462554874</v>
      </c>
    </row>
    <row r="97" spans="9:23" x14ac:dyDescent="0.25">
      <c r="I97" s="55">
        <v>41815</v>
      </c>
      <c r="J97" s="138">
        <f t="shared" si="25"/>
        <v>599</v>
      </c>
      <c r="K97" s="174">
        <v>0</v>
      </c>
      <c r="L97" s="174">
        <v>5</v>
      </c>
      <c r="M97" s="17">
        <f t="shared" ref="M97:M99" si="50">M96+K97-L97</f>
        <v>4109.7999999999993</v>
      </c>
      <c r="N97" s="18">
        <f t="shared" ref="N97:N99" si="51">(K97+M96)/M96</f>
        <v>1</v>
      </c>
      <c r="O97" s="18">
        <f t="shared" ref="O97:O99" si="52">N97*O96</f>
        <v>1.7740826307569995</v>
      </c>
      <c r="Q97" s="185">
        <v>41843.541666550926</v>
      </c>
      <c r="R97" s="183">
        <f t="shared" si="26"/>
        <v>627.54166655092558</v>
      </c>
      <c r="S97" s="183">
        <v>1.6</v>
      </c>
      <c r="T97" s="183">
        <v>25</v>
      </c>
      <c r="U97" s="17">
        <f t="shared" si="47"/>
        <v>4133.3999999999978</v>
      </c>
      <c r="V97" s="18">
        <f t="shared" si="48"/>
        <v>1.000384911470362</v>
      </c>
      <c r="W97" s="18">
        <f t="shared" si="49"/>
        <v>1.9940601875742927</v>
      </c>
    </row>
    <row r="98" spans="9:23" x14ac:dyDescent="0.25">
      <c r="I98" s="55">
        <v>41816</v>
      </c>
      <c r="J98" s="138">
        <f t="shared" si="25"/>
        <v>600</v>
      </c>
      <c r="K98" s="174">
        <v>0</v>
      </c>
      <c r="L98" s="174">
        <v>42</v>
      </c>
      <c r="M98" s="17">
        <f t="shared" si="50"/>
        <v>4067.7999999999993</v>
      </c>
      <c r="N98" s="18">
        <f t="shared" si="51"/>
        <v>1</v>
      </c>
      <c r="O98" s="18">
        <f t="shared" si="52"/>
        <v>1.7740826307569995</v>
      </c>
      <c r="Q98" s="185">
        <v>41843.583333333336</v>
      </c>
      <c r="R98" s="183">
        <f t="shared" si="26"/>
        <v>627.58333333333576</v>
      </c>
      <c r="S98" s="183">
        <v>2.4</v>
      </c>
      <c r="T98" s="183">
        <v>25</v>
      </c>
      <c r="U98" s="17">
        <f t="shared" si="47"/>
        <v>4110.7999999999975</v>
      </c>
      <c r="V98" s="18">
        <f t="shared" si="48"/>
        <v>1.0005806357961968</v>
      </c>
      <c r="W98" s="18">
        <f t="shared" si="49"/>
        <v>1.9952180102989694</v>
      </c>
    </row>
    <row r="99" spans="9:23" x14ac:dyDescent="0.25">
      <c r="I99" s="55">
        <v>41831</v>
      </c>
      <c r="J99" s="174">
        <f t="shared" si="25"/>
        <v>615</v>
      </c>
      <c r="K99" s="174">
        <v>0</v>
      </c>
      <c r="L99" s="174">
        <v>42</v>
      </c>
      <c r="M99" s="17">
        <f t="shared" si="50"/>
        <v>4025.7999999999993</v>
      </c>
      <c r="N99" s="18">
        <f t="shared" si="51"/>
        <v>1</v>
      </c>
      <c r="O99" s="18">
        <f t="shared" si="52"/>
        <v>1.7740826307569995</v>
      </c>
      <c r="Q99" s="185">
        <v>41843.597222222219</v>
      </c>
      <c r="R99" s="183">
        <f t="shared" si="26"/>
        <v>627.59722222221899</v>
      </c>
      <c r="S99" s="183">
        <v>3</v>
      </c>
      <c r="T99" s="183">
        <v>5</v>
      </c>
      <c r="U99" s="17">
        <f t="shared" si="47"/>
        <v>4108.7999999999975</v>
      </c>
      <c r="V99" s="18">
        <f t="shared" si="48"/>
        <v>1.0007297849566994</v>
      </c>
      <c r="W99" s="18">
        <f t="shared" si="49"/>
        <v>1.9966740903882212</v>
      </c>
    </row>
    <row r="100" spans="9:23" x14ac:dyDescent="0.25">
      <c r="I100" s="55">
        <v>41841</v>
      </c>
      <c r="J100" s="174">
        <f t="shared" si="25"/>
        <v>625</v>
      </c>
      <c r="K100" s="174">
        <v>0</v>
      </c>
      <c r="L100" s="174">
        <v>42</v>
      </c>
      <c r="M100" s="17">
        <f t="shared" ref="M100" si="53">M99+K100-L100</f>
        <v>3983.7999999999993</v>
      </c>
      <c r="N100" s="18">
        <f t="shared" ref="N100" si="54">(K100+M99)/M99</f>
        <v>1</v>
      </c>
      <c r="O100" s="18">
        <f t="shared" ref="O100" si="55">N100*O99</f>
        <v>1.7740826307569995</v>
      </c>
      <c r="Q100" s="185">
        <v>41843.604166666664</v>
      </c>
      <c r="R100" s="183">
        <f t="shared" si="26"/>
        <v>627.60416666666424</v>
      </c>
      <c r="S100" s="183">
        <v>0</v>
      </c>
      <c r="T100" s="183">
        <v>25</v>
      </c>
      <c r="U100" s="17">
        <f t="shared" si="47"/>
        <v>4083.7999999999975</v>
      </c>
      <c r="V100" s="18">
        <f t="shared" si="48"/>
        <v>1</v>
      </c>
      <c r="W100" s="18">
        <f t="shared" si="49"/>
        <v>1.9966740903882212</v>
      </c>
    </row>
    <row r="101" spans="9:23" x14ac:dyDescent="0.25">
      <c r="I101" s="55">
        <v>41859</v>
      </c>
      <c r="J101" s="184">
        <f t="shared" si="25"/>
        <v>643</v>
      </c>
      <c r="K101" s="186">
        <v>0</v>
      </c>
      <c r="L101" s="186">
        <v>42</v>
      </c>
      <c r="M101" s="17">
        <f t="shared" ref="M101:M102" si="56">M100+K101-L101</f>
        <v>3941.7999999999993</v>
      </c>
      <c r="N101" s="18">
        <f t="shared" ref="N101:N102" si="57">(K101+M100)/M100</f>
        <v>1</v>
      </c>
      <c r="O101" s="18">
        <f t="shared" ref="O101:O102" si="58">N101*O100</f>
        <v>1.7740826307569995</v>
      </c>
      <c r="Q101" s="185">
        <v>41843.625</v>
      </c>
      <c r="R101" s="183">
        <f t="shared" si="26"/>
        <v>627.625</v>
      </c>
      <c r="S101" s="183">
        <v>0</v>
      </c>
      <c r="T101" s="183">
        <v>25</v>
      </c>
      <c r="U101" s="17">
        <f t="shared" si="47"/>
        <v>4058.7999999999975</v>
      </c>
      <c r="V101" s="18">
        <f t="shared" si="48"/>
        <v>1</v>
      </c>
      <c r="W101" s="18">
        <f t="shared" si="49"/>
        <v>1.9966740903882212</v>
      </c>
    </row>
    <row r="102" spans="9:23" x14ac:dyDescent="0.25">
      <c r="I102" s="55">
        <v>41865</v>
      </c>
      <c r="J102" s="184">
        <f t="shared" si="25"/>
        <v>649</v>
      </c>
      <c r="K102" s="186">
        <v>0</v>
      </c>
      <c r="L102" s="186">
        <v>42</v>
      </c>
      <c r="M102" s="17">
        <f t="shared" si="56"/>
        <v>3899.7999999999993</v>
      </c>
      <c r="N102" s="18">
        <f t="shared" si="57"/>
        <v>1</v>
      </c>
      <c r="O102" s="18">
        <f t="shared" si="58"/>
        <v>1.7740826307569995</v>
      </c>
      <c r="Q102" s="185">
        <v>41843.666666666664</v>
      </c>
      <c r="R102" s="183">
        <f t="shared" si="26"/>
        <v>627.66666666666424</v>
      </c>
      <c r="S102" s="183">
        <v>0</v>
      </c>
      <c r="T102" s="183">
        <v>25</v>
      </c>
      <c r="U102" s="17">
        <f t="shared" si="47"/>
        <v>4033.7999999999975</v>
      </c>
      <c r="V102" s="18">
        <f t="shared" si="48"/>
        <v>1</v>
      </c>
      <c r="W102" s="18">
        <f t="shared" si="49"/>
        <v>1.9966740903882212</v>
      </c>
    </row>
    <row r="103" spans="9:23" x14ac:dyDescent="0.25">
      <c r="Q103" s="185">
        <v>41843.70833321759</v>
      </c>
      <c r="R103" s="183">
        <f t="shared" si="26"/>
        <v>627.70833321758982</v>
      </c>
      <c r="S103" s="183">
        <v>0</v>
      </c>
      <c r="T103" s="183">
        <v>25</v>
      </c>
      <c r="U103" s="17">
        <f t="shared" si="47"/>
        <v>4008.7999999999975</v>
      </c>
      <c r="V103" s="18">
        <f t="shared" si="48"/>
        <v>1</v>
      </c>
      <c r="W103" s="18">
        <f t="shared" si="49"/>
        <v>1.9966740903882212</v>
      </c>
    </row>
    <row r="104" spans="9:23" x14ac:dyDescent="0.25">
      <c r="Q104" s="185">
        <v>41843.791666666664</v>
      </c>
      <c r="R104" s="183">
        <f t="shared" si="26"/>
        <v>627.79166666666424</v>
      </c>
      <c r="S104" s="183">
        <v>4</v>
      </c>
      <c r="T104" s="183">
        <v>25</v>
      </c>
      <c r="U104" s="17">
        <f t="shared" si="47"/>
        <v>3987.7999999999975</v>
      </c>
      <c r="V104" s="18">
        <f t="shared" si="48"/>
        <v>1.0009978048293753</v>
      </c>
      <c r="W104" s="18">
        <f t="shared" si="49"/>
        <v>1.998666381438299</v>
      </c>
    </row>
    <row r="105" spans="9:23" x14ac:dyDescent="0.25">
      <c r="Q105" s="185">
        <v>41844.40625</v>
      </c>
      <c r="R105" s="183">
        <f t="shared" si="26"/>
        <v>628.40625</v>
      </c>
      <c r="S105" s="183">
        <v>0</v>
      </c>
      <c r="T105" s="183">
        <v>25</v>
      </c>
      <c r="U105" s="17">
        <f t="shared" si="47"/>
        <v>3962.7999999999975</v>
      </c>
      <c r="V105" s="18">
        <f t="shared" si="48"/>
        <v>1</v>
      </c>
      <c r="W105" s="18">
        <f t="shared" si="49"/>
        <v>1.998666381438299</v>
      </c>
    </row>
    <row r="106" spans="9:23" x14ac:dyDescent="0.25">
      <c r="Q106" s="55">
        <v>41859</v>
      </c>
      <c r="R106" s="184">
        <f t="shared" si="26"/>
        <v>643</v>
      </c>
      <c r="S106" s="186">
        <v>0</v>
      </c>
      <c r="T106" s="186">
        <v>42</v>
      </c>
      <c r="U106" s="17">
        <f t="shared" ref="U106:U107" si="59">U105+S106-T106</f>
        <v>3920.7999999999975</v>
      </c>
      <c r="V106" s="18">
        <f t="shared" ref="V106:V107" si="60">(S106+U105)/U105</f>
        <v>1</v>
      </c>
      <c r="W106" s="18">
        <f t="shared" ref="W106:W107" si="61">V106*W105</f>
        <v>1.998666381438299</v>
      </c>
    </row>
    <row r="107" spans="9:23" x14ac:dyDescent="0.25">
      <c r="Q107" s="55">
        <v>41865</v>
      </c>
      <c r="R107" s="184">
        <f t="shared" si="26"/>
        <v>649</v>
      </c>
      <c r="S107" s="186">
        <v>0</v>
      </c>
      <c r="T107" s="186">
        <v>42</v>
      </c>
      <c r="U107" s="17">
        <f t="shared" si="59"/>
        <v>3878.7999999999975</v>
      </c>
      <c r="V107" s="18">
        <f t="shared" si="60"/>
        <v>1</v>
      </c>
      <c r="W107" s="18">
        <f t="shared" si="61"/>
        <v>1.998666381438299</v>
      </c>
    </row>
    <row r="108" spans="9:23" x14ac:dyDescent="0.25">
      <c r="U108" s="17"/>
      <c r="V108" s="18"/>
      <c r="W108" s="18"/>
    </row>
  </sheetData>
  <mergeCells count="4">
    <mergeCell ref="B5:C5"/>
    <mergeCell ref="J5:K5"/>
    <mergeCell ref="R5:S5"/>
    <mergeCell ref="Z5:AA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52"/>
  <sheetViews>
    <sheetView topLeftCell="A16" workbookViewId="0">
      <selection activeCell="G35" sqref="G35"/>
    </sheetView>
  </sheetViews>
  <sheetFormatPr defaultRowHeight="15" x14ac:dyDescent="0.25"/>
  <cols>
    <col min="1" max="1" width="12.140625" bestFit="1" customWidth="1"/>
    <col min="2" max="2" width="27.85546875" customWidth="1"/>
    <col min="3" max="3" width="21" customWidth="1"/>
    <col min="4" max="4" width="21" style="202" customWidth="1"/>
    <col min="256" max="256" width="9.7109375" bestFit="1" customWidth="1"/>
    <col min="257" max="257" width="29" customWidth="1"/>
    <col min="258" max="258" width="12.140625" bestFit="1" customWidth="1"/>
    <col min="259" max="259" width="14.5703125" bestFit="1" customWidth="1"/>
    <col min="260" max="260" width="13.85546875" bestFit="1" customWidth="1"/>
    <col min="512" max="512" width="9.7109375" bestFit="1" customWidth="1"/>
    <col min="513" max="513" width="29" customWidth="1"/>
    <col min="514" max="514" width="12.140625" bestFit="1" customWidth="1"/>
    <col min="515" max="515" width="14.5703125" bestFit="1" customWidth="1"/>
    <col min="516" max="516" width="13.85546875" bestFit="1" customWidth="1"/>
    <col min="768" max="768" width="9.7109375" bestFit="1" customWidth="1"/>
    <col min="769" max="769" width="29" customWidth="1"/>
    <col min="770" max="770" width="12.140625" bestFit="1" customWidth="1"/>
    <col min="771" max="771" width="14.5703125" bestFit="1" customWidth="1"/>
    <col min="772" max="772" width="13.85546875" bestFit="1" customWidth="1"/>
    <col min="1024" max="1024" width="9.7109375" bestFit="1" customWidth="1"/>
    <col min="1025" max="1025" width="29" customWidth="1"/>
    <col min="1026" max="1026" width="12.140625" bestFit="1" customWidth="1"/>
    <col min="1027" max="1027" width="14.5703125" bestFit="1" customWidth="1"/>
    <col min="1028" max="1028" width="13.85546875" bestFit="1" customWidth="1"/>
    <col min="1280" max="1280" width="9.7109375" bestFit="1" customWidth="1"/>
    <col min="1281" max="1281" width="29" customWidth="1"/>
    <col min="1282" max="1282" width="12.140625" bestFit="1" customWidth="1"/>
    <col min="1283" max="1283" width="14.5703125" bestFit="1" customWidth="1"/>
    <col min="1284" max="1284" width="13.85546875" bestFit="1" customWidth="1"/>
    <col min="1536" max="1536" width="9.7109375" bestFit="1" customWidth="1"/>
    <col min="1537" max="1537" width="29" customWidth="1"/>
    <col min="1538" max="1538" width="12.140625" bestFit="1" customWidth="1"/>
    <col min="1539" max="1539" width="14.5703125" bestFit="1" customWidth="1"/>
    <col min="1540" max="1540" width="13.85546875" bestFit="1" customWidth="1"/>
    <col min="1792" max="1792" width="9.7109375" bestFit="1" customWidth="1"/>
    <col min="1793" max="1793" width="29" customWidth="1"/>
    <col min="1794" max="1794" width="12.140625" bestFit="1" customWidth="1"/>
    <col min="1795" max="1795" width="14.5703125" bestFit="1" customWidth="1"/>
    <col min="1796" max="1796" width="13.85546875" bestFit="1" customWidth="1"/>
    <col min="2048" max="2048" width="9.7109375" bestFit="1" customWidth="1"/>
    <col min="2049" max="2049" width="29" customWidth="1"/>
    <col min="2050" max="2050" width="12.140625" bestFit="1" customWidth="1"/>
    <col min="2051" max="2051" width="14.5703125" bestFit="1" customWidth="1"/>
    <col min="2052" max="2052" width="13.85546875" bestFit="1" customWidth="1"/>
    <col min="2304" max="2304" width="9.7109375" bestFit="1" customWidth="1"/>
    <col min="2305" max="2305" width="29" customWidth="1"/>
    <col min="2306" max="2306" width="12.140625" bestFit="1" customWidth="1"/>
    <col min="2307" max="2307" width="14.5703125" bestFit="1" customWidth="1"/>
    <col min="2308" max="2308" width="13.85546875" bestFit="1" customWidth="1"/>
    <col min="2560" max="2560" width="9.7109375" bestFit="1" customWidth="1"/>
    <col min="2561" max="2561" width="29" customWidth="1"/>
    <col min="2562" max="2562" width="12.140625" bestFit="1" customWidth="1"/>
    <col min="2563" max="2563" width="14.5703125" bestFit="1" customWidth="1"/>
    <col min="2564" max="2564" width="13.85546875" bestFit="1" customWidth="1"/>
    <col min="2816" max="2816" width="9.7109375" bestFit="1" customWidth="1"/>
    <col min="2817" max="2817" width="29" customWidth="1"/>
    <col min="2818" max="2818" width="12.140625" bestFit="1" customWidth="1"/>
    <col min="2819" max="2819" width="14.5703125" bestFit="1" customWidth="1"/>
    <col min="2820" max="2820" width="13.85546875" bestFit="1" customWidth="1"/>
    <col min="3072" max="3072" width="9.7109375" bestFit="1" customWidth="1"/>
    <col min="3073" max="3073" width="29" customWidth="1"/>
    <col min="3074" max="3074" width="12.140625" bestFit="1" customWidth="1"/>
    <col min="3075" max="3075" width="14.5703125" bestFit="1" customWidth="1"/>
    <col min="3076" max="3076" width="13.85546875" bestFit="1" customWidth="1"/>
    <col min="3328" max="3328" width="9.7109375" bestFit="1" customWidth="1"/>
    <col min="3329" max="3329" width="29" customWidth="1"/>
    <col min="3330" max="3330" width="12.140625" bestFit="1" customWidth="1"/>
    <col min="3331" max="3331" width="14.5703125" bestFit="1" customWidth="1"/>
    <col min="3332" max="3332" width="13.85546875" bestFit="1" customWidth="1"/>
    <col min="3584" max="3584" width="9.7109375" bestFit="1" customWidth="1"/>
    <col min="3585" max="3585" width="29" customWidth="1"/>
    <col min="3586" max="3586" width="12.140625" bestFit="1" customWidth="1"/>
    <col min="3587" max="3587" width="14.5703125" bestFit="1" customWidth="1"/>
    <col min="3588" max="3588" width="13.85546875" bestFit="1" customWidth="1"/>
    <col min="3840" max="3840" width="9.7109375" bestFit="1" customWidth="1"/>
    <col min="3841" max="3841" width="29" customWidth="1"/>
    <col min="3842" max="3842" width="12.140625" bestFit="1" customWidth="1"/>
    <col min="3843" max="3843" width="14.5703125" bestFit="1" customWidth="1"/>
    <col min="3844" max="3844" width="13.85546875" bestFit="1" customWidth="1"/>
    <col min="4096" max="4096" width="9.7109375" bestFit="1" customWidth="1"/>
    <col min="4097" max="4097" width="29" customWidth="1"/>
    <col min="4098" max="4098" width="12.140625" bestFit="1" customWidth="1"/>
    <col min="4099" max="4099" width="14.5703125" bestFit="1" customWidth="1"/>
    <col min="4100" max="4100" width="13.85546875" bestFit="1" customWidth="1"/>
    <col min="4352" max="4352" width="9.7109375" bestFit="1" customWidth="1"/>
    <col min="4353" max="4353" width="29" customWidth="1"/>
    <col min="4354" max="4354" width="12.140625" bestFit="1" customWidth="1"/>
    <col min="4355" max="4355" width="14.5703125" bestFit="1" customWidth="1"/>
    <col min="4356" max="4356" width="13.85546875" bestFit="1" customWidth="1"/>
    <col min="4608" max="4608" width="9.7109375" bestFit="1" customWidth="1"/>
    <col min="4609" max="4609" width="29" customWidth="1"/>
    <col min="4610" max="4610" width="12.140625" bestFit="1" customWidth="1"/>
    <col min="4611" max="4611" width="14.5703125" bestFit="1" customWidth="1"/>
    <col min="4612" max="4612" width="13.85546875" bestFit="1" customWidth="1"/>
    <col min="4864" max="4864" width="9.7109375" bestFit="1" customWidth="1"/>
    <col min="4865" max="4865" width="29" customWidth="1"/>
    <col min="4866" max="4866" width="12.140625" bestFit="1" customWidth="1"/>
    <col min="4867" max="4867" width="14.5703125" bestFit="1" customWidth="1"/>
    <col min="4868" max="4868" width="13.85546875" bestFit="1" customWidth="1"/>
    <col min="5120" max="5120" width="9.7109375" bestFit="1" customWidth="1"/>
    <col min="5121" max="5121" width="29" customWidth="1"/>
    <col min="5122" max="5122" width="12.140625" bestFit="1" customWidth="1"/>
    <col min="5123" max="5123" width="14.5703125" bestFit="1" customWidth="1"/>
    <col min="5124" max="5124" width="13.85546875" bestFit="1" customWidth="1"/>
    <col min="5376" max="5376" width="9.7109375" bestFit="1" customWidth="1"/>
    <col min="5377" max="5377" width="29" customWidth="1"/>
    <col min="5378" max="5378" width="12.140625" bestFit="1" customWidth="1"/>
    <col min="5379" max="5379" width="14.5703125" bestFit="1" customWidth="1"/>
    <col min="5380" max="5380" width="13.85546875" bestFit="1" customWidth="1"/>
    <col min="5632" max="5632" width="9.7109375" bestFit="1" customWidth="1"/>
    <col min="5633" max="5633" width="29" customWidth="1"/>
    <col min="5634" max="5634" width="12.140625" bestFit="1" customWidth="1"/>
    <col min="5635" max="5635" width="14.5703125" bestFit="1" customWidth="1"/>
    <col min="5636" max="5636" width="13.85546875" bestFit="1" customWidth="1"/>
    <col min="5888" max="5888" width="9.7109375" bestFit="1" customWidth="1"/>
    <col min="5889" max="5889" width="29" customWidth="1"/>
    <col min="5890" max="5890" width="12.140625" bestFit="1" customWidth="1"/>
    <col min="5891" max="5891" width="14.5703125" bestFit="1" customWidth="1"/>
    <col min="5892" max="5892" width="13.85546875" bestFit="1" customWidth="1"/>
    <col min="6144" max="6144" width="9.7109375" bestFit="1" customWidth="1"/>
    <col min="6145" max="6145" width="29" customWidth="1"/>
    <col min="6146" max="6146" width="12.140625" bestFit="1" customWidth="1"/>
    <col min="6147" max="6147" width="14.5703125" bestFit="1" customWidth="1"/>
    <col min="6148" max="6148" width="13.85546875" bestFit="1" customWidth="1"/>
    <col min="6400" max="6400" width="9.7109375" bestFit="1" customWidth="1"/>
    <col min="6401" max="6401" width="29" customWidth="1"/>
    <col min="6402" max="6402" width="12.140625" bestFit="1" customWidth="1"/>
    <col min="6403" max="6403" width="14.5703125" bestFit="1" customWidth="1"/>
    <col min="6404" max="6404" width="13.85546875" bestFit="1" customWidth="1"/>
    <col min="6656" max="6656" width="9.7109375" bestFit="1" customWidth="1"/>
    <col min="6657" max="6657" width="29" customWidth="1"/>
    <col min="6658" max="6658" width="12.140625" bestFit="1" customWidth="1"/>
    <col min="6659" max="6659" width="14.5703125" bestFit="1" customWidth="1"/>
    <col min="6660" max="6660" width="13.85546875" bestFit="1" customWidth="1"/>
    <col min="6912" max="6912" width="9.7109375" bestFit="1" customWidth="1"/>
    <col min="6913" max="6913" width="29" customWidth="1"/>
    <col min="6914" max="6914" width="12.140625" bestFit="1" customWidth="1"/>
    <col min="6915" max="6915" width="14.5703125" bestFit="1" customWidth="1"/>
    <col min="6916" max="6916" width="13.85546875" bestFit="1" customWidth="1"/>
    <col min="7168" max="7168" width="9.7109375" bestFit="1" customWidth="1"/>
    <col min="7169" max="7169" width="29" customWidth="1"/>
    <col min="7170" max="7170" width="12.140625" bestFit="1" customWidth="1"/>
    <col min="7171" max="7171" width="14.5703125" bestFit="1" customWidth="1"/>
    <col min="7172" max="7172" width="13.85546875" bestFit="1" customWidth="1"/>
    <col min="7424" max="7424" width="9.7109375" bestFit="1" customWidth="1"/>
    <col min="7425" max="7425" width="29" customWidth="1"/>
    <col min="7426" max="7426" width="12.140625" bestFit="1" customWidth="1"/>
    <col min="7427" max="7427" width="14.5703125" bestFit="1" customWidth="1"/>
    <col min="7428" max="7428" width="13.85546875" bestFit="1" customWidth="1"/>
    <col min="7680" max="7680" width="9.7109375" bestFit="1" customWidth="1"/>
    <col min="7681" max="7681" width="29" customWidth="1"/>
    <col min="7682" max="7682" width="12.140625" bestFit="1" customWidth="1"/>
    <col min="7683" max="7683" width="14.5703125" bestFit="1" customWidth="1"/>
    <col min="7684" max="7684" width="13.85546875" bestFit="1" customWidth="1"/>
    <col min="7936" max="7936" width="9.7109375" bestFit="1" customWidth="1"/>
    <col min="7937" max="7937" width="29" customWidth="1"/>
    <col min="7938" max="7938" width="12.140625" bestFit="1" customWidth="1"/>
    <col min="7939" max="7939" width="14.5703125" bestFit="1" customWidth="1"/>
    <col min="7940" max="7940" width="13.85546875" bestFit="1" customWidth="1"/>
    <col min="8192" max="8192" width="9.7109375" bestFit="1" customWidth="1"/>
    <col min="8193" max="8193" width="29" customWidth="1"/>
    <col min="8194" max="8194" width="12.140625" bestFit="1" customWidth="1"/>
    <col min="8195" max="8195" width="14.5703125" bestFit="1" customWidth="1"/>
    <col min="8196" max="8196" width="13.85546875" bestFit="1" customWidth="1"/>
    <col min="8448" max="8448" width="9.7109375" bestFit="1" customWidth="1"/>
    <col min="8449" max="8449" width="29" customWidth="1"/>
    <col min="8450" max="8450" width="12.140625" bestFit="1" customWidth="1"/>
    <col min="8451" max="8451" width="14.5703125" bestFit="1" customWidth="1"/>
    <col min="8452" max="8452" width="13.85546875" bestFit="1" customWidth="1"/>
    <col min="8704" max="8704" width="9.7109375" bestFit="1" customWidth="1"/>
    <col min="8705" max="8705" width="29" customWidth="1"/>
    <col min="8706" max="8706" width="12.140625" bestFit="1" customWidth="1"/>
    <col min="8707" max="8707" width="14.5703125" bestFit="1" customWidth="1"/>
    <col min="8708" max="8708" width="13.85546875" bestFit="1" customWidth="1"/>
    <col min="8960" max="8960" width="9.7109375" bestFit="1" customWidth="1"/>
    <col min="8961" max="8961" width="29" customWidth="1"/>
    <col min="8962" max="8962" width="12.140625" bestFit="1" customWidth="1"/>
    <col min="8963" max="8963" width="14.5703125" bestFit="1" customWidth="1"/>
    <col min="8964" max="8964" width="13.85546875" bestFit="1" customWidth="1"/>
    <col min="9216" max="9216" width="9.7109375" bestFit="1" customWidth="1"/>
    <col min="9217" max="9217" width="29" customWidth="1"/>
    <col min="9218" max="9218" width="12.140625" bestFit="1" customWidth="1"/>
    <col min="9219" max="9219" width="14.5703125" bestFit="1" customWidth="1"/>
    <col min="9220" max="9220" width="13.85546875" bestFit="1" customWidth="1"/>
    <col min="9472" max="9472" width="9.7109375" bestFit="1" customWidth="1"/>
    <col min="9473" max="9473" width="29" customWidth="1"/>
    <col min="9474" max="9474" width="12.140625" bestFit="1" customWidth="1"/>
    <col min="9475" max="9475" width="14.5703125" bestFit="1" customWidth="1"/>
    <col min="9476" max="9476" width="13.85546875" bestFit="1" customWidth="1"/>
    <col min="9728" max="9728" width="9.7109375" bestFit="1" customWidth="1"/>
    <col min="9729" max="9729" width="29" customWidth="1"/>
    <col min="9730" max="9730" width="12.140625" bestFit="1" customWidth="1"/>
    <col min="9731" max="9731" width="14.5703125" bestFit="1" customWidth="1"/>
    <col min="9732" max="9732" width="13.85546875" bestFit="1" customWidth="1"/>
    <col min="9984" max="9984" width="9.7109375" bestFit="1" customWidth="1"/>
    <col min="9985" max="9985" width="29" customWidth="1"/>
    <col min="9986" max="9986" width="12.140625" bestFit="1" customWidth="1"/>
    <col min="9987" max="9987" width="14.5703125" bestFit="1" customWidth="1"/>
    <col min="9988" max="9988" width="13.85546875" bestFit="1" customWidth="1"/>
    <col min="10240" max="10240" width="9.7109375" bestFit="1" customWidth="1"/>
    <col min="10241" max="10241" width="29" customWidth="1"/>
    <col min="10242" max="10242" width="12.140625" bestFit="1" customWidth="1"/>
    <col min="10243" max="10243" width="14.5703125" bestFit="1" customWidth="1"/>
    <col min="10244" max="10244" width="13.85546875" bestFit="1" customWidth="1"/>
    <col min="10496" max="10496" width="9.7109375" bestFit="1" customWidth="1"/>
    <col min="10497" max="10497" width="29" customWidth="1"/>
    <col min="10498" max="10498" width="12.140625" bestFit="1" customWidth="1"/>
    <col min="10499" max="10499" width="14.5703125" bestFit="1" customWidth="1"/>
    <col min="10500" max="10500" width="13.85546875" bestFit="1" customWidth="1"/>
    <col min="10752" max="10752" width="9.7109375" bestFit="1" customWidth="1"/>
    <col min="10753" max="10753" width="29" customWidth="1"/>
    <col min="10754" max="10754" width="12.140625" bestFit="1" customWidth="1"/>
    <col min="10755" max="10755" width="14.5703125" bestFit="1" customWidth="1"/>
    <col min="10756" max="10756" width="13.85546875" bestFit="1" customWidth="1"/>
    <col min="11008" max="11008" width="9.7109375" bestFit="1" customWidth="1"/>
    <col min="11009" max="11009" width="29" customWidth="1"/>
    <col min="11010" max="11010" width="12.140625" bestFit="1" customWidth="1"/>
    <col min="11011" max="11011" width="14.5703125" bestFit="1" customWidth="1"/>
    <col min="11012" max="11012" width="13.85546875" bestFit="1" customWidth="1"/>
    <col min="11264" max="11264" width="9.7109375" bestFit="1" customWidth="1"/>
    <col min="11265" max="11265" width="29" customWidth="1"/>
    <col min="11266" max="11266" width="12.140625" bestFit="1" customWidth="1"/>
    <col min="11267" max="11267" width="14.5703125" bestFit="1" customWidth="1"/>
    <col min="11268" max="11268" width="13.85546875" bestFit="1" customWidth="1"/>
    <col min="11520" max="11520" width="9.7109375" bestFit="1" customWidth="1"/>
    <col min="11521" max="11521" width="29" customWidth="1"/>
    <col min="11522" max="11522" width="12.140625" bestFit="1" customWidth="1"/>
    <col min="11523" max="11523" width="14.5703125" bestFit="1" customWidth="1"/>
    <col min="11524" max="11524" width="13.85546875" bestFit="1" customWidth="1"/>
    <col min="11776" max="11776" width="9.7109375" bestFit="1" customWidth="1"/>
    <col min="11777" max="11777" width="29" customWidth="1"/>
    <col min="11778" max="11778" width="12.140625" bestFit="1" customWidth="1"/>
    <col min="11779" max="11779" width="14.5703125" bestFit="1" customWidth="1"/>
    <col min="11780" max="11780" width="13.85546875" bestFit="1" customWidth="1"/>
    <col min="12032" max="12032" width="9.7109375" bestFit="1" customWidth="1"/>
    <col min="12033" max="12033" width="29" customWidth="1"/>
    <col min="12034" max="12034" width="12.140625" bestFit="1" customWidth="1"/>
    <col min="12035" max="12035" width="14.5703125" bestFit="1" customWidth="1"/>
    <col min="12036" max="12036" width="13.85546875" bestFit="1" customWidth="1"/>
    <col min="12288" max="12288" width="9.7109375" bestFit="1" customWidth="1"/>
    <col min="12289" max="12289" width="29" customWidth="1"/>
    <col min="12290" max="12290" width="12.140625" bestFit="1" customWidth="1"/>
    <col min="12291" max="12291" width="14.5703125" bestFit="1" customWidth="1"/>
    <col min="12292" max="12292" width="13.85546875" bestFit="1" customWidth="1"/>
    <col min="12544" max="12544" width="9.7109375" bestFit="1" customWidth="1"/>
    <col min="12545" max="12545" width="29" customWidth="1"/>
    <col min="12546" max="12546" width="12.140625" bestFit="1" customWidth="1"/>
    <col min="12547" max="12547" width="14.5703125" bestFit="1" customWidth="1"/>
    <col min="12548" max="12548" width="13.85546875" bestFit="1" customWidth="1"/>
    <col min="12800" max="12800" width="9.7109375" bestFit="1" customWidth="1"/>
    <col min="12801" max="12801" width="29" customWidth="1"/>
    <col min="12802" max="12802" width="12.140625" bestFit="1" customWidth="1"/>
    <col min="12803" max="12803" width="14.5703125" bestFit="1" customWidth="1"/>
    <col min="12804" max="12804" width="13.85546875" bestFit="1" customWidth="1"/>
    <col min="13056" max="13056" width="9.7109375" bestFit="1" customWidth="1"/>
    <col min="13057" max="13057" width="29" customWidth="1"/>
    <col min="13058" max="13058" width="12.140625" bestFit="1" customWidth="1"/>
    <col min="13059" max="13059" width="14.5703125" bestFit="1" customWidth="1"/>
    <col min="13060" max="13060" width="13.85546875" bestFit="1" customWidth="1"/>
    <col min="13312" max="13312" width="9.7109375" bestFit="1" customWidth="1"/>
    <col min="13313" max="13313" width="29" customWidth="1"/>
    <col min="13314" max="13314" width="12.140625" bestFit="1" customWidth="1"/>
    <col min="13315" max="13315" width="14.5703125" bestFit="1" customWidth="1"/>
    <col min="13316" max="13316" width="13.85546875" bestFit="1" customWidth="1"/>
    <col min="13568" max="13568" width="9.7109375" bestFit="1" customWidth="1"/>
    <col min="13569" max="13569" width="29" customWidth="1"/>
    <col min="13570" max="13570" width="12.140625" bestFit="1" customWidth="1"/>
    <col min="13571" max="13571" width="14.5703125" bestFit="1" customWidth="1"/>
    <col min="13572" max="13572" width="13.85546875" bestFit="1" customWidth="1"/>
    <col min="13824" max="13824" width="9.7109375" bestFit="1" customWidth="1"/>
    <col min="13825" max="13825" width="29" customWidth="1"/>
    <col min="13826" max="13826" width="12.140625" bestFit="1" customWidth="1"/>
    <col min="13827" max="13827" width="14.5703125" bestFit="1" customWidth="1"/>
    <col min="13828" max="13828" width="13.85546875" bestFit="1" customWidth="1"/>
    <col min="14080" max="14080" width="9.7109375" bestFit="1" customWidth="1"/>
    <col min="14081" max="14081" width="29" customWidth="1"/>
    <col min="14082" max="14082" width="12.140625" bestFit="1" customWidth="1"/>
    <col min="14083" max="14083" width="14.5703125" bestFit="1" customWidth="1"/>
    <col min="14084" max="14084" width="13.85546875" bestFit="1" customWidth="1"/>
    <col min="14336" max="14336" width="9.7109375" bestFit="1" customWidth="1"/>
    <col min="14337" max="14337" width="29" customWidth="1"/>
    <col min="14338" max="14338" width="12.140625" bestFit="1" customWidth="1"/>
    <col min="14339" max="14339" width="14.5703125" bestFit="1" customWidth="1"/>
    <col min="14340" max="14340" width="13.85546875" bestFit="1" customWidth="1"/>
    <col min="14592" max="14592" width="9.7109375" bestFit="1" customWidth="1"/>
    <col min="14593" max="14593" width="29" customWidth="1"/>
    <col min="14594" max="14594" width="12.140625" bestFit="1" customWidth="1"/>
    <col min="14595" max="14595" width="14.5703125" bestFit="1" customWidth="1"/>
    <col min="14596" max="14596" width="13.85546875" bestFit="1" customWidth="1"/>
    <col min="14848" max="14848" width="9.7109375" bestFit="1" customWidth="1"/>
    <col min="14849" max="14849" width="29" customWidth="1"/>
    <col min="14850" max="14850" width="12.140625" bestFit="1" customWidth="1"/>
    <col min="14851" max="14851" width="14.5703125" bestFit="1" customWidth="1"/>
    <col min="14852" max="14852" width="13.85546875" bestFit="1" customWidth="1"/>
    <col min="15104" max="15104" width="9.7109375" bestFit="1" customWidth="1"/>
    <col min="15105" max="15105" width="29" customWidth="1"/>
    <col min="15106" max="15106" width="12.140625" bestFit="1" customWidth="1"/>
    <col min="15107" max="15107" width="14.5703125" bestFit="1" customWidth="1"/>
    <col min="15108" max="15108" width="13.85546875" bestFit="1" customWidth="1"/>
    <col min="15360" max="15360" width="9.7109375" bestFit="1" customWidth="1"/>
    <col min="15361" max="15361" width="29" customWidth="1"/>
    <col min="15362" max="15362" width="12.140625" bestFit="1" customWidth="1"/>
    <col min="15363" max="15363" width="14.5703125" bestFit="1" customWidth="1"/>
    <col min="15364" max="15364" width="13.85546875" bestFit="1" customWidth="1"/>
    <col min="15616" max="15616" width="9.7109375" bestFit="1" customWidth="1"/>
    <col min="15617" max="15617" width="29" customWidth="1"/>
    <col min="15618" max="15618" width="12.140625" bestFit="1" customWidth="1"/>
    <col min="15619" max="15619" width="14.5703125" bestFit="1" customWidth="1"/>
    <col min="15620" max="15620" width="13.85546875" bestFit="1" customWidth="1"/>
    <col min="15872" max="15872" width="9.7109375" bestFit="1" customWidth="1"/>
    <col min="15873" max="15873" width="29" customWidth="1"/>
    <col min="15874" max="15874" width="12.140625" bestFit="1" customWidth="1"/>
    <col min="15875" max="15875" width="14.5703125" bestFit="1" customWidth="1"/>
    <col min="15876" max="15876" width="13.85546875" bestFit="1" customWidth="1"/>
    <col min="16128" max="16128" width="9.7109375" bestFit="1" customWidth="1"/>
    <col min="16129" max="16129" width="29" customWidth="1"/>
    <col min="16130" max="16130" width="12.140625" bestFit="1" customWidth="1"/>
    <col min="16131" max="16131" width="14.5703125" bestFit="1" customWidth="1"/>
    <col min="16132" max="16132" width="13.85546875" bestFit="1" customWidth="1"/>
  </cols>
  <sheetData>
    <row r="1" spans="1:74" x14ac:dyDescent="0.25">
      <c r="A1" s="19" t="s">
        <v>22</v>
      </c>
      <c r="B1" s="20" t="s">
        <v>1</v>
      </c>
      <c r="C1" s="21" t="s">
        <v>23</v>
      </c>
      <c r="D1" s="205"/>
      <c r="E1" s="22" t="s">
        <v>24</v>
      </c>
      <c r="F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</row>
    <row r="2" spans="1:74" x14ac:dyDescent="0.25">
      <c r="A2" s="19" t="s">
        <v>25</v>
      </c>
      <c r="B2" s="23">
        <v>41216</v>
      </c>
      <c r="C2" s="24"/>
      <c r="D2" s="206"/>
      <c r="E2" s="25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</row>
    <row r="3" spans="1:74" ht="28.5" customHeight="1" x14ac:dyDescent="0.25">
      <c r="A3" s="19" t="s">
        <v>26</v>
      </c>
      <c r="B3" s="26" t="s">
        <v>27</v>
      </c>
      <c r="C3" s="13" t="s">
        <v>28</v>
      </c>
      <c r="D3" s="20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</row>
    <row r="4" spans="1:74" x14ac:dyDescent="0.25">
      <c r="A4" s="19" t="s">
        <v>29</v>
      </c>
      <c r="B4" s="27" t="s">
        <v>30</v>
      </c>
      <c r="C4" s="13" t="s">
        <v>31</v>
      </c>
      <c r="D4" s="20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</row>
    <row r="5" spans="1:74" ht="15" customHeight="1" x14ac:dyDescent="0.25">
      <c r="A5" s="19" t="s">
        <v>32</v>
      </c>
      <c r="B5" s="27" t="s">
        <v>33</v>
      </c>
      <c r="C5" s="33" t="s">
        <v>34</v>
      </c>
      <c r="D5" s="209"/>
      <c r="E5" s="35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</row>
    <row r="6" spans="1:74" x14ac:dyDescent="0.25">
      <c r="A6" s="13" t="s">
        <v>179</v>
      </c>
      <c r="B6" s="28"/>
      <c r="C6" s="35"/>
      <c r="D6" s="207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</row>
    <row r="7" spans="1:74" x14ac:dyDescent="0.25">
      <c r="A7" s="13"/>
      <c r="B7" s="13"/>
      <c r="C7" s="13"/>
      <c r="D7" s="203"/>
      <c r="E7" s="13" t="s">
        <v>35</v>
      </c>
      <c r="F7" s="30" t="s">
        <v>36</v>
      </c>
      <c r="G7" s="30" t="s">
        <v>37</v>
      </c>
      <c r="H7" s="13" t="s">
        <v>38</v>
      </c>
      <c r="I7" s="13" t="s">
        <v>39</v>
      </c>
      <c r="J7" s="13" t="s">
        <v>40</v>
      </c>
      <c r="K7" s="13" t="s">
        <v>41</v>
      </c>
      <c r="L7" s="13" t="s">
        <v>42</v>
      </c>
      <c r="M7" s="13" t="s">
        <v>43</v>
      </c>
      <c r="N7" s="13" t="s">
        <v>44</v>
      </c>
      <c r="O7" s="13" t="s">
        <v>45</v>
      </c>
      <c r="P7" s="13" t="s">
        <v>46</v>
      </c>
      <c r="Q7" s="13" t="s">
        <v>47</v>
      </c>
      <c r="R7" s="13" t="s">
        <v>48</v>
      </c>
      <c r="S7" s="13" t="s">
        <v>49</v>
      </c>
      <c r="T7" s="13" t="s">
        <v>50</v>
      </c>
      <c r="U7" s="13" t="s">
        <v>51</v>
      </c>
      <c r="V7" s="13" t="s">
        <v>52</v>
      </c>
      <c r="W7" s="13" t="s">
        <v>53</v>
      </c>
      <c r="X7" s="13" t="s">
        <v>54</v>
      </c>
      <c r="Y7" s="13" t="s">
        <v>55</v>
      </c>
      <c r="Z7" s="13" t="s">
        <v>56</v>
      </c>
      <c r="AA7" s="13" t="s">
        <v>57</v>
      </c>
      <c r="AB7" s="13" t="s">
        <v>58</v>
      </c>
      <c r="AC7" s="13" t="s">
        <v>59</v>
      </c>
      <c r="AD7" s="13" t="s">
        <v>60</v>
      </c>
      <c r="AE7" s="13" t="s">
        <v>61</v>
      </c>
      <c r="AF7" s="13" t="s">
        <v>62</v>
      </c>
      <c r="AG7" s="13" t="s">
        <v>63</v>
      </c>
      <c r="AH7" s="13" t="s">
        <v>64</v>
      </c>
      <c r="AI7" s="13" t="s">
        <v>65</v>
      </c>
      <c r="AJ7" s="13" t="s">
        <v>66</v>
      </c>
      <c r="AK7" s="13" t="s">
        <v>67</v>
      </c>
      <c r="AL7" s="13" t="s">
        <v>68</v>
      </c>
      <c r="AM7" s="13" t="s">
        <v>69</v>
      </c>
      <c r="AN7" s="13" t="s">
        <v>70</v>
      </c>
      <c r="AO7" s="13" t="s">
        <v>71</v>
      </c>
      <c r="AP7" s="13" t="s">
        <v>72</v>
      </c>
      <c r="AQ7" s="13" t="s">
        <v>73</v>
      </c>
      <c r="AR7" s="13" t="s">
        <v>74</v>
      </c>
      <c r="AS7" s="13" t="s">
        <v>75</v>
      </c>
      <c r="AT7" s="13" t="s">
        <v>76</v>
      </c>
      <c r="AU7" s="13" t="s">
        <v>77</v>
      </c>
      <c r="AV7" s="13" t="s">
        <v>78</v>
      </c>
      <c r="AW7" s="13" t="s">
        <v>79</v>
      </c>
      <c r="AX7" s="13" t="s">
        <v>80</v>
      </c>
      <c r="AY7" s="13" t="s">
        <v>81</v>
      </c>
      <c r="AZ7" s="13" t="s">
        <v>82</v>
      </c>
      <c r="BA7" s="13" t="s">
        <v>83</v>
      </c>
      <c r="BB7" s="13" t="s">
        <v>84</v>
      </c>
      <c r="BC7" s="13" t="s">
        <v>85</v>
      </c>
      <c r="BD7" s="13" t="s">
        <v>86</v>
      </c>
      <c r="BE7" s="13" t="s">
        <v>87</v>
      </c>
      <c r="BF7" s="13" t="s">
        <v>88</v>
      </c>
      <c r="BG7" s="13" t="s">
        <v>89</v>
      </c>
      <c r="BH7" s="13" t="s">
        <v>90</v>
      </c>
      <c r="BI7" s="13" t="s">
        <v>91</v>
      </c>
      <c r="BJ7" s="13" t="s">
        <v>92</v>
      </c>
      <c r="BK7" s="13" t="s">
        <v>93</v>
      </c>
      <c r="BL7" s="13" t="s">
        <v>94</v>
      </c>
      <c r="BM7" s="13" t="s">
        <v>95</v>
      </c>
      <c r="BN7" s="13" t="s">
        <v>96</v>
      </c>
      <c r="BO7" s="13" t="s">
        <v>97</v>
      </c>
      <c r="BP7" s="13" t="s">
        <v>98</v>
      </c>
      <c r="BQ7" s="13" t="s">
        <v>99</v>
      </c>
      <c r="BR7" s="13" t="s">
        <v>100</v>
      </c>
      <c r="BS7" s="13" t="s">
        <v>101</v>
      </c>
      <c r="BT7" s="13" t="s">
        <v>102</v>
      </c>
      <c r="BU7" s="13" t="s">
        <v>103</v>
      </c>
      <c r="BV7" s="13" t="s">
        <v>104</v>
      </c>
    </row>
    <row r="8" spans="1:74" s="29" customFormat="1" x14ac:dyDescent="0.25">
      <c r="A8" s="24" t="s">
        <v>105</v>
      </c>
      <c r="B8" s="32" t="s">
        <v>16</v>
      </c>
      <c r="C8" s="24" t="s">
        <v>177</v>
      </c>
      <c r="D8" s="206"/>
      <c r="E8" s="24" t="s">
        <v>106</v>
      </c>
      <c r="F8" s="31" t="s">
        <v>107</v>
      </c>
      <c r="G8" s="24" t="s">
        <v>108</v>
      </c>
      <c r="H8" s="24" t="s">
        <v>109</v>
      </c>
      <c r="I8" s="24" t="s">
        <v>110</v>
      </c>
      <c r="J8" s="24" t="s">
        <v>111</v>
      </c>
      <c r="K8" s="24" t="s">
        <v>112</v>
      </c>
      <c r="L8" s="24" t="s">
        <v>113</v>
      </c>
      <c r="M8" s="24" t="s">
        <v>114</v>
      </c>
      <c r="N8" s="24" t="s">
        <v>115</v>
      </c>
      <c r="O8" s="24" t="s">
        <v>116</v>
      </c>
      <c r="P8" s="24" t="s">
        <v>117</v>
      </c>
      <c r="Q8" s="24" t="s">
        <v>118</v>
      </c>
      <c r="R8" s="24" t="s">
        <v>119</v>
      </c>
      <c r="S8" s="24" t="s">
        <v>120</v>
      </c>
      <c r="T8" s="24" t="s">
        <v>121</v>
      </c>
      <c r="U8" s="24" t="s">
        <v>122</v>
      </c>
      <c r="V8" s="24" t="s">
        <v>123</v>
      </c>
      <c r="W8" s="24" t="s">
        <v>124</v>
      </c>
      <c r="X8" s="24" t="s">
        <v>125</v>
      </c>
      <c r="Y8" s="24" t="s">
        <v>126</v>
      </c>
      <c r="Z8" s="24" t="s">
        <v>127</v>
      </c>
      <c r="AA8" s="24" t="s">
        <v>128</v>
      </c>
      <c r="AB8" s="24" t="s">
        <v>129</v>
      </c>
      <c r="AC8" s="24" t="s">
        <v>130</v>
      </c>
      <c r="AD8" s="24" t="s">
        <v>131</v>
      </c>
      <c r="AE8" s="24" t="s">
        <v>132</v>
      </c>
      <c r="AF8" s="24" t="s">
        <v>133</v>
      </c>
      <c r="AG8" s="24" t="s">
        <v>134</v>
      </c>
      <c r="AH8" s="24" t="s">
        <v>135</v>
      </c>
      <c r="AI8" s="24" t="s">
        <v>136</v>
      </c>
      <c r="AJ8" s="24" t="s">
        <v>137</v>
      </c>
      <c r="AK8" s="24" t="s">
        <v>138</v>
      </c>
      <c r="AL8" s="24" t="s">
        <v>139</v>
      </c>
      <c r="AM8" s="24" t="s">
        <v>140</v>
      </c>
      <c r="AN8" s="24" t="s">
        <v>141</v>
      </c>
      <c r="AO8" s="24" t="s">
        <v>142</v>
      </c>
      <c r="AP8" s="24" t="s">
        <v>143</v>
      </c>
      <c r="AQ8" s="24" t="s">
        <v>144</v>
      </c>
      <c r="AR8" s="24" t="s">
        <v>145</v>
      </c>
      <c r="AS8" s="24" t="s">
        <v>146</v>
      </c>
      <c r="AT8" s="24" t="s">
        <v>147</v>
      </c>
      <c r="AU8" s="24" t="s">
        <v>148</v>
      </c>
      <c r="AV8" s="24" t="s">
        <v>149</v>
      </c>
      <c r="AW8" s="24" t="s">
        <v>150</v>
      </c>
      <c r="AX8" s="24" t="s">
        <v>151</v>
      </c>
      <c r="AY8" s="24" t="s">
        <v>152</v>
      </c>
      <c r="AZ8" s="24" t="s">
        <v>153</v>
      </c>
      <c r="BA8" s="24" t="s">
        <v>154</v>
      </c>
      <c r="BB8" s="24" t="s">
        <v>155</v>
      </c>
      <c r="BC8" s="24" t="s">
        <v>156</v>
      </c>
      <c r="BD8" s="24" t="s">
        <v>157</v>
      </c>
      <c r="BE8" s="24" t="s">
        <v>158</v>
      </c>
      <c r="BF8" s="24" t="s">
        <v>159</v>
      </c>
      <c r="BG8" s="24" t="s">
        <v>160</v>
      </c>
      <c r="BH8" s="24" t="s">
        <v>161</v>
      </c>
      <c r="BI8" s="24" t="s">
        <v>162</v>
      </c>
      <c r="BJ8" s="24" t="s">
        <v>163</v>
      </c>
      <c r="BK8" s="24" t="s">
        <v>164</v>
      </c>
      <c r="BL8" s="24" t="s">
        <v>165</v>
      </c>
      <c r="BM8" s="24" t="s">
        <v>166</v>
      </c>
      <c r="BN8" s="24" t="s">
        <v>167</v>
      </c>
      <c r="BO8" s="24" t="s">
        <v>168</v>
      </c>
      <c r="BP8" s="24" t="s">
        <v>169</v>
      </c>
      <c r="BQ8" s="24" t="s">
        <v>170</v>
      </c>
      <c r="BR8" s="24" t="s">
        <v>171</v>
      </c>
      <c r="BS8" s="24" t="s">
        <v>172</v>
      </c>
      <c r="BT8" s="24" t="s">
        <v>173</v>
      </c>
      <c r="BU8" s="24" t="s">
        <v>174</v>
      </c>
      <c r="BV8" s="24" t="s">
        <v>175</v>
      </c>
    </row>
    <row r="9" spans="1:74" s="34" customFormat="1" x14ac:dyDescent="0.25">
      <c r="A9" s="36">
        <v>41216</v>
      </c>
      <c r="B9" s="30">
        <f>A9-$B$2</f>
        <v>0</v>
      </c>
      <c r="C9" s="39" t="s">
        <v>183</v>
      </c>
      <c r="D9" s="204">
        <v>1</v>
      </c>
      <c r="E9" s="40">
        <v>59.813000000000002</v>
      </c>
      <c r="F9" s="40">
        <v>36.483399999999996</v>
      </c>
      <c r="G9" s="40">
        <v>52.400599999999997</v>
      </c>
      <c r="H9" s="40">
        <v>49.0916</v>
      </c>
      <c r="I9" s="40">
        <v>72.853200000000001</v>
      </c>
      <c r="J9" s="40">
        <v>7.6991999999999994</v>
      </c>
      <c r="K9" s="40">
        <v>4.6593999999999998</v>
      </c>
      <c r="L9" s="40">
        <v>3.4889999999999999</v>
      </c>
      <c r="M9" s="40">
        <v>3.9013999999999998</v>
      </c>
      <c r="N9" s="40">
        <v>5.0649999999999995</v>
      </c>
      <c r="O9" s="40">
        <v>4.5595999999999997</v>
      </c>
      <c r="P9" s="40">
        <v>3.5013999999999998</v>
      </c>
      <c r="Q9" s="40" t="s">
        <v>180</v>
      </c>
      <c r="R9" s="40" t="s">
        <v>181</v>
      </c>
      <c r="S9" s="40" t="s">
        <v>181</v>
      </c>
      <c r="T9" s="40" t="s">
        <v>181</v>
      </c>
      <c r="U9" s="40" t="s">
        <v>181</v>
      </c>
      <c r="V9" s="40" t="s">
        <v>181</v>
      </c>
      <c r="W9" s="40" t="s">
        <v>181</v>
      </c>
      <c r="X9" s="40" t="s">
        <v>181</v>
      </c>
      <c r="Y9" s="40" t="s">
        <v>181</v>
      </c>
      <c r="Z9" s="40" t="s">
        <v>181</v>
      </c>
      <c r="AA9" s="40" t="s">
        <v>181</v>
      </c>
      <c r="AB9" s="40" t="s">
        <v>181</v>
      </c>
      <c r="AC9" s="40" t="s">
        <v>180</v>
      </c>
      <c r="AD9" s="40" t="s">
        <v>181</v>
      </c>
      <c r="AE9" s="40" t="s">
        <v>181</v>
      </c>
      <c r="AF9" s="40">
        <v>2.9655999999999998</v>
      </c>
      <c r="AG9" s="40" t="s">
        <v>181</v>
      </c>
      <c r="AH9" s="40">
        <v>4.032</v>
      </c>
      <c r="AI9" s="40" t="s">
        <v>181</v>
      </c>
      <c r="AJ9" s="40">
        <v>4.1595999999999993</v>
      </c>
      <c r="AK9" s="40" t="s">
        <v>181</v>
      </c>
      <c r="AL9" s="40" t="s">
        <v>181</v>
      </c>
      <c r="AM9" s="40" t="s">
        <v>181</v>
      </c>
      <c r="AN9" s="40">
        <v>5.6015999999999995</v>
      </c>
      <c r="AO9" s="40" t="s">
        <v>181</v>
      </c>
      <c r="AP9" s="40" t="s">
        <v>181</v>
      </c>
      <c r="AQ9" s="40" t="s">
        <v>181</v>
      </c>
      <c r="AR9" s="40" t="s">
        <v>181</v>
      </c>
      <c r="AS9" s="40" t="s">
        <v>181</v>
      </c>
      <c r="AT9" s="40" t="s">
        <v>181</v>
      </c>
      <c r="AU9" s="40">
        <v>11.1236</v>
      </c>
      <c r="AV9" s="40" t="s">
        <v>181</v>
      </c>
      <c r="AW9" s="40" t="s">
        <v>181</v>
      </c>
      <c r="AX9" s="40" t="s">
        <v>181</v>
      </c>
      <c r="AY9" s="40" t="s">
        <v>181</v>
      </c>
      <c r="AZ9" s="40" t="s">
        <v>181</v>
      </c>
      <c r="BA9" s="40" t="s">
        <v>181</v>
      </c>
      <c r="BB9" s="40" t="s">
        <v>181</v>
      </c>
      <c r="BC9" s="40" t="s">
        <v>181</v>
      </c>
      <c r="BD9" s="40" t="s">
        <v>181</v>
      </c>
      <c r="BE9" s="40" t="s">
        <v>181</v>
      </c>
      <c r="BF9" s="40" t="s">
        <v>181</v>
      </c>
      <c r="BG9" s="40" t="s">
        <v>181</v>
      </c>
      <c r="BH9" s="40" t="s">
        <v>181</v>
      </c>
      <c r="BI9" s="40" t="s">
        <v>181</v>
      </c>
      <c r="BJ9" s="40" t="s">
        <v>181</v>
      </c>
      <c r="BK9" s="40" t="s">
        <v>181</v>
      </c>
      <c r="BL9" s="40">
        <v>286.05840000000001</v>
      </c>
      <c r="BM9" s="40">
        <v>116.01400000000001</v>
      </c>
      <c r="BN9" s="40">
        <v>25.442799999999998</v>
      </c>
      <c r="BO9" s="40">
        <v>5.5413999999999994</v>
      </c>
      <c r="BP9" s="40">
        <v>3.4858000000000002</v>
      </c>
      <c r="BQ9" s="40" t="s">
        <v>181</v>
      </c>
      <c r="BR9" s="40" t="s">
        <v>181</v>
      </c>
      <c r="BS9" s="40" t="s">
        <v>181</v>
      </c>
      <c r="BT9" s="40" t="s">
        <v>181</v>
      </c>
      <c r="BU9" s="40" t="s">
        <v>181</v>
      </c>
      <c r="BV9" s="40">
        <v>12.998000000000001</v>
      </c>
    </row>
    <row r="10" spans="1:74" s="34" customFormat="1" x14ac:dyDescent="0.25">
      <c r="A10" s="36">
        <v>41221</v>
      </c>
      <c r="B10" s="30">
        <f t="shared" ref="B10:B36" si="0">A10-$B$2</f>
        <v>5</v>
      </c>
      <c r="C10" s="39" t="s">
        <v>183</v>
      </c>
      <c r="D10" s="204">
        <v>1.0192954837467492</v>
      </c>
      <c r="E10" s="40" t="s">
        <v>180</v>
      </c>
      <c r="F10" s="40">
        <v>45.470800000000004</v>
      </c>
      <c r="G10" s="40">
        <v>63.277799999999999</v>
      </c>
      <c r="H10" s="40">
        <v>52.269000000000005</v>
      </c>
      <c r="I10" s="40">
        <v>71.897000000000006</v>
      </c>
      <c r="J10" s="40">
        <v>4.9991999999999992</v>
      </c>
      <c r="K10" s="40">
        <v>3.3228000000000004</v>
      </c>
      <c r="L10" s="40">
        <v>4.7347999999999999</v>
      </c>
      <c r="M10" s="40">
        <v>2.8381999999999996</v>
      </c>
      <c r="N10" s="40">
        <v>3.1197999999999997</v>
      </c>
      <c r="O10" s="40">
        <v>6.4711999999999996</v>
      </c>
      <c r="P10" s="40" t="s">
        <v>180</v>
      </c>
      <c r="Q10" s="40" t="s">
        <v>181</v>
      </c>
      <c r="R10" s="40" t="s">
        <v>181</v>
      </c>
      <c r="S10" s="40" t="s">
        <v>181</v>
      </c>
      <c r="T10" s="40" t="s">
        <v>181</v>
      </c>
      <c r="U10" s="40" t="s">
        <v>181</v>
      </c>
      <c r="V10" s="40" t="s">
        <v>181</v>
      </c>
      <c r="W10" s="40" t="s">
        <v>181</v>
      </c>
      <c r="X10" s="40" t="s">
        <v>181</v>
      </c>
      <c r="Y10" s="40" t="s">
        <v>181</v>
      </c>
      <c r="Z10" s="40" t="s">
        <v>181</v>
      </c>
      <c r="AA10" s="40" t="s">
        <v>181</v>
      </c>
      <c r="AB10" s="40" t="s">
        <v>181</v>
      </c>
      <c r="AC10" s="40" t="s">
        <v>181</v>
      </c>
      <c r="AD10" s="40" t="s">
        <v>181</v>
      </c>
      <c r="AE10" s="40" t="s">
        <v>181</v>
      </c>
      <c r="AF10" s="40">
        <v>2.8453999999999997</v>
      </c>
      <c r="AG10" s="40" t="s">
        <v>181</v>
      </c>
      <c r="AH10" s="40">
        <v>2.3495999999999997</v>
      </c>
      <c r="AI10" s="40" t="s">
        <v>181</v>
      </c>
      <c r="AJ10" s="40">
        <v>4.3857999999999997</v>
      </c>
      <c r="AK10" s="40" t="s">
        <v>181</v>
      </c>
      <c r="AL10" s="40" t="s">
        <v>181</v>
      </c>
      <c r="AM10" s="40" t="s">
        <v>181</v>
      </c>
      <c r="AN10" s="40">
        <v>2.9716</v>
      </c>
      <c r="AO10" s="40" t="s">
        <v>181</v>
      </c>
      <c r="AP10" s="40" t="s">
        <v>181</v>
      </c>
      <c r="AQ10" s="40" t="s">
        <v>181</v>
      </c>
      <c r="AR10" s="40" t="s">
        <v>181</v>
      </c>
      <c r="AS10" s="40" t="s">
        <v>181</v>
      </c>
      <c r="AT10" s="40" t="s">
        <v>181</v>
      </c>
      <c r="AU10" s="40">
        <v>7.1736000000000004</v>
      </c>
      <c r="AV10" s="40" t="s">
        <v>181</v>
      </c>
      <c r="AW10" s="40" t="s">
        <v>181</v>
      </c>
      <c r="AX10" s="40" t="s">
        <v>181</v>
      </c>
      <c r="AY10" s="40" t="s">
        <v>181</v>
      </c>
      <c r="AZ10" s="40" t="s">
        <v>181</v>
      </c>
      <c r="BA10" s="40" t="s">
        <v>181</v>
      </c>
      <c r="BB10" s="40" t="s">
        <v>181</v>
      </c>
      <c r="BC10" s="40" t="s">
        <v>181</v>
      </c>
      <c r="BD10" s="40" t="s">
        <v>181</v>
      </c>
      <c r="BE10" s="40" t="s">
        <v>181</v>
      </c>
      <c r="BF10" s="40" t="s">
        <v>181</v>
      </c>
      <c r="BG10" s="40" t="s">
        <v>181</v>
      </c>
      <c r="BH10" s="40" t="s">
        <v>181</v>
      </c>
      <c r="BI10" s="40" t="s">
        <v>181</v>
      </c>
      <c r="BJ10" s="40" t="s">
        <v>181</v>
      </c>
      <c r="BK10" s="40" t="s">
        <v>181</v>
      </c>
      <c r="BL10" s="40">
        <v>128.5616</v>
      </c>
      <c r="BM10" s="40">
        <v>173.63679999999999</v>
      </c>
      <c r="BN10" s="40">
        <v>44.8476</v>
      </c>
      <c r="BO10" s="40">
        <v>7.8532000000000002</v>
      </c>
      <c r="BP10" s="40">
        <v>2.7932000000000001</v>
      </c>
      <c r="BQ10" s="40" t="s">
        <v>181</v>
      </c>
      <c r="BR10" s="40" t="s">
        <v>181</v>
      </c>
      <c r="BS10" s="40" t="s">
        <v>181</v>
      </c>
      <c r="BT10" s="40" t="s">
        <v>181</v>
      </c>
      <c r="BU10" s="40" t="s">
        <v>181</v>
      </c>
      <c r="BV10" s="40">
        <v>22.813599999999997</v>
      </c>
    </row>
    <row r="11" spans="1:74" x14ac:dyDescent="0.25">
      <c r="A11" s="37">
        <v>41228</v>
      </c>
      <c r="B11" s="30">
        <f t="shared" si="0"/>
        <v>12</v>
      </c>
      <c r="C11" s="39" t="s">
        <v>183</v>
      </c>
      <c r="D11" s="204">
        <v>1.0360876920763447</v>
      </c>
      <c r="E11" s="40" t="s">
        <v>180</v>
      </c>
      <c r="F11" s="40">
        <v>42.632999999999996</v>
      </c>
      <c r="G11" s="40">
        <v>58.383800000000008</v>
      </c>
      <c r="H11" s="40">
        <v>55.988</v>
      </c>
      <c r="I11" s="40">
        <v>97.542599999999993</v>
      </c>
      <c r="J11" s="40">
        <v>5.85</v>
      </c>
      <c r="K11" s="40" t="s">
        <v>180</v>
      </c>
      <c r="L11" s="40" t="s">
        <v>180</v>
      </c>
      <c r="M11" s="40" t="s">
        <v>180</v>
      </c>
      <c r="N11" s="40" t="s">
        <v>180</v>
      </c>
      <c r="O11" s="40" t="s">
        <v>180</v>
      </c>
      <c r="P11" s="40" t="s">
        <v>181</v>
      </c>
      <c r="Q11" s="40" t="s">
        <v>181</v>
      </c>
      <c r="R11" s="40" t="s">
        <v>181</v>
      </c>
      <c r="S11" s="40" t="s">
        <v>181</v>
      </c>
      <c r="T11" s="40" t="s">
        <v>181</v>
      </c>
      <c r="U11" s="40" t="s">
        <v>181</v>
      </c>
      <c r="V11" s="40" t="s">
        <v>181</v>
      </c>
      <c r="W11" s="40" t="s">
        <v>181</v>
      </c>
      <c r="X11" s="40" t="s">
        <v>181</v>
      </c>
      <c r="Y11" s="40" t="s">
        <v>181</v>
      </c>
      <c r="Z11" s="40" t="s">
        <v>181</v>
      </c>
      <c r="AA11" s="40" t="s">
        <v>181</v>
      </c>
      <c r="AB11" s="40" t="s">
        <v>181</v>
      </c>
      <c r="AC11" s="40" t="s">
        <v>181</v>
      </c>
      <c r="AD11" s="40" t="s">
        <v>181</v>
      </c>
      <c r="AE11" s="40" t="s">
        <v>181</v>
      </c>
      <c r="AF11" s="40">
        <v>5.2107999999999999</v>
      </c>
      <c r="AG11" s="40" t="s">
        <v>181</v>
      </c>
      <c r="AH11" s="40" t="s">
        <v>180</v>
      </c>
      <c r="AI11" s="40" t="s">
        <v>181</v>
      </c>
      <c r="AJ11" s="40">
        <v>2.5004</v>
      </c>
      <c r="AK11" s="40" t="s">
        <v>181</v>
      </c>
      <c r="AL11" s="40" t="s">
        <v>181</v>
      </c>
      <c r="AM11" s="40" t="s">
        <v>181</v>
      </c>
      <c r="AN11" s="40">
        <v>3.2615999999999996</v>
      </c>
      <c r="AO11" s="40" t="s">
        <v>181</v>
      </c>
      <c r="AP11" s="40" t="s">
        <v>181</v>
      </c>
      <c r="AQ11" s="40" t="s">
        <v>181</v>
      </c>
      <c r="AR11" s="40" t="s">
        <v>181</v>
      </c>
      <c r="AS11" s="40" t="s">
        <v>181</v>
      </c>
      <c r="AT11" s="40" t="s">
        <v>181</v>
      </c>
      <c r="AU11" s="40">
        <v>6.7227999999999994</v>
      </c>
      <c r="AV11" s="40" t="s">
        <v>181</v>
      </c>
      <c r="AW11" s="40" t="s">
        <v>181</v>
      </c>
      <c r="AX11" s="40" t="s">
        <v>181</v>
      </c>
      <c r="AY11" s="40" t="s">
        <v>181</v>
      </c>
      <c r="AZ11" s="40" t="s">
        <v>181</v>
      </c>
      <c r="BA11" s="40" t="s">
        <v>181</v>
      </c>
      <c r="BB11" s="40" t="s">
        <v>181</v>
      </c>
      <c r="BC11" s="40" t="s">
        <v>181</v>
      </c>
      <c r="BD11" s="40" t="s">
        <v>181</v>
      </c>
      <c r="BE11" s="40" t="s">
        <v>181</v>
      </c>
      <c r="BF11" s="40" t="s">
        <v>181</v>
      </c>
      <c r="BG11" s="40" t="s">
        <v>181</v>
      </c>
      <c r="BH11" s="40" t="s">
        <v>181</v>
      </c>
      <c r="BI11" s="40" t="s">
        <v>181</v>
      </c>
      <c r="BJ11" s="40" t="s">
        <v>181</v>
      </c>
      <c r="BK11" s="40" t="s">
        <v>181</v>
      </c>
      <c r="BL11" s="40">
        <v>52.115200000000009</v>
      </c>
      <c r="BM11" s="40">
        <v>29.596800000000002</v>
      </c>
      <c r="BN11" s="40">
        <v>56.676400000000001</v>
      </c>
      <c r="BO11" s="40">
        <v>9.3835999999999995</v>
      </c>
      <c r="BP11" s="40">
        <v>4.1664000000000003</v>
      </c>
      <c r="BQ11" s="40" t="s">
        <v>181</v>
      </c>
      <c r="BR11" s="40" t="s">
        <v>181</v>
      </c>
      <c r="BS11" s="40" t="s">
        <v>181</v>
      </c>
      <c r="BT11" s="40" t="s">
        <v>181</v>
      </c>
      <c r="BU11" s="40" t="s">
        <v>181</v>
      </c>
      <c r="BV11" s="40">
        <v>17.031600000000001</v>
      </c>
    </row>
    <row r="12" spans="1:74" x14ac:dyDescent="0.25">
      <c r="A12" s="37">
        <v>41233</v>
      </c>
      <c r="B12" s="30">
        <f t="shared" si="0"/>
        <v>17</v>
      </c>
      <c r="C12" s="39" t="s">
        <v>183</v>
      </c>
      <c r="D12" s="204">
        <v>1.046209724429588</v>
      </c>
      <c r="E12" s="40" t="s">
        <v>180</v>
      </c>
      <c r="F12" s="40">
        <v>62.193399999999997</v>
      </c>
      <c r="G12" s="40">
        <v>71.565599999999989</v>
      </c>
      <c r="H12" s="40">
        <v>59.681399999999996</v>
      </c>
      <c r="I12" s="40">
        <v>98.338400000000007</v>
      </c>
      <c r="J12" s="40">
        <v>5.9173999999999989</v>
      </c>
      <c r="K12" s="40">
        <v>4.7491999999999992</v>
      </c>
      <c r="L12" s="40">
        <v>2.8228000000000004</v>
      </c>
      <c r="M12" s="40" t="s">
        <v>180</v>
      </c>
      <c r="N12" s="40" t="s">
        <v>180</v>
      </c>
      <c r="O12" s="40" t="s">
        <v>180</v>
      </c>
      <c r="P12" s="40" t="s">
        <v>181</v>
      </c>
      <c r="Q12" s="40" t="s">
        <v>181</v>
      </c>
      <c r="R12" s="40" t="s">
        <v>181</v>
      </c>
      <c r="S12" s="40" t="s">
        <v>181</v>
      </c>
      <c r="T12" s="40" t="s">
        <v>181</v>
      </c>
      <c r="U12" s="40" t="s">
        <v>181</v>
      </c>
      <c r="V12" s="40" t="s">
        <v>181</v>
      </c>
      <c r="W12" s="40" t="s">
        <v>181</v>
      </c>
      <c r="X12" s="40" t="s">
        <v>181</v>
      </c>
      <c r="Y12" s="40" t="s">
        <v>181</v>
      </c>
      <c r="Z12" s="40" t="s">
        <v>181</v>
      </c>
      <c r="AA12" s="40" t="s">
        <v>181</v>
      </c>
      <c r="AB12" s="40" t="s">
        <v>181</v>
      </c>
      <c r="AC12" s="40" t="s">
        <v>181</v>
      </c>
      <c r="AD12" s="40" t="s">
        <v>181</v>
      </c>
      <c r="AE12" s="40" t="s">
        <v>181</v>
      </c>
      <c r="AF12" s="40">
        <v>4.3940000000000001</v>
      </c>
      <c r="AG12" s="40" t="s">
        <v>181</v>
      </c>
      <c r="AH12" s="40" t="s">
        <v>180</v>
      </c>
      <c r="AI12" s="40" t="s">
        <v>181</v>
      </c>
      <c r="AJ12" s="40">
        <v>5.2961999999999998</v>
      </c>
      <c r="AK12" s="40" t="s">
        <v>181</v>
      </c>
      <c r="AL12" s="40" t="s">
        <v>181</v>
      </c>
      <c r="AM12" s="40" t="s">
        <v>181</v>
      </c>
      <c r="AN12" s="40">
        <v>3.8564000000000003</v>
      </c>
      <c r="AO12" s="40" t="s">
        <v>181</v>
      </c>
      <c r="AP12" s="40" t="s">
        <v>181</v>
      </c>
      <c r="AQ12" s="40" t="s">
        <v>181</v>
      </c>
      <c r="AR12" s="40" t="s">
        <v>181</v>
      </c>
      <c r="AS12" s="40" t="s">
        <v>181</v>
      </c>
      <c r="AT12" s="40" t="s">
        <v>181</v>
      </c>
      <c r="AU12" s="40">
        <v>10.627800000000001</v>
      </c>
      <c r="AV12" s="40" t="s">
        <v>181</v>
      </c>
      <c r="AW12" s="40" t="s">
        <v>181</v>
      </c>
      <c r="AX12" s="40" t="s">
        <v>181</v>
      </c>
      <c r="AY12" s="40" t="s">
        <v>181</v>
      </c>
      <c r="AZ12" s="40" t="s">
        <v>181</v>
      </c>
      <c r="BA12" s="40" t="s">
        <v>181</v>
      </c>
      <c r="BB12" s="40" t="s">
        <v>181</v>
      </c>
      <c r="BC12" s="40" t="s">
        <v>181</v>
      </c>
      <c r="BD12" s="40" t="s">
        <v>181</v>
      </c>
      <c r="BE12" s="40" t="s">
        <v>181</v>
      </c>
      <c r="BF12" s="40" t="s">
        <v>181</v>
      </c>
      <c r="BG12" s="40" t="s">
        <v>181</v>
      </c>
      <c r="BH12" s="40" t="s">
        <v>181</v>
      </c>
      <c r="BI12" s="40" t="s">
        <v>181</v>
      </c>
      <c r="BJ12" s="40" t="s">
        <v>181</v>
      </c>
      <c r="BK12" s="40" t="s">
        <v>181</v>
      </c>
      <c r="BL12" s="40">
        <v>81.986400000000003</v>
      </c>
      <c r="BM12" s="40">
        <v>67.487199999999987</v>
      </c>
      <c r="BN12" s="40">
        <v>158.59039999999999</v>
      </c>
      <c r="BO12" s="40">
        <v>30.5488</v>
      </c>
      <c r="BP12" s="40">
        <v>11.2552</v>
      </c>
      <c r="BQ12" s="40" t="s">
        <v>181</v>
      </c>
      <c r="BR12" s="40" t="s">
        <v>181</v>
      </c>
      <c r="BS12" s="40" t="s">
        <v>181</v>
      </c>
      <c r="BT12" s="40" t="s">
        <v>181</v>
      </c>
      <c r="BU12" s="40" t="s">
        <v>181</v>
      </c>
      <c r="BV12" s="40">
        <v>55.396799999999992</v>
      </c>
    </row>
    <row r="13" spans="1:74" x14ac:dyDescent="0.25">
      <c r="A13" s="37">
        <v>41242</v>
      </c>
      <c r="B13" s="30">
        <f t="shared" si="0"/>
        <v>26</v>
      </c>
      <c r="C13" s="39" t="s">
        <v>184</v>
      </c>
      <c r="D13" s="204">
        <v>1.0548973364127221</v>
      </c>
      <c r="E13" s="40" t="s">
        <v>180</v>
      </c>
      <c r="F13" s="40">
        <v>46.695149999999998</v>
      </c>
      <c r="G13" s="40">
        <v>61.406950000000002</v>
      </c>
      <c r="H13" s="40">
        <v>54.2575</v>
      </c>
      <c r="I13" s="40">
        <v>85.157800000000009</v>
      </c>
      <c r="J13" s="40">
        <v>6.1164500000000004</v>
      </c>
      <c r="K13" s="40">
        <v>4.2438000000000002</v>
      </c>
      <c r="L13" s="40">
        <v>3.6822000000000004</v>
      </c>
      <c r="M13" s="40">
        <v>3.3697999999999997</v>
      </c>
      <c r="N13" s="40" t="s">
        <v>180</v>
      </c>
      <c r="O13" s="40" t="s">
        <v>181</v>
      </c>
      <c r="P13" s="40" t="s">
        <v>181</v>
      </c>
      <c r="Q13" s="40" t="s">
        <v>181</v>
      </c>
      <c r="R13" s="40" t="s">
        <v>181</v>
      </c>
      <c r="S13" s="40" t="s">
        <v>181</v>
      </c>
      <c r="T13" s="40" t="s">
        <v>181</v>
      </c>
      <c r="U13" s="40" t="s">
        <v>181</v>
      </c>
      <c r="V13" s="40" t="s">
        <v>181</v>
      </c>
      <c r="W13" s="40" t="s">
        <v>181</v>
      </c>
      <c r="X13" s="40" t="s">
        <v>181</v>
      </c>
      <c r="Y13" s="40" t="s">
        <v>181</v>
      </c>
      <c r="Z13" s="40" t="s">
        <v>181</v>
      </c>
      <c r="AA13" s="40" t="s">
        <v>181</v>
      </c>
      <c r="AB13" s="40" t="s">
        <v>181</v>
      </c>
      <c r="AC13" s="40" t="s">
        <v>181</v>
      </c>
      <c r="AD13" s="40" t="s">
        <v>181</v>
      </c>
      <c r="AE13" s="40" t="s">
        <v>181</v>
      </c>
      <c r="AF13" s="40">
        <v>3.8539499999999998</v>
      </c>
      <c r="AG13" s="40" t="s">
        <v>181</v>
      </c>
      <c r="AH13" s="40" t="s">
        <v>180</v>
      </c>
      <c r="AI13" s="40" t="s">
        <v>181</v>
      </c>
      <c r="AJ13" s="40" t="s">
        <v>180</v>
      </c>
      <c r="AK13" s="40" t="s">
        <v>181</v>
      </c>
      <c r="AL13" s="40" t="s">
        <v>181</v>
      </c>
      <c r="AM13" s="40" t="s">
        <v>181</v>
      </c>
      <c r="AN13" s="40">
        <v>3.9228000000000001</v>
      </c>
      <c r="AO13" s="40" t="s">
        <v>181</v>
      </c>
      <c r="AP13" s="40" t="s">
        <v>181</v>
      </c>
      <c r="AQ13" s="40" t="s">
        <v>181</v>
      </c>
      <c r="AR13" s="40" t="s">
        <v>181</v>
      </c>
      <c r="AS13" s="40" t="s">
        <v>181</v>
      </c>
      <c r="AT13" s="40" t="s">
        <v>181</v>
      </c>
      <c r="AU13" s="40">
        <v>8.9119500000000009</v>
      </c>
      <c r="AV13" s="40" t="s">
        <v>181</v>
      </c>
      <c r="AW13" s="40" t="s">
        <v>181</v>
      </c>
      <c r="AX13" s="40" t="s">
        <v>181</v>
      </c>
      <c r="AY13" s="40" t="s">
        <v>181</v>
      </c>
      <c r="AZ13" s="40" t="s">
        <v>181</v>
      </c>
      <c r="BA13" s="40" t="s">
        <v>181</v>
      </c>
      <c r="BB13" s="40" t="s">
        <v>181</v>
      </c>
      <c r="BC13" s="40" t="s">
        <v>181</v>
      </c>
      <c r="BD13" s="40" t="s">
        <v>181</v>
      </c>
      <c r="BE13" s="40" t="s">
        <v>181</v>
      </c>
      <c r="BF13" s="40" t="s">
        <v>181</v>
      </c>
      <c r="BG13" s="40" t="s">
        <v>181</v>
      </c>
      <c r="BH13" s="40" t="s">
        <v>181</v>
      </c>
      <c r="BI13" s="40" t="s">
        <v>181</v>
      </c>
      <c r="BJ13" s="40" t="s">
        <v>181</v>
      </c>
      <c r="BK13" s="40" t="s">
        <v>181</v>
      </c>
      <c r="BL13" s="40">
        <v>52.115200000000009</v>
      </c>
      <c r="BM13" s="40">
        <v>29.596800000000002</v>
      </c>
      <c r="BN13" s="40">
        <v>56.676400000000001</v>
      </c>
      <c r="BO13" s="40">
        <v>9.3835999999999995</v>
      </c>
      <c r="BP13" s="40">
        <v>4.1664000000000003</v>
      </c>
      <c r="BQ13" s="40" t="s">
        <v>181</v>
      </c>
      <c r="BR13" s="40" t="s">
        <v>181</v>
      </c>
      <c r="BS13" s="40" t="s">
        <v>181</v>
      </c>
      <c r="BT13" s="40" t="s">
        <v>181</v>
      </c>
      <c r="BU13" s="40" t="s">
        <v>181</v>
      </c>
      <c r="BV13" s="40">
        <v>17.031600000000001</v>
      </c>
    </row>
    <row r="14" spans="1:74" x14ac:dyDescent="0.25">
      <c r="A14" s="37">
        <v>41249</v>
      </c>
      <c r="B14" s="30">
        <f t="shared" si="0"/>
        <v>33</v>
      </c>
      <c r="C14" s="39" t="s">
        <v>183</v>
      </c>
      <c r="D14" s="204">
        <v>1.0713895291033466</v>
      </c>
      <c r="E14" s="40">
        <v>65.869199999999992</v>
      </c>
      <c r="F14" s="40">
        <v>53.869599999999991</v>
      </c>
      <c r="G14" s="40">
        <v>71.252200000000002</v>
      </c>
      <c r="H14" s="40">
        <v>52.229066666666661</v>
      </c>
      <c r="I14" s="40">
        <v>100.86240000000001</v>
      </c>
      <c r="J14" s="40">
        <v>10.778099999999998</v>
      </c>
      <c r="K14" s="40" t="s">
        <v>181</v>
      </c>
      <c r="L14" s="40">
        <v>6.8175999999999997</v>
      </c>
      <c r="M14" s="40">
        <v>3.4776000000000002</v>
      </c>
      <c r="N14" s="40" t="s">
        <v>180</v>
      </c>
      <c r="O14" s="40" t="s">
        <v>181</v>
      </c>
      <c r="P14" s="40" t="s">
        <v>181</v>
      </c>
      <c r="Q14" s="40" t="s">
        <v>181</v>
      </c>
      <c r="R14" s="40" t="s">
        <v>181</v>
      </c>
      <c r="S14" s="40" t="s">
        <v>181</v>
      </c>
      <c r="T14" s="40" t="s">
        <v>181</v>
      </c>
      <c r="U14" s="40" t="s">
        <v>181</v>
      </c>
      <c r="V14" s="40" t="s">
        <v>181</v>
      </c>
      <c r="W14" s="40" t="s">
        <v>181</v>
      </c>
      <c r="X14" s="40" t="s">
        <v>181</v>
      </c>
      <c r="Y14" s="40" t="s">
        <v>181</v>
      </c>
      <c r="Z14" s="40" t="s">
        <v>181</v>
      </c>
      <c r="AA14" s="40" t="s">
        <v>181</v>
      </c>
      <c r="AB14" s="40" t="s">
        <v>181</v>
      </c>
      <c r="AC14" s="40" t="s">
        <v>181</v>
      </c>
      <c r="AD14" s="40" t="s">
        <v>181</v>
      </c>
      <c r="AE14" s="40" t="s">
        <v>181</v>
      </c>
      <c r="AF14" s="40">
        <v>3.5377333333333332</v>
      </c>
      <c r="AG14" s="40" t="s">
        <v>181</v>
      </c>
      <c r="AH14" s="40" t="s">
        <v>180</v>
      </c>
      <c r="AI14" s="40" t="s">
        <v>181</v>
      </c>
      <c r="AJ14" s="40" t="s">
        <v>180</v>
      </c>
      <c r="AK14" s="40" t="s">
        <v>181</v>
      </c>
      <c r="AL14" s="40" t="s">
        <v>181</v>
      </c>
      <c r="AM14" s="40" t="s">
        <v>181</v>
      </c>
      <c r="AN14" s="40">
        <v>7.7585999999999995</v>
      </c>
      <c r="AO14" s="40" t="s">
        <v>181</v>
      </c>
      <c r="AP14" s="40" t="s">
        <v>181</v>
      </c>
      <c r="AQ14" s="40" t="s">
        <v>181</v>
      </c>
      <c r="AR14" s="40" t="s">
        <v>181</v>
      </c>
      <c r="AS14" s="40" t="s">
        <v>181</v>
      </c>
      <c r="AT14" s="40" t="s">
        <v>181</v>
      </c>
      <c r="AU14" s="40">
        <v>18.284800000000001</v>
      </c>
      <c r="AV14" s="40" t="s">
        <v>181</v>
      </c>
      <c r="AW14" s="40" t="s">
        <v>181</v>
      </c>
      <c r="AX14" s="40" t="s">
        <v>181</v>
      </c>
      <c r="AY14" s="40" t="s">
        <v>181</v>
      </c>
      <c r="AZ14" s="40" t="s">
        <v>181</v>
      </c>
      <c r="BA14" s="40" t="s">
        <v>181</v>
      </c>
      <c r="BB14" s="40" t="s">
        <v>181</v>
      </c>
      <c r="BC14" s="40" t="s">
        <v>181</v>
      </c>
      <c r="BD14" s="40" t="s">
        <v>181</v>
      </c>
      <c r="BE14" s="40" t="s">
        <v>181</v>
      </c>
      <c r="BF14" s="40" t="s">
        <v>181</v>
      </c>
      <c r="BG14" s="40" t="s">
        <v>181</v>
      </c>
      <c r="BH14" s="40" t="s">
        <v>181</v>
      </c>
      <c r="BI14" s="40" t="s">
        <v>181</v>
      </c>
      <c r="BJ14" s="40" t="s">
        <v>181</v>
      </c>
      <c r="BK14" s="40" t="s">
        <v>181</v>
      </c>
      <c r="BL14" s="40">
        <v>72.692999999999984</v>
      </c>
      <c r="BM14" s="40">
        <v>63.885599999999997</v>
      </c>
      <c r="BN14" s="40">
        <v>224.31579999999997</v>
      </c>
      <c r="BO14" s="40">
        <v>83.156800000000004</v>
      </c>
      <c r="BP14" s="40">
        <v>56.037799999999997</v>
      </c>
      <c r="BQ14" s="40" t="s">
        <v>181</v>
      </c>
      <c r="BR14" s="40" t="s">
        <v>181</v>
      </c>
      <c r="BS14" s="40" t="s">
        <v>181</v>
      </c>
      <c r="BT14" s="40" t="s">
        <v>181</v>
      </c>
      <c r="BU14" s="40" t="s">
        <v>181</v>
      </c>
      <c r="BV14" s="40">
        <v>299.70207999999997</v>
      </c>
    </row>
    <row r="15" spans="1:74" x14ac:dyDescent="0.25">
      <c r="A15" s="37">
        <v>41263</v>
      </c>
      <c r="B15" s="30">
        <f t="shared" si="0"/>
        <v>47</v>
      </c>
      <c r="C15" s="39" t="s">
        <v>185</v>
      </c>
      <c r="D15" s="204">
        <v>1.0971124518558397</v>
      </c>
      <c r="E15" s="40">
        <v>83.36</v>
      </c>
      <c r="F15" s="40">
        <v>43.084299999999999</v>
      </c>
      <c r="G15" s="40">
        <v>76.433799999999991</v>
      </c>
      <c r="H15" s="40">
        <v>52.3371</v>
      </c>
      <c r="I15" s="40">
        <v>97.16449999999999</v>
      </c>
      <c r="J15" s="40">
        <v>4.7459999999999996</v>
      </c>
      <c r="K15" s="40">
        <v>2.3883999999999999</v>
      </c>
      <c r="L15" s="40">
        <v>4.5739999999999998</v>
      </c>
      <c r="M15" s="40">
        <v>3.0044</v>
      </c>
      <c r="N15" s="40" t="s">
        <v>180</v>
      </c>
      <c r="O15" s="40" t="s">
        <v>181</v>
      </c>
      <c r="P15" s="40" t="s">
        <v>181</v>
      </c>
      <c r="Q15" s="40" t="s">
        <v>181</v>
      </c>
      <c r="R15" s="40" t="s">
        <v>181</v>
      </c>
      <c r="S15" s="40" t="s">
        <v>181</v>
      </c>
      <c r="T15" s="40" t="s">
        <v>181</v>
      </c>
      <c r="U15" s="40" t="s">
        <v>181</v>
      </c>
      <c r="V15" s="40" t="s">
        <v>181</v>
      </c>
      <c r="W15" s="40" t="s">
        <v>181</v>
      </c>
      <c r="X15" s="40" t="s">
        <v>181</v>
      </c>
      <c r="Y15" s="40" t="s">
        <v>181</v>
      </c>
      <c r="Z15" s="40" t="s">
        <v>181</v>
      </c>
      <c r="AA15" s="40" t="s">
        <v>181</v>
      </c>
      <c r="AB15" s="40" t="s">
        <v>181</v>
      </c>
      <c r="AC15" s="40" t="s">
        <v>181</v>
      </c>
      <c r="AD15" s="40" t="s">
        <v>181</v>
      </c>
      <c r="AE15" s="40" t="s">
        <v>181</v>
      </c>
      <c r="AF15" s="40">
        <v>3.2748999999999997</v>
      </c>
      <c r="AG15" s="40" t="s">
        <v>181</v>
      </c>
      <c r="AH15" s="40" t="s">
        <v>180</v>
      </c>
      <c r="AI15" s="40" t="s">
        <v>181</v>
      </c>
      <c r="AJ15" s="40" t="s">
        <v>180</v>
      </c>
      <c r="AK15" s="40" t="s">
        <v>181</v>
      </c>
      <c r="AL15" s="40" t="s">
        <v>181</v>
      </c>
      <c r="AM15" s="40" t="s">
        <v>181</v>
      </c>
      <c r="AN15" s="40">
        <v>4.2317999999999998</v>
      </c>
      <c r="AO15" s="40" t="s">
        <v>181</v>
      </c>
      <c r="AP15" s="40" t="s">
        <v>181</v>
      </c>
      <c r="AQ15" s="40" t="s">
        <v>181</v>
      </c>
      <c r="AR15" s="40" t="s">
        <v>181</v>
      </c>
      <c r="AS15" s="40" t="s">
        <v>181</v>
      </c>
      <c r="AT15" s="40" t="s">
        <v>181</v>
      </c>
      <c r="AU15" s="40">
        <v>5.4715999999999996</v>
      </c>
      <c r="AV15" s="40" t="s">
        <v>181</v>
      </c>
      <c r="AW15" s="40" t="s">
        <v>181</v>
      </c>
      <c r="AX15" s="40" t="s">
        <v>181</v>
      </c>
      <c r="AY15" s="40" t="s">
        <v>181</v>
      </c>
      <c r="AZ15" s="40" t="s">
        <v>181</v>
      </c>
      <c r="BA15" s="40" t="s">
        <v>181</v>
      </c>
      <c r="BB15" s="40" t="s">
        <v>181</v>
      </c>
      <c r="BC15" s="40" t="s">
        <v>181</v>
      </c>
      <c r="BD15" s="40" t="s">
        <v>181</v>
      </c>
      <c r="BE15" s="40" t="s">
        <v>181</v>
      </c>
      <c r="BF15" s="40" t="s">
        <v>181</v>
      </c>
      <c r="BG15" s="40" t="s">
        <v>181</v>
      </c>
      <c r="BH15" s="40" t="s">
        <v>181</v>
      </c>
      <c r="BI15" s="40" t="s">
        <v>181</v>
      </c>
      <c r="BJ15" s="40" t="s">
        <v>181</v>
      </c>
      <c r="BK15" s="40" t="s">
        <v>181</v>
      </c>
      <c r="BL15" s="40">
        <v>66.828000000000003</v>
      </c>
      <c r="BM15" s="40">
        <v>114.32053333333333</v>
      </c>
      <c r="BN15" s="40">
        <v>229.946</v>
      </c>
      <c r="BO15" s="40">
        <v>101.56306666666666</v>
      </c>
      <c r="BP15" s="40">
        <v>25.56</v>
      </c>
      <c r="BQ15" s="40" t="s">
        <v>181</v>
      </c>
      <c r="BR15" s="40" t="s">
        <v>181</v>
      </c>
      <c r="BS15" s="40" t="s">
        <v>181</v>
      </c>
      <c r="BT15" s="40" t="s">
        <v>181</v>
      </c>
      <c r="BU15" s="40" t="s">
        <v>181</v>
      </c>
      <c r="BV15" s="40">
        <v>285.68340000000001</v>
      </c>
    </row>
    <row r="16" spans="1:74" x14ac:dyDescent="0.25">
      <c r="A16" s="37">
        <v>41276</v>
      </c>
      <c r="B16" s="30">
        <f t="shared" si="0"/>
        <v>60</v>
      </c>
      <c r="C16" s="39" t="s">
        <v>183</v>
      </c>
      <c r="D16" s="204">
        <v>1.0989864933071483</v>
      </c>
      <c r="E16" s="40" t="s">
        <v>180</v>
      </c>
      <c r="F16" s="40">
        <v>52.813600000000001</v>
      </c>
      <c r="G16" s="40">
        <v>76.845799999999997</v>
      </c>
      <c r="H16" s="40">
        <v>60.81</v>
      </c>
      <c r="I16" s="40">
        <v>115.63619999999999</v>
      </c>
      <c r="J16" s="40">
        <v>9.5760000000000005</v>
      </c>
      <c r="K16" s="40" t="s">
        <v>181</v>
      </c>
      <c r="L16" s="40" t="s">
        <v>181</v>
      </c>
      <c r="M16" s="40" t="s">
        <v>180</v>
      </c>
      <c r="N16" s="40" t="s">
        <v>180</v>
      </c>
      <c r="O16" s="40" t="s">
        <v>180</v>
      </c>
      <c r="P16" s="40" t="s">
        <v>181</v>
      </c>
      <c r="Q16" s="40" t="s">
        <v>181</v>
      </c>
      <c r="R16" s="40" t="s">
        <v>181</v>
      </c>
      <c r="S16" s="40" t="s">
        <v>181</v>
      </c>
      <c r="T16" s="40" t="s">
        <v>181</v>
      </c>
      <c r="U16" s="40" t="s">
        <v>181</v>
      </c>
      <c r="V16" s="40" t="s">
        <v>181</v>
      </c>
      <c r="W16" s="40" t="s">
        <v>181</v>
      </c>
      <c r="X16" s="40" t="s">
        <v>181</v>
      </c>
      <c r="Y16" s="40" t="s">
        <v>181</v>
      </c>
      <c r="Z16" s="40" t="s">
        <v>181</v>
      </c>
      <c r="AA16" s="40" t="s">
        <v>181</v>
      </c>
      <c r="AB16" s="40" t="s">
        <v>181</v>
      </c>
      <c r="AC16" s="40" t="s">
        <v>181</v>
      </c>
      <c r="AD16" s="40" t="s">
        <v>181</v>
      </c>
      <c r="AE16" s="40" t="s">
        <v>181</v>
      </c>
      <c r="AF16" s="40" t="s">
        <v>180</v>
      </c>
      <c r="AG16" s="40" t="s">
        <v>181</v>
      </c>
      <c r="AH16" s="40" t="s">
        <v>180</v>
      </c>
      <c r="AI16" s="40" t="s">
        <v>181</v>
      </c>
      <c r="AJ16" s="40" t="s">
        <v>181</v>
      </c>
      <c r="AK16" s="40" t="s">
        <v>181</v>
      </c>
      <c r="AL16" s="40" t="s">
        <v>181</v>
      </c>
      <c r="AM16" s="40" t="s">
        <v>181</v>
      </c>
      <c r="AN16" s="40">
        <v>7.6524000000000001</v>
      </c>
      <c r="AO16" s="40" t="s">
        <v>181</v>
      </c>
      <c r="AP16" s="40" t="s">
        <v>181</v>
      </c>
      <c r="AQ16" s="40" t="s">
        <v>181</v>
      </c>
      <c r="AR16" s="40" t="s">
        <v>181</v>
      </c>
      <c r="AS16" s="40" t="s">
        <v>181</v>
      </c>
      <c r="AT16" s="40" t="s">
        <v>181</v>
      </c>
      <c r="AU16" s="40" t="s">
        <v>180</v>
      </c>
      <c r="AV16" s="40" t="s">
        <v>181</v>
      </c>
      <c r="AW16" s="40" t="s">
        <v>181</v>
      </c>
      <c r="AX16" s="40" t="s">
        <v>181</v>
      </c>
      <c r="AY16" s="40" t="s">
        <v>181</v>
      </c>
      <c r="AZ16" s="40" t="s">
        <v>181</v>
      </c>
      <c r="BA16" s="40" t="s">
        <v>181</v>
      </c>
      <c r="BB16" s="40" t="s">
        <v>181</v>
      </c>
      <c r="BC16" s="40" t="s">
        <v>181</v>
      </c>
      <c r="BD16" s="40" t="s">
        <v>181</v>
      </c>
      <c r="BE16" s="40" t="s">
        <v>181</v>
      </c>
      <c r="BF16" s="40" t="s">
        <v>181</v>
      </c>
      <c r="BG16" s="40" t="s">
        <v>181</v>
      </c>
      <c r="BH16" s="40" t="s">
        <v>181</v>
      </c>
      <c r="BI16" s="40" t="s">
        <v>181</v>
      </c>
      <c r="BJ16" s="40" t="s">
        <v>181</v>
      </c>
      <c r="BK16" s="40" t="s">
        <v>181</v>
      </c>
      <c r="BL16" s="40">
        <v>79.254800000000003</v>
      </c>
      <c r="BM16" s="40">
        <v>51.038399999999996</v>
      </c>
      <c r="BN16" s="40">
        <v>200.88759999999999</v>
      </c>
      <c r="BO16" s="40">
        <v>43.197200000000002</v>
      </c>
      <c r="BP16" s="40">
        <v>23.647199999999998</v>
      </c>
      <c r="BQ16" s="40" t="s">
        <v>181</v>
      </c>
      <c r="BR16" s="40" t="s">
        <v>181</v>
      </c>
      <c r="BS16" s="40" t="s">
        <v>181</v>
      </c>
      <c r="BT16" s="40" t="s">
        <v>181</v>
      </c>
      <c r="BU16" s="40" t="s">
        <v>181</v>
      </c>
      <c r="BV16" s="40">
        <v>311.92660000000001</v>
      </c>
    </row>
    <row r="17" spans="1:74" x14ac:dyDescent="0.25">
      <c r="A17" s="37">
        <v>41290</v>
      </c>
      <c r="B17" s="30">
        <f t="shared" si="0"/>
        <v>74</v>
      </c>
      <c r="C17" s="39" t="s">
        <v>186</v>
      </c>
      <c r="D17" s="204">
        <v>1.457117706813025</v>
      </c>
      <c r="E17" s="40">
        <v>73.639399999999995</v>
      </c>
      <c r="F17" s="40">
        <v>29.3474</v>
      </c>
      <c r="G17" s="40">
        <v>48.548000000000002</v>
      </c>
      <c r="H17" s="40">
        <v>30.960800000000003</v>
      </c>
      <c r="I17" s="40">
        <v>77.725399999999993</v>
      </c>
      <c r="J17" s="40">
        <v>8.4171999999999993</v>
      </c>
      <c r="K17" s="40">
        <v>3.5348000000000002</v>
      </c>
      <c r="L17" s="40">
        <v>2.8295999999999997</v>
      </c>
      <c r="M17" s="40">
        <v>2.1564000000000001</v>
      </c>
      <c r="N17" s="40">
        <v>2.3347999999999995</v>
      </c>
      <c r="O17" s="40">
        <v>2.3487999999999998</v>
      </c>
      <c r="P17" s="40">
        <v>2.9860000000000002</v>
      </c>
      <c r="Q17" s="40" t="s">
        <v>180</v>
      </c>
      <c r="R17" s="40" t="s">
        <v>181</v>
      </c>
      <c r="S17" s="40" t="s">
        <v>181</v>
      </c>
      <c r="T17" s="40" t="s">
        <v>181</v>
      </c>
      <c r="U17" s="40" t="s">
        <v>181</v>
      </c>
      <c r="V17" s="40" t="s">
        <v>181</v>
      </c>
      <c r="W17" s="40" t="s">
        <v>181</v>
      </c>
      <c r="X17" s="40" t="s">
        <v>181</v>
      </c>
      <c r="Y17" s="40" t="s">
        <v>181</v>
      </c>
      <c r="Z17" s="40" t="s">
        <v>181</v>
      </c>
      <c r="AA17" s="40" t="s">
        <v>181</v>
      </c>
      <c r="AB17" s="40" t="s">
        <v>181</v>
      </c>
      <c r="AC17" s="40" t="s">
        <v>181</v>
      </c>
      <c r="AD17" s="40" t="s">
        <v>181</v>
      </c>
      <c r="AE17" s="40" t="s">
        <v>181</v>
      </c>
      <c r="AF17" s="40" t="s">
        <v>180</v>
      </c>
      <c r="AG17" s="40" t="s">
        <v>181</v>
      </c>
      <c r="AH17" s="40">
        <v>4.1697999999999995</v>
      </c>
      <c r="AI17" s="40" t="s">
        <v>181</v>
      </c>
      <c r="AJ17" s="40" t="s">
        <v>181</v>
      </c>
      <c r="AK17" s="40" t="s">
        <v>181</v>
      </c>
      <c r="AL17" s="40" t="s">
        <v>181</v>
      </c>
      <c r="AM17" s="40" t="s">
        <v>181</v>
      </c>
      <c r="AN17" s="40">
        <v>3.5951999999999997</v>
      </c>
      <c r="AO17" s="40" t="s">
        <v>181</v>
      </c>
      <c r="AP17" s="40" t="s">
        <v>181</v>
      </c>
      <c r="AQ17" s="40" t="s">
        <v>181</v>
      </c>
      <c r="AR17" s="40" t="s">
        <v>181</v>
      </c>
      <c r="AS17" s="40" t="s">
        <v>181</v>
      </c>
      <c r="AT17" s="40" t="s">
        <v>181</v>
      </c>
      <c r="AU17" s="40" t="s">
        <v>180</v>
      </c>
      <c r="AV17" s="40" t="s">
        <v>181</v>
      </c>
      <c r="AW17" s="40" t="s">
        <v>181</v>
      </c>
      <c r="AX17" s="40" t="s">
        <v>181</v>
      </c>
      <c r="AY17" s="40" t="s">
        <v>181</v>
      </c>
      <c r="AZ17" s="40" t="s">
        <v>181</v>
      </c>
      <c r="BA17" s="40" t="s">
        <v>181</v>
      </c>
      <c r="BB17" s="40" t="s">
        <v>181</v>
      </c>
      <c r="BC17" s="40" t="s">
        <v>181</v>
      </c>
      <c r="BD17" s="40" t="s">
        <v>181</v>
      </c>
      <c r="BE17" s="40" t="s">
        <v>181</v>
      </c>
      <c r="BF17" s="40" t="s">
        <v>181</v>
      </c>
      <c r="BG17" s="40" t="s">
        <v>181</v>
      </c>
      <c r="BH17" s="40" t="s">
        <v>181</v>
      </c>
      <c r="BI17" s="40" t="s">
        <v>181</v>
      </c>
      <c r="BJ17" s="40" t="s">
        <v>181</v>
      </c>
      <c r="BK17" s="40" t="s">
        <v>181</v>
      </c>
      <c r="BL17" s="40">
        <v>33.639999999999993</v>
      </c>
      <c r="BM17" s="40">
        <v>75.08</v>
      </c>
      <c r="BN17" s="40">
        <v>139.04</v>
      </c>
      <c r="BO17" s="40">
        <v>67.2</v>
      </c>
      <c r="BP17" s="40">
        <v>19</v>
      </c>
      <c r="BQ17" s="40" t="s">
        <v>181</v>
      </c>
      <c r="BR17" s="40" t="s">
        <v>181</v>
      </c>
      <c r="BS17" s="40" t="s">
        <v>181</v>
      </c>
      <c r="BT17" s="40" t="s">
        <v>181</v>
      </c>
      <c r="BU17" s="40" t="s">
        <v>181</v>
      </c>
      <c r="BV17" s="40">
        <v>276.20600000000002</v>
      </c>
    </row>
    <row r="18" spans="1:74" x14ac:dyDescent="0.25">
      <c r="A18" s="37">
        <v>41304</v>
      </c>
      <c r="B18" s="30">
        <f t="shared" si="0"/>
        <v>88</v>
      </c>
      <c r="C18" s="39" t="s">
        <v>183</v>
      </c>
      <c r="D18" s="204">
        <v>1.4614057644145542</v>
      </c>
      <c r="E18" s="40">
        <v>58.245200000000004</v>
      </c>
      <c r="F18" s="40">
        <v>26.3096</v>
      </c>
      <c r="G18" s="40">
        <v>46.103999999999999</v>
      </c>
      <c r="H18" s="40">
        <v>36.582000000000001</v>
      </c>
      <c r="I18" s="40">
        <v>82.705000000000013</v>
      </c>
      <c r="J18" s="40">
        <v>6.9127999999999989</v>
      </c>
      <c r="K18" s="40">
        <v>2.4428000000000001</v>
      </c>
      <c r="L18" s="40">
        <v>2.0448</v>
      </c>
      <c r="M18" s="40" t="s">
        <v>180</v>
      </c>
      <c r="N18" s="40" t="s">
        <v>180</v>
      </c>
      <c r="O18" s="40" t="s">
        <v>180</v>
      </c>
      <c r="P18" s="40" t="s">
        <v>180</v>
      </c>
      <c r="Q18" s="40" t="s">
        <v>180</v>
      </c>
      <c r="R18" s="40" t="s">
        <v>181</v>
      </c>
      <c r="S18" s="40" t="s">
        <v>181</v>
      </c>
      <c r="T18" s="40" t="s">
        <v>181</v>
      </c>
      <c r="U18" s="40" t="s">
        <v>181</v>
      </c>
      <c r="V18" s="40" t="s">
        <v>181</v>
      </c>
      <c r="W18" s="40" t="s">
        <v>181</v>
      </c>
      <c r="X18" s="40" t="s">
        <v>181</v>
      </c>
      <c r="Y18" s="40" t="s">
        <v>181</v>
      </c>
      <c r="Z18" s="40" t="s">
        <v>181</v>
      </c>
      <c r="AA18" s="40" t="s">
        <v>181</v>
      </c>
      <c r="AB18" s="40" t="s">
        <v>181</v>
      </c>
      <c r="AC18" s="40" t="s">
        <v>181</v>
      </c>
      <c r="AD18" s="40" t="s">
        <v>181</v>
      </c>
      <c r="AE18" s="40" t="s">
        <v>181</v>
      </c>
      <c r="AF18" s="40">
        <v>3.6804000000000001</v>
      </c>
      <c r="AG18" s="40" t="s">
        <v>181</v>
      </c>
      <c r="AH18" s="40" t="s">
        <v>180</v>
      </c>
      <c r="AI18" s="40" t="s">
        <v>181</v>
      </c>
      <c r="AJ18" s="40" t="s">
        <v>181</v>
      </c>
      <c r="AK18" s="40" t="s">
        <v>181</v>
      </c>
      <c r="AL18" s="40" t="s">
        <v>181</v>
      </c>
      <c r="AM18" s="40" t="s">
        <v>181</v>
      </c>
      <c r="AN18" s="40" t="s">
        <v>180</v>
      </c>
      <c r="AO18" s="40" t="s">
        <v>181</v>
      </c>
      <c r="AP18" s="40" t="s">
        <v>181</v>
      </c>
      <c r="AQ18" s="40" t="s">
        <v>181</v>
      </c>
      <c r="AR18" s="40" t="s">
        <v>181</v>
      </c>
      <c r="AS18" s="40" t="s">
        <v>181</v>
      </c>
      <c r="AT18" s="40" t="s">
        <v>181</v>
      </c>
      <c r="AU18" s="40" t="s">
        <v>180</v>
      </c>
      <c r="AV18" s="40" t="s">
        <v>181</v>
      </c>
      <c r="AW18" s="40" t="s">
        <v>181</v>
      </c>
      <c r="AX18" s="40" t="s">
        <v>181</v>
      </c>
      <c r="AY18" s="40" t="s">
        <v>181</v>
      </c>
      <c r="AZ18" s="40" t="s">
        <v>181</v>
      </c>
      <c r="BA18" s="40" t="s">
        <v>181</v>
      </c>
      <c r="BB18" s="40" t="s">
        <v>181</v>
      </c>
      <c r="BC18" s="40" t="s">
        <v>181</v>
      </c>
      <c r="BD18" s="40" t="s">
        <v>181</v>
      </c>
      <c r="BE18" s="40" t="s">
        <v>181</v>
      </c>
      <c r="BF18" s="40" t="s">
        <v>181</v>
      </c>
      <c r="BG18" s="40" t="s">
        <v>181</v>
      </c>
      <c r="BH18" s="40" t="s">
        <v>181</v>
      </c>
      <c r="BI18" s="40" t="s">
        <v>181</v>
      </c>
      <c r="BJ18" s="40" t="s">
        <v>181</v>
      </c>
      <c r="BK18" s="40" t="s">
        <v>181</v>
      </c>
      <c r="BL18" s="40">
        <v>37.310399999999994</v>
      </c>
      <c r="BM18" s="40">
        <v>36.067599999999999</v>
      </c>
      <c r="BN18" s="40">
        <v>75.590400000000002</v>
      </c>
      <c r="BO18" s="40">
        <v>19.673999999999999</v>
      </c>
      <c r="BP18" s="40" t="s">
        <v>180</v>
      </c>
      <c r="BQ18" s="40" t="s">
        <v>181</v>
      </c>
      <c r="BR18" s="40" t="s">
        <v>181</v>
      </c>
      <c r="BS18" s="40" t="s">
        <v>181</v>
      </c>
      <c r="BT18" s="40" t="s">
        <v>181</v>
      </c>
      <c r="BU18" s="40" t="s">
        <v>181</v>
      </c>
      <c r="BV18" s="40">
        <v>89.794399999999996</v>
      </c>
    </row>
    <row r="19" spans="1:74" x14ac:dyDescent="0.25">
      <c r="A19" s="37">
        <v>41318</v>
      </c>
      <c r="B19" s="30">
        <f t="shared" si="0"/>
        <v>102</v>
      </c>
      <c r="C19" s="39" t="s">
        <v>185</v>
      </c>
      <c r="D19" s="204">
        <v>1.4614057644145542</v>
      </c>
      <c r="E19" s="40" t="s">
        <v>180</v>
      </c>
      <c r="F19" s="40">
        <v>24.482399999999998</v>
      </c>
      <c r="G19" s="40">
        <v>43.277733333333323</v>
      </c>
      <c r="H19" s="40">
        <v>34.882133333333329</v>
      </c>
      <c r="I19" s="40">
        <v>81.815700000000007</v>
      </c>
      <c r="J19" s="40">
        <v>5.3014000000000001</v>
      </c>
      <c r="K19" s="40">
        <v>4.38</v>
      </c>
      <c r="L19" s="40">
        <v>3.4</v>
      </c>
      <c r="M19" s="40">
        <v>2.44</v>
      </c>
      <c r="N19" s="40">
        <v>2.6</v>
      </c>
      <c r="O19" s="40" t="s">
        <v>180</v>
      </c>
      <c r="P19" s="40" t="s">
        <v>180</v>
      </c>
      <c r="Q19" s="40" t="s">
        <v>180</v>
      </c>
      <c r="R19" s="40" t="s">
        <v>180</v>
      </c>
      <c r="S19" s="40" t="s">
        <v>180</v>
      </c>
      <c r="T19" s="40" t="s">
        <v>181</v>
      </c>
      <c r="U19" s="40" t="s">
        <v>181</v>
      </c>
      <c r="V19" s="40" t="s">
        <v>181</v>
      </c>
      <c r="W19" s="40" t="s">
        <v>181</v>
      </c>
      <c r="X19" s="40" t="s">
        <v>181</v>
      </c>
      <c r="Y19" s="40" t="s">
        <v>181</v>
      </c>
      <c r="Z19" s="40" t="s">
        <v>181</v>
      </c>
      <c r="AA19" s="40" t="s">
        <v>181</v>
      </c>
      <c r="AB19" s="40" t="s">
        <v>181</v>
      </c>
      <c r="AC19" s="40" t="s">
        <v>181</v>
      </c>
      <c r="AD19" s="40" t="s">
        <v>181</v>
      </c>
      <c r="AE19" s="40" t="s">
        <v>181</v>
      </c>
      <c r="AF19" s="40">
        <v>2.3708</v>
      </c>
      <c r="AG19" s="40" t="s">
        <v>181</v>
      </c>
      <c r="AH19" s="40">
        <v>3.96</v>
      </c>
      <c r="AI19" s="40" t="s">
        <v>181</v>
      </c>
      <c r="AJ19" s="40" t="s">
        <v>181</v>
      </c>
      <c r="AK19" s="40" t="s">
        <v>181</v>
      </c>
      <c r="AL19" s="40" t="s">
        <v>181</v>
      </c>
      <c r="AM19" s="40" t="s">
        <v>181</v>
      </c>
      <c r="AN19" s="40" t="s">
        <v>180</v>
      </c>
      <c r="AO19" s="40" t="s">
        <v>181</v>
      </c>
      <c r="AP19" s="40" t="s">
        <v>181</v>
      </c>
      <c r="AQ19" s="40" t="s">
        <v>181</v>
      </c>
      <c r="AR19" s="40" t="s">
        <v>181</v>
      </c>
      <c r="AS19" s="40" t="s">
        <v>181</v>
      </c>
      <c r="AT19" s="40" t="s">
        <v>181</v>
      </c>
      <c r="AU19" s="40" t="s">
        <v>180</v>
      </c>
      <c r="AV19" s="40" t="s">
        <v>181</v>
      </c>
      <c r="AW19" s="40" t="s">
        <v>181</v>
      </c>
      <c r="AX19" s="40" t="s">
        <v>181</v>
      </c>
      <c r="AY19" s="40" t="s">
        <v>181</v>
      </c>
      <c r="AZ19" s="40" t="s">
        <v>181</v>
      </c>
      <c r="BA19" s="40" t="s">
        <v>181</v>
      </c>
      <c r="BB19" s="40" t="s">
        <v>181</v>
      </c>
      <c r="BC19" s="40" t="s">
        <v>181</v>
      </c>
      <c r="BD19" s="40" t="s">
        <v>181</v>
      </c>
      <c r="BE19" s="40" t="s">
        <v>181</v>
      </c>
      <c r="BF19" s="40" t="s">
        <v>181</v>
      </c>
      <c r="BG19" s="40" t="s">
        <v>181</v>
      </c>
      <c r="BH19" s="40" t="s">
        <v>181</v>
      </c>
      <c r="BI19" s="40" t="s">
        <v>181</v>
      </c>
      <c r="BJ19" s="40" t="s">
        <v>181</v>
      </c>
      <c r="BK19" s="40" t="s">
        <v>181</v>
      </c>
      <c r="BL19" s="40">
        <v>52.015000000000001</v>
      </c>
      <c r="BM19" s="40">
        <v>160.2346</v>
      </c>
      <c r="BN19" s="40">
        <v>260.94280000000003</v>
      </c>
      <c r="BO19" s="40">
        <v>77.944600000000008</v>
      </c>
      <c r="BP19" s="40">
        <v>28.548799999999996</v>
      </c>
      <c r="BQ19" s="40" t="s">
        <v>181</v>
      </c>
      <c r="BR19" s="40" t="s">
        <v>181</v>
      </c>
      <c r="BS19" s="40" t="s">
        <v>181</v>
      </c>
      <c r="BT19" s="40" t="s">
        <v>181</v>
      </c>
      <c r="BU19" s="40" t="s">
        <v>181</v>
      </c>
      <c r="BV19" s="40">
        <v>488.53859999999997</v>
      </c>
    </row>
    <row r="20" spans="1:74" x14ac:dyDescent="0.25">
      <c r="A20" s="37">
        <v>41332</v>
      </c>
      <c r="B20" s="30">
        <f t="shared" si="0"/>
        <v>116</v>
      </c>
      <c r="C20" s="39" t="s">
        <v>183</v>
      </c>
      <c r="D20" s="204">
        <v>1.4614057644145542</v>
      </c>
      <c r="E20" s="40" t="s">
        <v>180</v>
      </c>
      <c r="F20" s="40" t="s">
        <v>180</v>
      </c>
      <c r="G20" s="40">
        <v>39.2196</v>
      </c>
      <c r="H20" s="40">
        <v>26.165199999999999</v>
      </c>
      <c r="I20" s="40">
        <v>112.175</v>
      </c>
      <c r="J20" s="40">
        <v>9.0524000000000004</v>
      </c>
      <c r="K20" s="40" t="s">
        <v>180</v>
      </c>
      <c r="L20" s="40">
        <v>3.1012</v>
      </c>
      <c r="M20" s="40">
        <v>4.0568</v>
      </c>
      <c r="N20" s="40">
        <v>6.4059999999999997</v>
      </c>
      <c r="O20" s="40">
        <v>7.1743999999999994</v>
      </c>
      <c r="P20" s="40">
        <v>10.092000000000001</v>
      </c>
      <c r="Q20" s="40">
        <v>2.8724000000000003</v>
      </c>
      <c r="R20" s="40" t="s">
        <v>180</v>
      </c>
      <c r="S20" s="40">
        <v>2.6179999999999999</v>
      </c>
      <c r="T20" s="40" t="s">
        <v>181</v>
      </c>
      <c r="U20" s="40" t="s">
        <v>181</v>
      </c>
      <c r="V20" s="40" t="s">
        <v>181</v>
      </c>
      <c r="W20" s="40" t="s">
        <v>181</v>
      </c>
      <c r="X20" s="40" t="s">
        <v>181</v>
      </c>
      <c r="Y20" s="40" t="s">
        <v>181</v>
      </c>
      <c r="Z20" s="40" t="s">
        <v>181</v>
      </c>
      <c r="AA20" s="40" t="s">
        <v>181</v>
      </c>
      <c r="AB20" s="40" t="s">
        <v>181</v>
      </c>
      <c r="AC20" s="40" t="s">
        <v>181</v>
      </c>
      <c r="AD20" s="40" t="s">
        <v>181</v>
      </c>
      <c r="AE20" s="40" t="s">
        <v>181</v>
      </c>
      <c r="AF20" s="40">
        <v>2.1611999999999996</v>
      </c>
      <c r="AG20" s="40" t="s">
        <v>181</v>
      </c>
      <c r="AH20" s="40">
        <v>3.7740000000000005</v>
      </c>
      <c r="AI20" s="40" t="s">
        <v>181</v>
      </c>
      <c r="AJ20" s="40" t="s">
        <v>180</v>
      </c>
      <c r="AK20" s="40" t="s">
        <v>181</v>
      </c>
      <c r="AL20" s="40" t="s">
        <v>181</v>
      </c>
      <c r="AM20" s="40" t="s">
        <v>181</v>
      </c>
      <c r="AN20" s="40">
        <v>2.9719999999999995</v>
      </c>
      <c r="AO20" s="40" t="s">
        <v>181</v>
      </c>
      <c r="AP20" s="40" t="s">
        <v>181</v>
      </c>
      <c r="AQ20" s="40" t="s">
        <v>181</v>
      </c>
      <c r="AR20" s="40" t="s">
        <v>181</v>
      </c>
      <c r="AS20" s="40" t="s">
        <v>181</v>
      </c>
      <c r="AT20" s="40" t="s">
        <v>181</v>
      </c>
      <c r="AU20" s="40" t="s">
        <v>180</v>
      </c>
      <c r="AV20" s="40" t="s">
        <v>181</v>
      </c>
      <c r="AW20" s="40" t="s">
        <v>181</v>
      </c>
      <c r="AX20" s="40" t="s">
        <v>181</v>
      </c>
      <c r="AY20" s="40" t="s">
        <v>181</v>
      </c>
      <c r="AZ20" s="40" t="s">
        <v>181</v>
      </c>
      <c r="BA20" s="40" t="s">
        <v>181</v>
      </c>
      <c r="BB20" s="40" t="s">
        <v>181</v>
      </c>
      <c r="BC20" s="40" t="s">
        <v>181</v>
      </c>
      <c r="BD20" s="40" t="s">
        <v>181</v>
      </c>
      <c r="BE20" s="40" t="s">
        <v>181</v>
      </c>
      <c r="BF20" s="40" t="s">
        <v>181</v>
      </c>
      <c r="BG20" s="40" t="s">
        <v>181</v>
      </c>
      <c r="BH20" s="40" t="s">
        <v>181</v>
      </c>
      <c r="BI20" s="40" t="s">
        <v>181</v>
      </c>
      <c r="BJ20" s="40" t="s">
        <v>181</v>
      </c>
      <c r="BK20" s="40" t="s">
        <v>181</v>
      </c>
      <c r="BL20" s="40">
        <v>57.557199999999995</v>
      </c>
      <c r="BM20" s="40">
        <v>444.69319999999993</v>
      </c>
      <c r="BN20" s="40">
        <v>559.39799999999991</v>
      </c>
      <c r="BO20" s="40">
        <v>254.68119999999999</v>
      </c>
      <c r="BP20" s="40">
        <v>72.565999999999988</v>
      </c>
      <c r="BQ20" s="40" t="s">
        <v>181</v>
      </c>
      <c r="BR20" s="40" t="s">
        <v>181</v>
      </c>
      <c r="BS20" s="40" t="s">
        <v>181</v>
      </c>
      <c r="BT20" s="40" t="s">
        <v>181</v>
      </c>
      <c r="BU20" s="40" t="s">
        <v>181</v>
      </c>
      <c r="BV20" s="40">
        <v>1123.7468000000001</v>
      </c>
    </row>
    <row r="21" spans="1:74" x14ac:dyDescent="0.25">
      <c r="A21" s="37">
        <v>41353</v>
      </c>
      <c r="B21" s="30">
        <f t="shared" si="0"/>
        <v>137</v>
      </c>
      <c r="C21" s="39" t="s">
        <v>183</v>
      </c>
      <c r="D21" s="204">
        <v>1.4614057644145542</v>
      </c>
      <c r="E21" s="40" t="s">
        <v>180</v>
      </c>
      <c r="F21" s="40" t="s">
        <v>181</v>
      </c>
      <c r="G21" s="40">
        <v>67.316400000000002</v>
      </c>
      <c r="H21" s="40">
        <v>54.964400000000005</v>
      </c>
      <c r="I21" s="40">
        <v>119.2744</v>
      </c>
      <c r="J21" s="40">
        <v>11.886799999999999</v>
      </c>
      <c r="K21" s="40">
        <v>7.1267999999999994</v>
      </c>
      <c r="L21" s="210">
        <v>9.2059999999999995</v>
      </c>
      <c r="M21" s="210">
        <v>10.223599999999999</v>
      </c>
      <c r="N21" s="210">
        <v>15.410400000000001</v>
      </c>
      <c r="O21" s="210">
        <v>26.544799999999995</v>
      </c>
      <c r="P21" s="210">
        <v>34.994799999999998</v>
      </c>
      <c r="Q21" s="210">
        <v>8.9591999999999992</v>
      </c>
      <c r="R21" s="210">
        <v>8.5644000000000009</v>
      </c>
      <c r="S21" s="40">
        <v>2.8835999999999995</v>
      </c>
      <c r="T21" s="40" t="s">
        <v>181</v>
      </c>
      <c r="U21" s="40" t="s">
        <v>181</v>
      </c>
      <c r="V21" s="40" t="s">
        <v>181</v>
      </c>
      <c r="W21" s="40" t="s">
        <v>181</v>
      </c>
      <c r="X21" s="40" t="s">
        <v>181</v>
      </c>
      <c r="Y21" s="40" t="s">
        <v>181</v>
      </c>
      <c r="Z21" s="40" t="s">
        <v>181</v>
      </c>
      <c r="AA21" s="40" t="s">
        <v>181</v>
      </c>
      <c r="AB21" s="40" t="s">
        <v>181</v>
      </c>
      <c r="AC21" s="40" t="s">
        <v>181</v>
      </c>
      <c r="AD21" s="40" t="s">
        <v>181</v>
      </c>
      <c r="AE21" s="40" t="s">
        <v>181</v>
      </c>
      <c r="AF21" s="40">
        <v>2.5055999999999998</v>
      </c>
      <c r="AG21" s="40" t="s">
        <v>181</v>
      </c>
      <c r="AH21" s="40" t="s">
        <v>180</v>
      </c>
      <c r="AI21" s="40" t="s">
        <v>181</v>
      </c>
      <c r="AJ21" s="40" t="s">
        <v>181</v>
      </c>
      <c r="AK21" s="40" t="s">
        <v>181</v>
      </c>
      <c r="AL21" s="40" t="s">
        <v>181</v>
      </c>
      <c r="AM21" s="40" t="s">
        <v>181</v>
      </c>
      <c r="AN21" s="40" t="s">
        <v>180</v>
      </c>
      <c r="AO21" s="40" t="s">
        <v>181</v>
      </c>
      <c r="AP21" s="40" t="s">
        <v>181</v>
      </c>
      <c r="AQ21" s="40" t="s">
        <v>181</v>
      </c>
      <c r="AR21" s="40" t="s">
        <v>181</v>
      </c>
      <c r="AS21" s="40" t="s">
        <v>181</v>
      </c>
      <c r="AT21" s="40" t="s">
        <v>181</v>
      </c>
      <c r="AU21" s="40" t="s">
        <v>180</v>
      </c>
      <c r="AV21" s="40" t="s">
        <v>181</v>
      </c>
      <c r="AW21" s="40" t="s">
        <v>181</v>
      </c>
      <c r="AX21" s="40" t="s">
        <v>181</v>
      </c>
      <c r="AY21" s="40" t="s">
        <v>181</v>
      </c>
      <c r="AZ21" s="40" t="s">
        <v>181</v>
      </c>
      <c r="BA21" s="40" t="s">
        <v>181</v>
      </c>
      <c r="BB21" s="40" t="s">
        <v>181</v>
      </c>
      <c r="BC21" s="40" t="s">
        <v>181</v>
      </c>
      <c r="BD21" s="40" t="s">
        <v>181</v>
      </c>
      <c r="BE21" s="40" t="s">
        <v>181</v>
      </c>
      <c r="BF21" s="40" t="s">
        <v>181</v>
      </c>
      <c r="BG21" s="40" t="s">
        <v>181</v>
      </c>
      <c r="BH21" s="40" t="s">
        <v>181</v>
      </c>
      <c r="BI21" s="40" t="s">
        <v>181</v>
      </c>
      <c r="BJ21" s="40" t="s">
        <v>181</v>
      </c>
      <c r="BK21" s="40" t="s">
        <v>181</v>
      </c>
      <c r="BL21" s="40">
        <v>101.04199999999999</v>
      </c>
      <c r="BM21" s="40">
        <v>391.49439999999998</v>
      </c>
      <c r="BN21" s="40">
        <v>585.93520000000001</v>
      </c>
      <c r="BO21" s="40">
        <v>229.07399999999996</v>
      </c>
      <c r="BP21" s="40">
        <v>78.103599999999986</v>
      </c>
      <c r="BQ21" s="40" t="s">
        <v>181</v>
      </c>
      <c r="BR21" s="40" t="s">
        <v>181</v>
      </c>
      <c r="BS21" s="40" t="s">
        <v>181</v>
      </c>
      <c r="BT21" s="40" t="s">
        <v>181</v>
      </c>
      <c r="BU21" s="40" t="s">
        <v>181</v>
      </c>
      <c r="BV21" s="40">
        <v>824.29039999999998</v>
      </c>
    </row>
    <row r="22" spans="1:74" x14ac:dyDescent="0.25">
      <c r="A22" s="37">
        <v>41367</v>
      </c>
      <c r="B22" s="30">
        <f t="shared" si="0"/>
        <v>151</v>
      </c>
      <c r="C22" s="39" t="s">
        <v>187</v>
      </c>
      <c r="D22" s="204">
        <v>1.4614057644145542</v>
      </c>
      <c r="E22" s="40" t="s">
        <v>180</v>
      </c>
      <c r="F22" s="40" t="s">
        <v>180</v>
      </c>
      <c r="G22" s="40">
        <v>70.358400000000003</v>
      </c>
      <c r="H22" s="40">
        <v>55.465599999999995</v>
      </c>
      <c r="I22" s="40">
        <v>115.06386666666664</v>
      </c>
      <c r="J22" s="40">
        <v>13.046533333333334</v>
      </c>
      <c r="K22" s="40">
        <v>12.908933333333332</v>
      </c>
      <c r="L22" s="210">
        <v>11.247466666666666</v>
      </c>
      <c r="M22" s="210">
        <v>13.2948</v>
      </c>
      <c r="N22" s="210">
        <v>18.703333333333333</v>
      </c>
      <c r="O22" s="210">
        <v>22.051600000000004</v>
      </c>
      <c r="P22" s="210">
        <v>20.129866666666668</v>
      </c>
      <c r="Q22" s="210">
        <v>9.3993333333333329</v>
      </c>
      <c r="R22" s="210">
        <v>8.4181333333333317</v>
      </c>
      <c r="S22" s="40">
        <v>5.5750666666666673</v>
      </c>
      <c r="T22" s="40" t="s">
        <v>181</v>
      </c>
      <c r="U22" s="40">
        <v>51.956800000000001</v>
      </c>
      <c r="V22" s="40" t="s">
        <v>181</v>
      </c>
      <c r="W22" s="40" t="s">
        <v>181</v>
      </c>
      <c r="X22" s="40" t="s">
        <v>181</v>
      </c>
      <c r="Y22" s="40" t="s">
        <v>181</v>
      </c>
      <c r="Z22" s="40" t="s">
        <v>181</v>
      </c>
      <c r="AA22" s="40" t="s">
        <v>181</v>
      </c>
      <c r="AB22" s="40" t="s">
        <v>181</v>
      </c>
      <c r="AC22" s="40">
        <v>29.033200000000001</v>
      </c>
      <c r="AD22" s="40" t="s">
        <v>181</v>
      </c>
      <c r="AE22" s="40" t="s">
        <v>181</v>
      </c>
      <c r="AF22" s="40">
        <v>2.9104000000000001</v>
      </c>
      <c r="AG22" s="40" t="s">
        <v>181</v>
      </c>
      <c r="AH22" s="40">
        <v>3.6734666666666667</v>
      </c>
      <c r="AI22" s="40" t="s">
        <v>181</v>
      </c>
      <c r="AJ22" s="40">
        <v>15.507600000000002</v>
      </c>
      <c r="AK22" s="40" t="s">
        <v>181</v>
      </c>
      <c r="AL22" s="40" t="s">
        <v>181</v>
      </c>
      <c r="AM22" s="40" t="s">
        <v>181</v>
      </c>
      <c r="AN22" s="40">
        <v>6.1426000000000007</v>
      </c>
      <c r="AO22" s="40" t="s">
        <v>181</v>
      </c>
      <c r="AP22" s="40" t="s">
        <v>181</v>
      </c>
      <c r="AQ22" s="40" t="s">
        <v>181</v>
      </c>
      <c r="AR22" s="40" t="s">
        <v>181</v>
      </c>
      <c r="AS22" s="40" t="s">
        <v>181</v>
      </c>
      <c r="AT22" s="40" t="s">
        <v>181</v>
      </c>
      <c r="AU22" s="40">
        <v>7.8538666666666659</v>
      </c>
      <c r="AV22" s="40" t="s">
        <v>181</v>
      </c>
      <c r="AW22" s="40" t="s">
        <v>181</v>
      </c>
      <c r="AX22" s="40" t="s">
        <v>181</v>
      </c>
      <c r="AY22" s="40" t="s">
        <v>181</v>
      </c>
      <c r="AZ22" s="40" t="s">
        <v>181</v>
      </c>
      <c r="BA22" s="40" t="s">
        <v>181</v>
      </c>
      <c r="BB22" s="40" t="s">
        <v>181</v>
      </c>
      <c r="BC22" s="40" t="s">
        <v>181</v>
      </c>
      <c r="BD22" s="40" t="s">
        <v>181</v>
      </c>
      <c r="BE22" s="40" t="s">
        <v>181</v>
      </c>
      <c r="BF22" s="40" t="s">
        <v>181</v>
      </c>
      <c r="BG22" s="40" t="s">
        <v>181</v>
      </c>
      <c r="BH22" s="40" t="s">
        <v>181</v>
      </c>
      <c r="BI22" s="40" t="s">
        <v>181</v>
      </c>
      <c r="BJ22" s="40" t="s">
        <v>181</v>
      </c>
      <c r="BK22" s="40" t="s">
        <v>181</v>
      </c>
      <c r="BL22" s="40">
        <v>92.588799999999992</v>
      </c>
      <c r="BM22" s="40">
        <v>195.41266666666669</v>
      </c>
      <c r="BN22" s="40">
        <v>251.24933333333334</v>
      </c>
      <c r="BO22" s="40">
        <v>94.635466666666659</v>
      </c>
      <c r="BP22" s="40">
        <v>33.022266666666667</v>
      </c>
      <c r="BQ22" s="40" t="s">
        <v>181</v>
      </c>
      <c r="BR22" s="40" t="s">
        <v>181</v>
      </c>
      <c r="BS22" s="40" t="s">
        <v>181</v>
      </c>
      <c r="BT22" s="40" t="s">
        <v>181</v>
      </c>
      <c r="BU22" s="40" t="s">
        <v>181</v>
      </c>
      <c r="BV22" s="40">
        <v>416.31893333333329</v>
      </c>
    </row>
    <row r="23" spans="1:74" x14ac:dyDescent="0.25">
      <c r="A23" s="37">
        <v>41381</v>
      </c>
      <c r="B23" s="30">
        <f t="shared" si="0"/>
        <v>165</v>
      </c>
      <c r="C23" s="39" t="s">
        <v>183</v>
      </c>
      <c r="D23" s="204">
        <v>1.4614057644145542</v>
      </c>
      <c r="E23" s="195" t="s">
        <v>181</v>
      </c>
      <c r="F23" s="195" t="s">
        <v>181</v>
      </c>
      <c r="G23" s="195" t="s">
        <v>181</v>
      </c>
      <c r="H23" s="40">
        <v>47.564399999999999</v>
      </c>
      <c r="I23" s="40">
        <v>108.03959999999999</v>
      </c>
      <c r="J23" s="40" t="s">
        <v>181</v>
      </c>
      <c r="K23" s="210">
        <v>17.073599999999999</v>
      </c>
      <c r="L23" s="210">
        <v>11.478</v>
      </c>
      <c r="M23" s="210">
        <v>18.499199999999998</v>
      </c>
      <c r="N23" s="210">
        <v>15.899999999999999</v>
      </c>
      <c r="O23" s="210">
        <v>31.203199999999995</v>
      </c>
      <c r="P23" s="210">
        <v>48.011599999999994</v>
      </c>
      <c r="Q23" s="210">
        <v>15.598799999999999</v>
      </c>
      <c r="R23" s="210">
        <v>18.306799999999999</v>
      </c>
      <c r="S23" s="210">
        <v>13.718000000000002</v>
      </c>
      <c r="T23" s="40" t="s">
        <v>181</v>
      </c>
      <c r="U23" s="210" t="s">
        <v>181</v>
      </c>
      <c r="V23" s="40" t="s">
        <v>181</v>
      </c>
      <c r="W23" s="40" t="s">
        <v>181</v>
      </c>
      <c r="X23" s="40" t="s">
        <v>181</v>
      </c>
      <c r="Y23" s="40" t="s">
        <v>181</v>
      </c>
      <c r="Z23" s="40" t="s">
        <v>181</v>
      </c>
      <c r="AA23" s="40" t="s">
        <v>181</v>
      </c>
      <c r="AB23" s="40" t="s">
        <v>181</v>
      </c>
      <c r="AC23" s="210" t="s">
        <v>181</v>
      </c>
      <c r="AD23" s="40" t="s">
        <v>181</v>
      </c>
      <c r="AE23" s="40" t="s">
        <v>181</v>
      </c>
      <c r="AF23" s="40" t="s">
        <v>180</v>
      </c>
      <c r="AG23" s="40" t="s">
        <v>181</v>
      </c>
      <c r="AH23" s="40" t="s">
        <v>180</v>
      </c>
      <c r="AI23" s="40" t="s">
        <v>181</v>
      </c>
      <c r="AJ23" s="40" t="s">
        <v>180</v>
      </c>
      <c r="AK23" s="40" t="s">
        <v>181</v>
      </c>
      <c r="AL23" s="40" t="s">
        <v>181</v>
      </c>
      <c r="AM23" s="40" t="s">
        <v>181</v>
      </c>
      <c r="AN23" s="40" t="s">
        <v>181</v>
      </c>
      <c r="AO23" s="40" t="s">
        <v>181</v>
      </c>
      <c r="AP23" s="40" t="s">
        <v>181</v>
      </c>
      <c r="AQ23" s="40" t="s">
        <v>181</v>
      </c>
      <c r="AR23" s="40" t="s">
        <v>181</v>
      </c>
      <c r="AS23" s="40" t="s">
        <v>181</v>
      </c>
      <c r="AT23" s="40" t="s">
        <v>181</v>
      </c>
      <c r="AU23" s="40" t="s">
        <v>181</v>
      </c>
      <c r="AV23" s="40" t="s">
        <v>181</v>
      </c>
      <c r="AW23" s="40" t="s">
        <v>181</v>
      </c>
      <c r="AX23" s="40" t="s">
        <v>181</v>
      </c>
      <c r="AY23" s="40" t="s">
        <v>181</v>
      </c>
      <c r="AZ23" s="40" t="s">
        <v>181</v>
      </c>
      <c r="BA23" s="40" t="s">
        <v>181</v>
      </c>
      <c r="BB23" s="40" t="s">
        <v>181</v>
      </c>
      <c r="BC23" s="40" t="s">
        <v>181</v>
      </c>
      <c r="BD23" s="40" t="s">
        <v>181</v>
      </c>
      <c r="BE23" s="40" t="s">
        <v>181</v>
      </c>
      <c r="BF23" s="40" t="s">
        <v>181</v>
      </c>
      <c r="BG23" s="40" t="s">
        <v>181</v>
      </c>
      <c r="BH23" s="40" t="s">
        <v>181</v>
      </c>
      <c r="BI23" s="40" t="s">
        <v>181</v>
      </c>
      <c r="BJ23" s="40" t="s">
        <v>181</v>
      </c>
      <c r="BK23" s="40" t="s">
        <v>181</v>
      </c>
      <c r="BL23" s="40">
        <v>74.220399999999998</v>
      </c>
      <c r="BM23" s="40">
        <v>437.73199999999997</v>
      </c>
      <c r="BN23" s="40">
        <v>660.48680000000002</v>
      </c>
      <c r="BO23" s="40">
        <v>343.036</v>
      </c>
      <c r="BP23" s="40">
        <v>165.9684</v>
      </c>
      <c r="BQ23" s="40" t="s">
        <v>181</v>
      </c>
      <c r="BR23" s="40" t="s">
        <v>181</v>
      </c>
      <c r="BS23" s="40" t="s">
        <v>181</v>
      </c>
      <c r="BT23" s="40" t="s">
        <v>181</v>
      </c>
      <c r="BU23" s="40" t="s">
        <v>181</v>
      </c>
      <c r="BV23" s="40">
        <v>1278.5932</v>
      </c>
    </row>
    <row r="24" spans="1:74" x14ac:dyDescent="0.25">
      <c r="A24" s="37">
        <v>41395</v>
      </c>
      <c r="B24" s="30">
        <f t="shared" si="0"/>
        <v>179</v>
      </c>
      <c r="C24" s="38">
        <v>41451</v>
      </c>
      <c r="D24" s="204">
        <v>1.8482564313321372</v>
      </c>
      <c r="E24" s="40">
        <v>58.800000000000004</v>
      </c>
      <c r="F24" s="40">
        <v>47.28</v>
      </c>
      <c r="G24" s="40">
        <v>58.94</v>
      </c>
      <c r="H24" s="40">
        <v>53.683599999999998</v>
      </c>
      <c r="I24" s="40">
        <v>110.7</v>
      </c>
      <c r="J24" s="40">
        <v>10.719999999999999</v>
      </c>
      <c r="K24" s="40">
        <v>10.36</v>
      </c>
      <c r="L24" s="210">
        <v>11.059999999999999</v>
      </c>
      <c r="M24" s="210">
        <v>13.04</v>
      </c>
      <c r="N24" s="210">
        <v>14.98</v>
      </c>
      <c r="O24" s="210">
        <v>27.58</v>
      </c>
      <c r="P24" s="210">
        <v>20.72</v>
      </c>
      <c r="Q24" s="210">
        <v>10.219999999999999</v>
      </c>
      <c r="R24" s="210">
        <v>8.32</v>
      </c>
      <c r="S24" s="40">
        <v>2.6399999999999997</v>
      </c>
      <c r="T24" s="40" t="s">
        <v>181</v>
      </c>
      <c r="U24" s="40">
        <v>16.259999999999998</v>
      </c>
      <c r="V24" s="40" t="s">
        <v>181</v>
      </c>
      <c r="W24" s="40" t="s">
        <v>181</v>
      </c>
      <c r="X24" s="40" t="s">
        <v>181</v>
      </c>
      <c r="Y24" s="40" t="s">
        <v>181</v>
      </c>
      <c r="Z24" s="40" t="s">
        <v>181</v>
      </c>
      <c r="AA24" s="40" t="s">
        <v>181</v>
      </c>
      <c r="AB24" s="40" t="s">
        <v>181</v>
      </c>
      <c r="AC24" s="40">
        <v>36.595199999999998</v>
      </c>
      <c r="AD24" s="40" t="s">
        <v>181</v>
      </c>
      <c r="AE24" s="40" t="s">
        <v>181</v>
      </c>
      <c r="AF24" s="40">
        <v>2.98</v>
      </c>
      <c r="AG24" s="40" t="s">
        <v>181</v>
      </c>
      <c r="AH24" s="40">
        <v>3.54</v>
      </c>
      <c r="AI24" s="40" t="s">
        <v>181</v>
      </c>
      <c r="AJ24" s="40">
        <v>14.139999999999999</v>
      </c>
      <c r="AK24" s="40" t="s">
        <v>181</v>
      </c>
      <c r="AL24" s="40" t="s">
        <v>180</v>
      </c>
      <c r="AM24" s="40" t="s">
        <v>181</v>
      </c>
      <c r="AN24" s="40">
        <v>5.3999999999999995</v>
      </c>
      <c r="AO24" s="40" t="s">
        <v>181</v>
      </c>
      <c r="AP24" s="40" t="s">
        <v>181</v>
      </c>
      <c r="AQ24" s="40" t="s">
        <v>181</v>
      </c>
      <c r="AR24" s="40" t="s">
        <v>181</v>
      </c>
      <c r="AS24" s="40" t="s">
        <v>181</v>
      </c>
      <c r="AT24" s="40" t="s">
        <v>181</v>
      </c>
      <c r="AU24" s="40">
        <v>24.415599999999998</v>
      </c>
      <c r="AV24" s="40" t="s">
        <v>181</v>
      </c>
      <c r="AW24" s="40" t="s">
        <v>181</v>
      </c>
      <c r="AX24" s="40" t="s">
        <v>181</v>
      </c>
      <c r="AY24" s="40" t="s">
        <v>181</v>
      </c>
      <c r="AZ24" s="40" t="s">
        <v>181</v>
      </c>
      <c r="BA24" s="40" t="s">
        <v>181</v>
      </c>
      <c r="BB24" s="40" t="s">
        <v>181</v>
      </c>
      <c r="BC24" s="40" t="s">
        <v>181</v>
      </c>
      <c r="BD24" s="40" t="s">
        <v>181</v>
      </c>
      <c r="BE24" s="40" t="s">
        <v>181</v>
      </c>
      <c r="BF24" s="40" t="s">
        <v>181</v>
      </c>
      <c r="BG24" s="40" t="s">
        <v>181</v>
      </c>
      <c r="BH24" s="40" t="s">
        <v>181</v>
      </c>
      <c r="BI24" s="40" t="s">
        <v>181</v>
      </c>
      <c r="BJ24" s="40" t="s">
        <v>181</v>
      </c>
      <c r="BK24" s="40" t="s">
        <v>181</v>
      </c>
      <c r="BL24" s="40">
        <v>35.76</v>
      </c>
      <c r="BM24" s="40">
        <v>51.4</v>
      </c>
      <c r="BN24" s="40">
        <v>98.04</v>
      </c>
      <c r="BO24" s="40">
        <v>26.12</v>
      </c>
      <c r="BP24" s="40">
        <v>7.68</v>
      </c>
      <c r="BQ24" s="40" t="s">
        <v>181</v>
      </c>
      <c r="BR24" s="40" t="s">
        <v>181</v>
      </c>
      <c r="BS24" s="40" t="s">
        <v>181</v>
      </c>
      <c r="BT24" s="40" t="s">
        <v>181</v>
      </c>
      <c r="BU24" s="40" t="s">
        <v>181</v>
      </c>
      <c r="BV24" s="40">
        <v>150.67999999999998</v>
      </c>
    </row>
    <row r="25" spans="1:74" x14ac:dyDescent="0.25">
      <c r="A25" s="37">
        <v>41410</v>
      </c>
      <c r="B25" s="30">
        <f t="shared" si="0"/>
        <v>194</v>
      </c>
      <c r="C25" s="40"/>
      <c r="D25" s="204">
        <v>1.8482564313321372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40"/>
      <c r="AB25" s="40"/>
      <c r="AC25" s="40"/>
      <c r="AD25" s="40"/>
      <c r="AE25" s="40"/>
      <c r="AF25" s="40"/>
      <c r="AG25" s="40"/>
      <c r="AH25" s="40"/>
      <c r="AI25" s="40"/>
      <c r="AJ25" s="40"/>
      <c r="AK25" s="40"/>
      <c r="AL25" s="40"/>
      <c r="AM25" s="40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40"/>
    </row>
    <row r="26" spans="1:74" x14ac:dyDescent="0.25">
      <c r="A26" s="37">
        <v>41422</v>
      </c>
      <c r="B26" s="30">
        <f t="shared" si="0"/>
        <v>206</v>
      </c>
      <c r="C26" s="40" t="s">
        <v>188</v>
      </c>
      <c r="D26" s="204">
        <v>1.8482564313321372</v>
      </c>
      <c r="E26" s="40">
        <v>49.753600000000006</v>
      </c>
      <c r="F26" s="40">
        <v>38.725199999999994</v>
      </c>
      <c r="G26" s="40">
        <v>59.769866666666672</v>
      </c>
      <c r="H26" s="40">
        <v>51.800400000000003</v>
      </c>
      <c r="I26" s="40">
        <v>107.9588</v>
      </c>
      <c r="J26" s="40">
        <v>14.422666666666666</v>
      </c>
      <c r="K26" s="40">
        <v>11.118799999999998</v>
      </c>
      <c r="L26" s="210">
        <v>9.4774666666666665</v>
      </c>
      <c r="M26" s="210">
        <v>11.647333333333334</v>
      </c>
      <c r="N26" s="210">
        <v>11.807600000000001</v>
      </c>
      <c r="O26" s="210">
        <v>18.139600000000002</v>
      </c>
      <c r="P26" s="210">
        <v>13.6884</v>
      </c>
      <c r="Q26" s="210">
        <v>7.0873333333333335</v>
      </c>
      <c r="R26" s="210">
        <v>7.6250666666666662</v>
      </c>
      <c r="S26" s="40">
        <v>2.8660000000000001</v>
      </c>
      <c r="T26" s="40" t="s">
        <v>181</v>
      </c>
      <c r="U26" s="40">
        <v>46.499066666666664</v>
      </c>
      <c r="V26" s="40" t="s">
        <v>181</v>
      </c>
      <c r="W26" s="40" t="s">
        <v>181</v>
      </c>
      <c r="X26" s="40" t="s">
        <v>181</v>
      </c>
      <c r="Y26" s="40" t="s">
        <v>181</v>
      </c>
      <c r="Z26" s="40" t="s">
        <v>181</v>
      </c>
      <c r="AA26" s="40" t="s">
        <v>181</v>
      </c>
      <c r="AB26" s="40" t="s">
        <v>181</v>
      </c>
      <c r="AC26" s="40">
        <v>46.017999999999994</v>
      </c>
      <c r="AD26" s="40" t="s">
        <v>181</v>
      </c>
      <c r="AE26" s="40" t="s">
        <v>181</v>
      </c>
      <c r="AF26" s="40">
        <v>2.7797999999999998</v>
      </c>
      <c r="AG26" s="40" t="s">
        <v>181</v>
      </c>
      <c r="AH26" s="40">
        <v>2.9669333333333334</v>
      </c>
      <c r="AI26" s="40" t="s">
        <v>181</v>
      </c>
      <c r="AJ26" s="40">
        <v>10.090266666666666</v>
      </c>
      <c r="AK26" s="40" t="s">
        <v>181</v>
      </c>
      <c r="AL26" s="40" t="s">
        <v>180</v>
      </c>
      <c r="AM26" s="40" t="s">
        <v>181</v>
      </c>
      <c r="AN26" s="40">
        <v>5.5278</v>
      </c>
      <c r="AO26" s="40" t="s">
        <v>181</v>
      </c>
      <c r="AP26" s="40" t="s">
        <v>181</v>
      </c>
      <c r="AQ26" s="40" t="s">
        <v>181</v>
      </c>
      <c r="AR26" s="40" t="s">
        <v>181</v>
      </c>
      <c r="AS26" s="40" t="s">
        <v>181</v>
      </c>
      <c r="AT26" s="40" t="s">
        <v>181</v>
      </c>
      <c r="AU26" s="40">
        <v>27.998133333333332</v>
      </c>
      <c r="AV26" s="40" t="s">
        <v>181</v>
      </c>
      <c r="AW26" s="40" t="s">
        <v>181</v>
      </c>
      <c r="AX26" s="40" t="s">
        <v>181</v>
      </c>
      <c r="AY26" s="40" t="s">
        <v>181</v>
      </c>
      <c r="AZ26" s="40" t="s">
        <v>181</v>
      </c>
      <c r="BA26" s="40" t="s">
        <v>181</v>
      </c>
      <c r="BB26" s="40" t="s">
        <v>181</v>
      </c>
      <c r="BC26" s="40" t="s">
        <v>181</v>
      </c>
      <c r="BD26" s="40" t="s">
        <v>181</v>
      </c>
      <c r="BE26" s="40" t="s">
        <v>181</v>
      </c>
      <c r="BF26" s="40" t="s">
        <v>181</v>
      </c>
      <c r="BG26" s="40" t="s">
        <v>181</v>
      </c>
      <c r="BH26" s="40" t="s">
        <v>181</v>
      </c>
      <c r="BI26" s="40" t="s">
        <v>181</v>
      </c>
      <c r="BJ26" s="40" t="s">
        <v>181</v>
      </c>
      <c r="BK26" s="40" t="s">
        <v>181</v>
      </c>
      <c r="BL26" s="40">
        <v>22.599999999999998</v>
      </c>
      <c r="BM26" s="40">
        <v>53.039999999999992</v>
      </c>
      <c r="BN26" s="40">
        <v>80.92</v>
      </c>
      <c r="BO26" s="40">
        <v>44.28</v>
      </c>
      <c r="BP26" s="40">
        <v>8.4799999999999986</v>
      </c>
      <c r="BQ26" s="40" t="s">
        <v>181</v>
      </c>
      <c r="BR26" s="40" t="s">
        <v>181</v>
      </c>
      <c r="BS26" s="40" t="s">
        <v>181</v>
      </c>
      <c r="BT26" s="40" t="s">
        <v>181</v>
      </c>
      <c r="BU26" s="40" t="s">
        <v>181</v>
      </c>
      <c r="BV26" s="40">
        <v>155.47999999999999</v>
      </c>
    </row>
    <row r="27" spans="1:74" x14ac:dyDescent="0.25">
      <c r="A27" s="37">
        <v>41436</v>
      </c>
      <c r="B27" s="30">
        <f t="shared" si="0"/>
        <v>220</v>
      </c>
      <c r="D27" s="204">
        <v>1.8482564313321372</v>
      </c>
    </row>
    <row r="28" spans="1:74" x14ac:dyDescent="0.25">
      <c r="A28" s="37">
        <v>41452</v>
      </c>
      <c r="B28" s="30">
        <f t="shared" si="0"/>
        <v>236</v>
      </c>
      <c r="C28" s="103">
        <v>41795</v>
      </c>
      <c r="D28" s="204">
        <v>1.8482564313321372</v>
      </c>
      <c r="E28" s="105">
        <v>29.416</v>
      </c>
      <c r="F28" s="105" t="s">
        <v>180</v>
      </c>
      <c r="G28" s="105">
        <v>32.595999999999997</v>
      </c>
      <c r="H28" s="105">
        <v>32.94</v>
      </c>
      <c r="I28" s="105">
        <v>86.755999999999986</v>
      </c>
      <c r="J28" s="105">
        <v>8.895999999999999</v>
      </c>
      <c r="K28" s="105">
        <v>6.8840000000000003</v>
      </c>
      <c r="L28" s="105">
        <v>5.1119999999999992</v>
      </c>
      <c r="M28" s="105">
        <v>4.9399999999999995</v>
      </c>
      <c r="N28" s="105">
        <v>4.1479999999999997</v>
      </c>
      <c r="O28" s="105">
        <v>6.032</v>
      </c>
      <c r="P28" s="105">
        <v>5.18</v>
      </c>
      <c r="Q28" s="105" t="s">
        <v>180</v>
      </c>
      <c r="R28" s="105" t="s">
        <v>180</v>
      </c>
      <c r="S28" s="105" t="s">
        <v>180</v>
      </c>
      <c r="T28" s="105" t="s">
        <v>181</v>
      </c>
      <c r="U28" s="105">
        <v>61.94</v>
      </c>
      <c r="V28" s="105" t="s">
        <v>181</v>
      </c>
      <c r="W28" s="105" t="s">
        <v>181</v>
      </c>
      <c r="X28" s="105" t="s">
        <v>181</v>
      </c>
      <c r="Y28" s="105" t="s">
        <v>180</v>
      </c>
      <c r="Z28" s="105" t="s">
        <v>181</v>
      </c>
      <c r="AA28" s="105" t="s">
        <v>181</v>
      </c>
      <c r="AB28" s="105" t="s">
        <v>181</v>
      </c>
      <c r="AC28" s="105">
        <v>44.768000000000001</v>
      </c>
      <c r="AD28" s="105" t="s">
        <v>181</v>
      </c>
      <c r="AE28" s="105" t="s">
        <v>181</v>
      </c>
      <c r="AF28" s="105">
        <v>2.1160000000000001</v>
      </c>
      <c r="AG28" s="105" t="s">
        <v>181</v>
      </c>
      <c r="AH28" s="105" t="s">
        <v>180</v>
      </c>
      <c r="AI28" s="105" t="s">
        <v>181</v>
      </c>
      <c r="AJ28" s="105" t="s">
        <v>180</v>
      </c>
      <c r="AK28" s="105" t="s">
        <v>181</v>
      </c>
      <c r="AL28" s="105" t="s">
        <v>181</v>
      </c>
      <c r="AM28" s="105" t="s">
        <v>181</v>
      </c>
      <c r="AN28" s="105">
        <v>6.3359999999999994</v>
      </c>
      <c r="AO28" s="105" t="s">
        <v>180</v>
      </c>
      <c r="AP28" s="105" t="s">
        <v>181</v>
      </c>
      <c r="AQ28" s="105" t="s">
        <v>181</v>
      </c>
      <c r="AR28" s="105" t="s">
        <v>181</v>
      </c>
      <c r="AS28" s="105" t="s">
        <v>181</v>
      </c>
      <c r="AT28" s="105" t="s">
        <v>181</v>
      </c>
      <c r="AU28" s="105">
        <v>19.795999999999999</v>
      </c>
      <c r="AV28" s="105" t="s">
        <v>180</v>
      </c>
      <c r="AW28" s="105" t="s">
        <v>181</v>
      </c>
      <c r="AX28" s="105" t="s">
        <v>181</v>
      </c>
      <c r="AY28" s="105" t="s">
        <v>180</v>
      </c>
      <c r="AZ28" s="105" t="s">
        <v>181</v>
      </c>
      <c r="BA28" s="105" t="s">
        <v>181</v>
      </c>
      <c r="BB28" s="105" t="s">
        <v>181</v>
      </c>
      <c r="BC28" s="105" t="s">
        <v>181</v>
      </c>
      <c r="BD28" s="105" t="s">
        <v>180</v>
      </c>
      <c r="BE28" s="105" t="s">
        <v>181</v>
      </c>
      <c r="BF28" s="105" t="s">
        <v>181</v>
      </c>
      <c r="BG28" s="105" t="s">
        <v>181</v>
      </c>
      <c r="BH28" s="105" t="s">
        <v>181</v>
      </c>
      <c r="BI28" s="105" t="s">
        <v>181</v>
      </c>
      <c r="BJ28" s="105" t="s">
        <v>181</v>
      </c>
      <c r="BK28" s="105" t="s">
        <v>181</v>
      </c>
      <c r="BL28" s="105">
        <v>9.32</v>
      </c>
      <c r="BM28" s="105">
        <v>3.2399999999999998</v>
      </c>
      <c r="BN28" s="105">
        <v>26.563999999999997</v>
      </c>
      <c r="BO28" s="105">
        <v>18.128</v>
      </c>
      <c r="BP28" s="105">
        <v>5.2159999999999993</v>
      </c>
      <c r="BQ28" s="105" t="s">
        <v>181</v>
      </c>
      <c r="BR28" s="105" t="s">
        <v>181</v>
      </c>
      <c r="BS28" s="105" t="s">
        <v>181</v>
      </c>
      <c r="BT28" s="105" t="s">
        <v>181</v>
      </c>
      <c r="BU28" s="105" t="s">
        <v>181</v>
      </c>
      <c r="BV28" s="105">
        <v>30.804000000000002</v>
      </c>
    </row>
    <row r="29" spans="1:74" x14ac:dyDescent="0.25">
      <c r="A29" s="37">
        <v>41465</v>
      </c>
      <c r="B29" s="30">
        <f t="shared" si="0"/>
        <v>249</v>
      </c>
      <c r="D29" s="204">
        <v>1.8482564313321372</v>
      </c>
    </row>
    <row r="30" spans="1:74" x14ac:dyDescent="0.25">
      <c r="A30" s="37">
        <v>41479</v>
      </c>
      <c r="B30" s="30">
        <f t="shared" si="0"/>
        <v>263</v>
      </c>
      <c r="C30" s="103">
        <v>41795</v>
      </c>
      <c r="D30" s="204">
        <v>1.8482564313321372</v>
      </c>
      <c r="E30" s="106" t="s">
        <v>180</v>
      </c>
      <c r="F30" s="106">
        <v>27.72</v>
      </c>
      <c r="G30" s="106">
        <v>43.955999999999996</v>
      </c>
      <c r="H30" s="106">
        <v>45.099999999999994</v>
      </c>
      <c r="I30" s="106">
        <v>99.96</v>
      </c>
      <c r="J30" s="106">
        <v>14.616</v>
      </c>
      <c r="K30" s="106">
        <v>9.1719999999999988</v>
      </c>
      <c r="L30" s="106">
        <v>4.7679999999999998</v>
      </c>
      <c r="M30" s="106">
        <v>4.476</v>
      </c>
      <c r="N30" s="106">
        <v>5.4520000000000008</v>
      </c>
      <c r="O30" s="106">
        <v>7.6079999999999997</v>
      </c>
      <c r="P30" s="106">
        <v>2.6519999999999997</v>
      </c>
      <c r="Q30" s="106">
        <v>4.5960000000000001</v>
      </c>
      <c r="R30" s="106" t="s">
        <v>180</v>
      </c>
      <c r="S30" s="106" t="s">
        <v>180</v>
      </c>
      <c r="T30" s="106" t="s">
        <v>181</v>
      </c>
      <c r="U30" s="106">
        <v>163.5</v>
      </c>
      <c r="V30" s="106" t="s">
        <v>181</v>
      </c>
      <c r="W30" s="106" t="s">
        <v>181</v>
      </c>
      <c r="X30" s="106" t="s">
        <v>181</v>
      </c>
      <c r="Y30" s="106" t="s">
        <v>180</v>
      </c>
      <c r="Z30" s="106" t="s">
        <v>181</v>
      </c>
      <c r="AA30" s="106" t="s">
        <v>181</v>
      </c>
      <c r="AB30" s="106" t="s">
        <v>181</v>
      </c>
      <c r="AC30" s="106">
        <v>115.77999999999999</v>
      </c>
      <c r="AD30" s="106">
        <v>2.02</v>
      </c>
      <c r="AE30" s="106" t="s">
        <v>181</v>
      </c>
      <c r="AF30" s="106">
        <v>3.0960000000000001</v>
      </c>
      <c r="AG30" s="106" t="s">
        <v>181</v>
      </c>
      <c r="AH30" s="106">
        <v>3.3119999999999994</v>
      </c>
      <c r="AI30" s="106" t="s">
        <v>181</v>
      </c>
      <c r="AJ30" s="106">
        <v>4.1040000000000001</v>
      </c>
      <c r="AK30" s="106" t="s">
        <v>181</v>
      </c>
      <c r="AL30" s="106" t="s">
        <v>181</v>
      </c>
      <c r="AM30" s="106" t="s">
        <v>181</v>
      </c>
      <c r="AN30" s="106">
        <v>3.4359999999999999</v>
      </c>
      <c r="AO30" s="106" t="s">
        <v>180</v>
      </c>
      <c r="AP30" s="106" t="s">
        <v>181</v>
      </c>
      <c r="AQ30" s="106" t="s">
        <v>181</v>
      </c>
      <c r="AR30" s="106" t="s">
        <v>181</v>
      </c>
      <c r="AS30" s="106" t="s">
        <v>181</v>
      </c>
      <c r="AT30" s="106" t="s">
        <v>181</v>
      </c>
      <c r="AU30" s="106">
        <v>16.367999999999999</v>
      </c>
      <c r="AV30" s="106" t="s">
        <v>180</v>
      </c>
      <c r="AW30" s="106" t="s">
        <v>181</v>
      </c>
      <c r="AX30" s="106" t="s">
        <v>181</v>
      </c>
      <c r="AY30" s="106" t="s">
        <v>180</v>
      </c>
      <c r="AZ30" s="106" t="s">
        <v>181</v>
      </c>
      <c r="BA30" s="106" t="s">
        <v>181</v>
      </c>
      <c r="BB30" s="106" t="s">
        <v>181</v>
      </c>
      <c r="BC30" s="106" t="s">
        <v>181</v>
      </c>
      <c r="BD30" s="106" t="s">
        <v>180</v>
      </c>
      <c r="BE30" s="106" t="s">
        <v>181</v>
      </c>
      <c r="BF30" s="106" t="s">
        <v>181</v>
      </c>
      <c r="BG30" s="106" t="s">
        <v>181</v>
      </c>
      <c r="BH30" s="106" t="s">
        <v>181</v>
      </c>
      <c r="BI30" s="106" t="s">
        <v>181</v>
      </c>
      <c r="BJ30" s="106" t="s">
        <v>181</v>
      </c>
      <c r="BK30" s="106" t="s">
        <v>181</v>
      </c>
      <c r="BL30" s="106">
        <v>5.2799999999999994</v>
      </c>
      <c r="BM30" s="106">
        <v>3.1999999999999997</v>
      </c>
      <c r="BN30" s="106">
        <v>14.712000000000002</v>
      </c>
      <c r="BO30" s="106">
        <v>10.756</v>
      </c>
      <c r="BP30" s="106">
        <v>4.0479999999999992</v>
      </c>
      <c r="BQ30" s="106" t="s">
        <v>181</v>
      </c>
      <c r="BR30" s="106" t="s">
        <v>181</v>
      </c>
      <c r="BS30" s="106" t="s">
        <v>181</v>
      </c>
      <c r="BT30" s="106" t="s">
        <v>181</v>
      </c>
      <c r="BU30" s="106" t="s">
        <v>181</v>
      </c>
      <c r="BV30" s="106">
        <v>13.519999999999998</v>
      </c>
    </row>
    <row r="31" spans="1:74" x14ac:dyDescent="0.25">
      <c r="A31" s="37">
        <v>41493</v>
      </c>
      <c r="B31" s="30">
        <f t="shared" si="0"/>
        <v>277</v>
      </c>
      <c r="D31" s="204">
        <v>1.8482564313321372</v>
      </c>
    </row>
    <row r="32" spans="1:74" x14ac:dyDescent="0.25">
      <c r="A32" s="16">
        <v>41507</v>
      </c>
      <c r="B32" s="30">
        <f t="shared" si="0"/>
        <v>291</v>
      </c>
      <c r="C32" s="103">
        <v>41795</v>
      </c>
      <c r="D32" s="204">
        <v>1.8482564313321372</v>
      </c>
      <c r="E32" s="107" t="s">
        <v>180</v>
      </c>
      <c r="F32" s="107" t="s">
        <v>180</v>
      </c>
      <c r="G32" s="107">
        <v>53.735999999999997</v>
      </c>
      <c r="H32" s="107">
        <v>68.671999999999997</v>
      </c>
      <c r="I32" s="107">
        <v>100.19999999999999</v>
      </c>
      <c r="J32" s="107">
        <v>8.9799999999999986</v>
      </c>
      <c r="K32" s="107">
        <v>6.0119999999999996</v>
      </c>
      <c r="L32" s="107">
        <v>4.1759999999999993</v>
      </c>
      <c r="M32" s="107">
        <v>5.1559999999999997</v>
      </c>
      <c r="N32" s="107">
        <v>3.6639999999999997</v>
      </c>
      <c r="O32" s="107">
        <v>7.32</v>
      </c>
      <c r="P32" s="107">
        <v>7.8719999999999999</v>
      </c>
      <c r="Q32" s="107">
        <v>3.7719999999999998</v>
      </c>
      <c r="R32" s="107" t="s">
        <v>180</v>
      </c>
      <c r="S32" s="107">
        <v>2.7119999999999997</v>
      </c>
      <c r="T32" s="107" t="s">
        <v>181</v>
      </c>
      <c r="U32" s="107">
        <v>262.50399999999996</v>
      </c>
      <c r="V32" s="107" t="s">
        <v>181</v>
      </c>
      <c r="W32" s="107" t="s">
        <v>181</v>
      </c>
      <c r="X32" s="107" t="s">
        <v>181</v>
      </c>
      <c r="Y32" s="107">
        <v>8.2759999999999998</v>
      </c>
      <c r="Z32" s="107" t="s">
        <v>181</v>
      </c>
      <c r="AA32" s="107" t="s">
        <v>181</v>
      </c>
      <c r="AB32" s="107" t="s">
        <v>181</v>
      </c>
      <c r="AC32" s="107">
        <v>247.94399999999999</v>
      </c>
      <c r="AD32" s="107">
        <v>8.9359999999999999</v>
      </c>
      <c r="AE32" s="107" t="s">
        <v>181</v>
      </c>
      <c r="AF32" s="107" t="s">
        <v>180</v>
      </c>
      <c r="AG32" s="107" t="s">
        <v>181</v>
      </c>
      <c r="AH32" s="107">
        <v>2.032</v>
      </c>
      <c r="AI32" s="107" t="s">
        <v>181</v>
      </c>
      <c r="AJ32" s="107">
        <v>6.1679999999999993</v>
      </c>
      <c r="AK32" s="107" t="s">
        <v>181</v>
      </c>
      <c r="AL32" s="107" t="s">
        <v>181</v>
      </c>
      <c r="AM32" s="107" t="s">
        <v>181</v>
      </c>
      <c r="AN32" s="107">
        <v>7.112000000000001</v>
      </c>
      <c r="AO32" s="107" t="s">
        <v>180</v>
      </c>
      <c r="AP32" s="107" t="s">
        <v>181</v>
      </c>
      <c r="AQ32" s="107" t="s">
        <v>181</v>
      </c>
      <c r="AR32" s="107" t="s">
        <v>181</v>
      </c>
      <c r="AS32" s="107" t="s">
        <v>181</v>
      </c>
      <c r="AT32" s="107" t="s">
        <v>181</v>
      </c>
      <c r="AU32" s="107">
        <v>13.356</v>
      </c>
      <c r="AV32" s="107" t="s">
        <v>180</v>
      </c>
      <c r="AW32" s="107" t="s">
        <v>181</v>
      </c>
      <c r="AX32" s="107" t="s">
        <v>181</v>
      </c>
      <c r="AY32" s="107" t="s">
        <v>180</v>
      </c>
      <c r="AZ32" s="107" t="s">
        <v>181</v>
      </c>
      <c r="BA32" s="107" t="s">
        <v>181</v>
      </c>
      <c r="BB32" s="107" t="s">
        <v>181</v>
      </c>
      <c r="BC32" s="107" t="s">
        <v>181</v>
      </c>
      <c r="BD32" s="107">
        <v>2.76</v>
      </c>
      <c r="BE32" s="107" t="s">
        <v>181</v>
      </c>
      <c r="BF32" s="107" t="s">
        <v>181</v>
      </c>
      <c r="BG32" s="107" t="s">
        <v>181</v>
      </c>
      <c r="BH32" s="107" t="s">
        <v>181</v>
      </c>
      <c r="BI32" s="107" t="s">
        <v>181</v>
      </c>
      <c r="BJ32" s="107" t="s">
        <v>181</v>
      </c>
      <c r="BK32" s="107" t="s">
        <v>181</v>
      </c>
      <c r="BL32" s="107">
        <v>7.2639999999999993</v>
      </c>
      <c r="BM32" s="107">
        <v>3.8239999999999998</v>
      </c>
      <c r="BN32" s="107">
        <v>27.151999999999997</v>
      </c>
      <c r="BO32" s="107">
        <v>27.148</v>
      </c>
      <c r="BP32" s="107">
        <v>12.159999999999998</v>
      </c>
      <c r="BQ32" s="107" t="s">
        <v>181</v>
      </c>
      <c r="BR32" s="107" t="s">
        <v>181</v>
      </c>
      <c r="BS32" s="107" t="s">
        <v>181</v>
      </c>
      <c r="BT32" s="107" t="s">
        <v>181</v>
      </c>
      <c r="BU32" s="107" t="s">
        <v>181</v>
      </c>
      <c r="BV32" s="107">
        <v>16.923999999999999</v>
      </c>
    </row>
    <row r="33" spans="1:74" x14ac:dyDescent="0.25">
      <c r="A33" s="16">
        <v>41521</v>
      </c>
      <c r="B33" s="30">
        <f t="shared" si="0"/>
        <v>305</v>
      </c>
      <c r="D33" s="204">
        <v>1.8482564313321372</v>
      </c>
    </row>
    <row r="34" spans="1:74" x14ac:dyDescent="0.25">
      <c r="A34" s="16">
        <v>41535</v>
      </c>
      <c r="B34" s="30">
        <f t="shared" si="0"/>
        <v>319</v>
      </c>
      <c r="C34" s="103">
        <v>41795</v>
      </c>
      <c r="D34" s="204">
        <v>1.8482564313321372</v>
      </c>
      <c r="E34" s="108">
        <v>25.795999999999996</v>
      </c>
      <c r="F34" s="108">
        <v>22.540000000000003</v>
      </c>
      <c r="G34" s="108">
        <v>44.923999999999999</v>
      </c>
      <c r="H34" s="108">
        <v>41.44</v>
      </c>
      <c r="I34" s="108">
        <v>89.94</v>
      </c>
      <c r="J34" s="108">
        <v>14.756</v>
      </c>
      <c r="K34" s="108">
        <v>8.36</v>
      </c>
      <c r="L34" s="108">
        <v>4.7240000000000002</v>
      </c>
      <c r="M34" s="108">
        <v>4.4079999999999995</v>
      </c>
      <c r="N34" s="108">
        <v>3.3479999999999994</v>
      </c>
      <c r="O34" s="108">
        <v>4.92</v>
      </c>
      <c r="P34" s="108">
        <v>3.968</v>
      </c>
      <c r="Q34" s="108">
        <v>2.0960000000000001</v>
      </c>
      <c r="R34" s="108" t="s">
        <v>180</v>
      </c>
      <c r="S34" s="108" t="s">
        <v>180</v>
      </c>
      <c r="T34" s="108" t="s">
        <v>181</v>
      </c>
      <c r="U34" s="108">
        <v>177.84799999999998</v>
      </c>
      <c r="V34" s="108" t="s">
        <v>181</v>
      </c>
      <c r="W34" s="108" t="s">
        <v>181</v>
      </c>
      <c r="X34" s="108" t="s">
        <v>181</v>
      </c>
      <c r="Y34" s="108">
        <v>5.2039999999999997</v>
      </c>
      <c r="Z34" s="108" t="s">
        <v>181</v>
      </c>
      <c r="AA34" s="108" t="s">
        <v>181</v>
      </c>
      <c r="AB34" s="108" t="s">
        <v>181</v>
      </c>
      <c r="AC34" s="108">
        <v>208.93200000000002</v>
      </c>
      <c r="AD34" s="108">
        <v>5.8760000000000003</v>
      </c>
      <c r="AE34" s="108" t="s">
        <v>181</v>
      </c>
      <c r="AF34" s="108">
        <v>2.2280000000000002</v>
      </c>
      <c r="AG34" s="108" t="s">
        <v>181</v>
      </c>
      <c r="AH34" s="108" t="s">
        <v>180</v>
      </c>
      <c r="AI34" s="108" t="s">
        <v>181</v>
      </c>
      <c r="AJ34" s="108">
        <v>3.9759999999999995</v>
      </c>
      <c r="AK34" s="108" t="s">
        <v>181</v>
      </c>
      <c r="AL34" s="108" t="s">
        <v>181</v>
      </c>
      <c r="AM34" s="108" t="s">
        <v>181</v>
      </c>
      <c r="AN34" s="108">
        <v>2.8800000000000003</v>
      </c>
      <c r="AO34" s="108" t="s">
        <v>180</v>
      </c>
      <c r="AP34" s="108" t="s">
        <v>181</v>
      </c>
      <c r="AQ34" s="108" t="s">
        <v>181</v>
      </c>
      <c r="AR34" s="108" t="s">
        <v>181</v>
      </c>
      <c r="AS34" s="108" t="s">
        <v>181</v>
      </c>
      <c r="AT34" s="108" t="s">
        <v>181</v>
      </c>
      <c r="AU34" s="108">
        <v>22</v>
      </c>
      <c r="AV34" s="108" t="s">
        <v>180</v>
      </c>
      <c r="AW34" s="108" t="s">
        <v>181</v>
      </c>
      <c r="AX34" s="108" t="s">
        <v>181</v>
      </c>
      <c r="AY34" s="108" t="s">
        <v>180</v>
      </c>
      <c r="AZ34" s="108" t="s">
        <v>181</v>
      </c>
      <c r="BA34" s="108" t="s">
        <v>181</v>
      </c>
      <c r="BB34" s="108" t="s">
        <v>181</v>
      </c>
      <c r="BC34" s="108" t="s">
        <v>181</v>
      </c>
      <c r="BD34" s="108" t="s">
        <v>180</v>
      </c>
      <c r="BE34" s="108" t="s">
        <v>181</v>
      </c>
      <c r="BF34" s="108" t="s">
        <v>181</v>
      </c>
      <c r="BG34" s="108" t="s">
        <v>181</v>
      </c>
      <c r="BH34" s="108" t="s">
        <v>181</v>
      </c>
      <c r="BI34" s="108" t="s">
        <v>181</v>
      </c>
      <c r="BJ34" s="108" t="s">
        <v>181</v>
      </c>
      <c r="BK34" s="108" t="s">
        <v>181</v>
      </c>
      <c r="BL34" s="108">
        <v>4.3</v>
      </c>
      <c r="BM34" s="108" t="s">
        <v>180</v>
      </c>
      <c r="BN34" s="108">
        <v>7.3560000000000008</v>
      </c>
      <c r="BO34" s="108">
        <v>4.7240000000000002</v>
      </c>
      <c r="BP34" s="108" t="s">
        <v>180</v>
      </c>
      <c r="BQ34" s="108" t="s">
        <v>181</v>
      </c>
      <c r="BR34" s="108" t="s">
        <v>181</v>
      </c>
      <c r="BS34" s="108" t="s">
        <v>181</v>
      </c>
      <c r="BT34" s="108" t="s">
        <v>181</v>
      </c>
      <c r="BU34" s="108" t="s">
        <v>181</v>
      </c>
      <c r="BV34" s="108">
        <v>2.1879999999999997</v>
      </c>
    </row>
    <row r="35" spans="1:74" s="79" customFormat="1" x14ac:dyDescent="0.25">
      <c r="A35" s="16">
        <v>41551</v>
      </c>
      <c r="B35" s="30">
        <f t="shared" si="0"/>
        <v>335</v>
      </c>
      <c r="C35" s="103">
        <v>41795</v>
      </c>
      <c r="D35" s="204">
        <v>1.8482564313321372</v>
      </c>
      <c r="E35" s="109">
        <v>31.283999999999995</v>
      </c>
      <c r="F35" s="109">
        <v>22.152000000000001</v>
      </c>
      <c r="G35" s="109">
        <v>48.639999999999993</v>
      </c>
      <c r="H35" s="109">
        <v>40.387999999999998</v>
      </c>
      <c r="I35" s="109">
        <v>98.935999999999993</v>
      </c>
      <c r="J35" s="109">
        <v>13.700000000000001</v>
      </c>
      <c r="K35" s="109">
        <v>7.524</v>
      </c>
      <c r="L35" s="109">
        <v>2.6880000000000002</v>
      </c>
      <c r="M35" s="109">
        <v>3.3759999999999994</v>
      </c>
      <c r="N35" s="109">
        <v>2.7840000000000003</v>
      </c>
      <c r="O35" s="109">
        <v>4.1119999999999992</v>
      </c>
      <c r="P35" s="109">
        <v>2.76</v>
      </c>
      <c r="Q35" s="109" t="s">
        <v>180</v>
      </c>
      <c r="R35" s="109" t="s">
        <v>180</v>
      </c>
      <c r="S35" s="109" t="s">
        <v>180</v>
      </c>
      <c r="T35" s="109" t="s">
        <v>181</v>
      </c>
      <c r="U35" s="109">
        <v>211.93600000000001</v>
      </c>
      <c r="V35" s="109" t="s">
        <v>180</v>
      </c>
      <c r="W35" s="109" t="s">
        <v>181</v>
      </c>
      <c r="X35" s="109" t="s">
        <v>181</v>
      </c>
      <c r="Y35" s="109">
        <v>2.3519999999999999</v>
      </c>
      <c r="Z35" s="109" t="s">
        <v>181</v>
      </c>
      <c r="AA35" s="109" t="s">
        <v>181</v>
      </c>
      <c r="AB35" s="109" t="s">
        <v>181</v>
      </c>
      <c r="AC35" s="109">
        <v>257.23200000000003</v>
      </c>
      <c r="AD35" s="109">
        <v>10.08</v>
      </c>
      <c r="AE35" s="109" t="s">
        <v>181</v>
      </c>
      <c r="AF35" s="109">
        <v>2.2519999999999998</v>
      </c>
      <c r="AG35" s="109" t="s">
        <v>181</v>
      </c>
      <c r="AH35" s="109" t="s">
        <v>180</v>
      </c>
      <c r="AI35" s="109" t="s">
        <v>181</v>
      </c>
      <c r="AJ35" s="109">
        <v>4.9880000000000004</v>
      </c>
      <c r="AK35" s="109" t="s">
        <v>181</v>
      </c>
      <c r="AL35" s="109" t="s">
        <v>181</v>
      </c>
      <c r="AM35" s="109" t="s">
        <v>181</v>
      </c>
      <c r="AN35" s="109">
        <v>3.1999999999999997</v>
      </c>
      <c r="AO35" s="109" t="s">
        <v>180</v>
      </c>
      <c r="AP35" s="109" t="s">
        <v>181</v>
      </c>
      <c r="AQ35" s="109" t="s">
        <v>181</v>
      </c>
      <c r="AR35" s="109" t="s">
        <v>181</v>
      </c>
      <c r="AS35" s="109" t="s">
        <v>181</v>
      </c>
      <c r="AT35" s="109" t="s">
        <v>181</v>
      </c>
      <c r="AU35" s="109">
        <v>28.031999999999996</v>
      </c>
      <c r="AV35" s="109" t="s">
        <v>180</v>
      </c>
      <c r="AW35" s="109" t="s">
        <v>181</v>
      </c>
      <c r="AX35" s="109" t="s">
        <v>181</v>
      </c>
      <c r="AY35" s="109" t="s">
        <v>180</v>
      </c>
      <c r="AZ35" s="109" t="s">
        <v>181</v>
      </c>
      <c r="BA35" s="109" t="s">
        <v>181</v>
      </c>
      <c r="BB35" s="109" t="s">
        <v>181</v>
      </c>
      <c r="BC35" s="109" t="s">
        <v>181</v>
      </c>
      <c r="BD35" s="109" t="s">
        <v>180</v>
      </c>
      <c r="BE35" s="109" t="s">
        <v>181</v>
      </c>
      <c r="BF35" s="109" t="s">
        <v>181</v>
      </c>
      <c r="BG35" s="109" t="s">
        <v>181</v>
      </c>
      <c r="BH35" s="109" t="s">
        <v>181</v>
      </c>
      <c r="BI35" s="109" t="s">
        <v>181</v>
      </c>
      <c r="BJ35" s="109" t="s">
        <v>181</v>
      </c>
      <c r="BK35" s="109" t="s">
        <v>181</v>
      </c>
      <c r="BL35" s="109" t="s">
        <v>181</v>
      </c>
      <c r="BM35" s="109" t="s">
        <v>180</v>
      </c>
      <c r="BN35" s="109">
        <v>2.2760000000000002</v>
      </c>
      <c r="BO35" s="109" t="s">
        <v>180</v>
      </c>
      <c r="BP35" s="109" t="s">
        <v>180</v>
      </c>
      <c r="BQ35" s="109" t="s">
        <v>181</v>
      </c>
      <c r="BR35" s="109" t="s">
        <v>181</v>
      </c>
      <c r="BS35" s="109" t="s">
        <v>181</v>
      </c>
      <c r="BT35" s="109" t="s">
        <v>181</v>
      </c>
      <c r="BU35" s="109" t="s">
        <v>181</v>
      </c>
      <c r="BV35" s="109" t="s">
        <v>180</v>
      </c>
    </row>
    <row r="36" spans="1:74" s="79" customFormat="1" x14ac:dyDescent="0.25">
      <c r="A36" s="16">
        <v>41605</v>
      </c>
      <c r="B36" s="30">
        <f t="shared" si="0"/>
        <v>389</v>
      </c>
      <c r="C36" s="103">
        <v>41795</v>
      </c>
      <c r="D36" s="196">
        <v>1.8482564313321372</v>
      </c>
      <c r="E36" s="110" t="s">
        <v>180</v>
      </c>
      <c r="F36" s="110">
        <v>27.22</v>
      </c>
      <c r="G36" s="110">
        <v>52.824000000000005</v>
      </c>
      <c r="H36" s="110">
        <v>45.235999999999997</v>
      </c>
      <c r="I36" s="110">
        <v>105.452</v>
      </c>
      <c r="J36" s="110">
        <v>15.252000000000001</v>
      </c>
      <c r="K36" s="110">
        <v>9.7239999999999984</v>
      </c>
      <c r="L36" s="110">
        <v>2.6239999999999997</v>
      </c>
      <c r="M36" s="110">
        <v>3.9359999999999999</v>
      </c>
      <c r="N36" s="110">
        <v>2.5879999999999996</v>
      </c>
      <c r="O36" s="110">
        <v>4.3280000000000003</v>
      </c>
      <c r="P36" s="110" t="s">
        <v>180</v>
      </c>
      <c r="Q36" s="110">
        <v>2.5399999999999996</v>
      </c>
      <c r="R36" s="110" t="s">
        <v>180</v>
      </c>
      <c r="S36" s="110" t="s">
        <v>180</v>
      </c>
      <c r="T36" s="110" t="s">
        <v>181</v>
      </c>
      <c r="U36" s="110">
        <v>173.88399999999999</v>
      </c>
      <c r="V36" s="110" t="s">
        <v>181</v>
      </c>
      <c r="W36" s="110" t="s">
        <v>181</v>
      </c>
      <c r="X36" s="110" t="s">
        <v>181</v>
      </c>
      <c r="Y36" s="110">
        <v>4.468</v>
      </c>
      <c r="Z36" s="110" t="s">
        <v>181</v>
      </c>
      <c r="AA36" s="110" t="s">
        <v>181</v>
      </c>
      <c r="AB36" s="110" t="s">
        <v>181</v>
      </c>
      <c r="AC36" s="110">
        <v>487.32400000000001</v>
      </c>
      <c r="AD36" s="110">
        <v>20.007999999999999</v>
      </c>
      <c r="AE36" s="110">
        <v>5.1439999999999992</v>
      </c>
      <c r="AF36" s="110">
        <v>4.1920000000000002</v>
      </c>
      <c r="AG36" s="110" t="s">
        <v>181</v>
      </c>
      <c r="AH36" s="110" t="s">
        <v>180</v>
      </c>
      <c r="AI36" s="110" t="s">
        <v>181</v>
      </c>
      <c r="AJ36" s="110" t="s">
        <v>180</v>
      </c>
      <c r="AK36" s="110" t="s">
        <v>181</v>
      </c>
      <c r="AL36" s="110" t="s">
        <v>181</v>
      </c>
      <c r="AM36" s="110" t="s">
        <v>181</v>
      </c>
      <c r="AN36" s="110">
        <v>2.84</v>
      </c>
      <c r="AO36" s="110" t="s">
        <v>180</v>
      </c>
      <c r="AP36" s="110" t="s">
        <v>181</v>
      </c>
      <c r="AQ36" s="110" t="s">
        <v>181</v>
      </c>
      <c r="AR36" s="110" t="s">
        <v>181</v>
      </c>
      <c r="AS36" s="110" t="s">
        <v>181</v>
      </c>
      <c r="AT36" s="110" t="s">
        <v>181</v>
      </c>
      <c r="AU36" s="110">
        <v>36.687999999999995</v>
      </c>
      <c r="AV36" s="110" t="s">
        <v>180</v>
      </c>
      <c r="AW36" s="110" t="s">
        <v>181</v>
      </c>
      <c r="AX36" s="110" t="s">
        <v>181</v>
      </c>
      <c r="AY36" s="110" t="s">
        <v>180</v>
      </c>
      <c r="AZ36" s="110" t="s">
        <v>181</v>
      </c>
      <c r="BA36" s="110" t="s">
        <v>181</v>
      </c>
      <c r="BB36" s="110" t="s">
        <v>181</v>
      </c>
      <c r="BC36" s="110" t="s">
        <v>181</v>
      </c>
      <c r="BD36" s="110" t="s">
        <v>180</v>
      </c>
      <c r="BE36" s="110" t="s">
        <v>181</v>
      </c>
      <c r="BF36" s="110" t="s">
        <v>181</v>
      </c>
      <c r="BG36" s="110" t="s">
        <v>181</v>
      </c>
      <c r="BH36" s="110" t="s">
        <v>181</v>
      </c>
      <c r="BI36" s="110" t="s">
        <v>181</v>
      </c>
      <c r="BJ36" s="110" t="s">
        <v>181</v>
      </c>
      <c r="BK36" s="110" t="s">
        <v>181</v>
      </c>
      <c r="BL36" s="110" t="s">
        <v>181</v>
      </c>
      <c r="BM36" s="110" t="s">
        <v>180</v>
      </c>
      <c r="BN36" s="110">
        <v>3.4039999999999999</v>
      </c>
      <c r="BO36" s="110">
        <v>5.3239999999999998</v>
      </c>
      <c r="BP36" s="110" t="s">
        <v>180</v>
      </c>
      <c r="BQ36" s="110" t="s">
        <v>181</v>
      </c>
      <c r="BR36" s="110" t="s">
        <v>181</v>
      </c>
      <c r="BS36" s="110" t="s">
        <v>181</v>
      </c>
      <c r="BT36" s="110" t="s">
        <v>181</v>
      </c>
      <c r="BU36" s="110" t="s">
        <v>181</v>
      </c>
      <c r="BV36" s="110" t="s">
        <v>180</v>
      </c>
    </row>
    <row r="37" spans="1:74" s="58" customFormat="1" x14ac:dyDescent="0.25">
      <c r="A37" s="16"/>
      <c r="B37" s="30"/>
      <c r="D37" s="202"/>
    </row>
    <row r="38" spans="1:74" x14ac:dyDescent="0.25">
      <c r="A38" s="36">
        <v>41216</v>
      </c>
      <c r="B38" t="s">
        <v>189</v>
      </c>
      <c r="C38" s="42" t="s">
        <v>183</v>
      </c>
      <c r="D38" s="203"/>
      <c r="E38" s="43" t="s">
        <v>181</v>
      </c>
      <c r="F38" s="43" t="s">
        <v>181</v>
      </c>
      <c r="G38" s="43" t="s">
        <v>181</v>
      </c>
      <c r="H38" s="43" t="s">
        <v>181</v>
      </c>
      <c r="I38" s="43" t="s">
        <v>180</v>
      </c>
      <c r="J38" s="43" t="s">
        <v>181</v>
      </c>
      <c r="K38" s="43" t="s">
        <v>181</v>
      </c>
      <c r="L38" s="43" t="s">
        <v>180</v>
      </c>
      <c r="M38" s="43" t="s">
        <v>181</v>
      </c>
      <c r="N38" s="43" t="s">
        <v>181</v>
      </c>
      <c r="O38" s="43" t="s">
        <v>181</v>
      </c>
      <c r="P38" s="43" t="s">
        <v>181</v>
      </c>
      <c r="Q38" s="43" t="s">
        <v>181</v>
      </c>
      <c r="R38" s="43" t="s">
        <v>181</v>
      </c>
      <c r="S38" s="43" t="s">
        <v>181</v>
      </c>
      <c r="T38" s="43" t="s">
        <v>181</v>
      </c>
      <c r="U38" s="43" t="s">
        <v>181</v>
      </c>
      <c r="V38" s="43" t="s">
        <v>181</v>
      </c>
      <c r="W38" s="43" t="s">
        <v>181</v>
      </c>
      <c r="X38" s="43" t="s">
        <v>181</v>
      </c>
      <c r="Y38" s="43" t="s">
        <v>181</v>
      </c>
      <c r="Z38" s="43" t="s">
        <v>181</v>
      </c>
      <c r="AA38" s="43" t="s">
        <v>181</v>
      </c>
      <c r="AB38" s="43" t="s">
        <v>181</v>
      </c>
      <c r="AC38" s="43" t="s">
        <v>181</v>
      </c>
      <c r="AD38" s="43" t="s">
        <v>181</v>
      </c>
      <c r="AE38" s="43" t="s">
        <v>181</v>
      </c>
      <c r="AF38" s="43" t="s">
        <v>181</v>
      </c>
      <c r="AG38" s="43" t="s">
        <v>181</v>
      </c>
      <c r="AH38" s="43" t="s">
        <v>181</v>
      </c>
      <c r="AI38" s="43" t="s">
        <v>181</v>
      </c>
      <c r="AJ38" s="43" t="s">
        <v>181</v>
      </c>
      <c r="AK38" s="43" t="s">
        <v>181</v>
      </c>
      <c r="AL38" s="43" t="s">
        <v>181</v>
      </c>
      <c r="AM38" s="43" t="s">
        <v>181</v>
      </c>
      <c r="AN38" s="44">
        <v>26.084599999999995</v>
      </c>
      <c r="AO38" s="43" t="s">
        <v>181</v>
      </c>
      <c r="AP38" s="43" t="s">
        <v>181</v>
      </c>
      <c r="AQ38" s="43" t="s">
        <v>181</v>
      </c>
      <c r="AR38" s="43" t="s">
        <v>181</v>
      </c>
      <c r="AS38" s="43" t="s">
        <v>181</v>
      </c>
      <c r="AT38" s="43" t="s">
        <v>181</v>
      </c>
      <c r="AU38" s="43" t="s">
        <v>181</v>
      </c>
      <c r="AV38" s="43" t="s">
        <v>181</v>
      </c>
      <c r="AW38" s="43" t="s">
        <v>181</v>
      </c>
      <c r="AX38" s="43" t="s">
        <v>181</v>
      </c>
      <c r="AY38" s="43" t="s">
        <v>181</v>
      </c>
      <c r="AZ38" s="43" t="s">
        <v>181</v>
      </c>
      <c r="BA38" s="43" t="s">
        <v>181</v>
      </c>
      <c r="BB38" s="43" t="s">
        <v>181</v>
      </c>
      <c r="BC38" s="43" t="s">
        <v>181</v>
      </c>
      <c r="BD38" s="43" t="s">
        <v>181</v>
      </c>
      <c r="BE38" s="43" t="s">
        <v>181</v>
      </c>
      <c r="BF38" s="43" t="s">
        <v>181</v>
      </c>
      <c r="BG38" s="43" t="s">
        <v>181</v>
      </c>
      <c r="BH38" s="43" t="s">
        <v>181</v>
      </c>
      <c r="BI38" s="43" t="s">
        <v>181</v>
      </c>
      <c r="BJ38" s="43" t="s">
        <v>181</v>
      </c>
      <c r="BK38" s="43" t="s">
        <v>181</v>
      </c>
      <c r="BL38" s="43">
        <v>2.1763999999999997</v>
      </c>
      <c r="BM38" s="43" t="s">
        <v>181</v>
      </c>
      <c r="BN38" s="43">
        <v>5.0801999999999996</v>
      </c>
      <c r="BO38" s="43">
        <v>4.1048</v>
      </c>
      <c r="BP38" s="43" t="s">
        <v>181</v>
      </c>
      <c r="BQ38" s="43" t="s">
        <v>181</v>
      </c>
      <c r="BR38" s="43" t="s">
        <v>181</v>
      </c>
      <c r="BS38" s="43" t="s">
        <v>181</v>
      </c>
      <c r="BT38" s="43" t="s">
        <v>181</v>
      </c>
      <c r="BU38" s="43" t="s">
        <v>181</v>
      </c>
      <c r="BV38" s="43" t="s">
        <v>181</v>
      </c>
    </row>
    <row r="43" spans="1:74" s="101" customFormat="1" x14ac:dyDescent="0.25">
      <c r="A43" s="101" t="s">
        <v>195</v>
      </c>
    </row>
    <row r="44" spans="1:74" s="101" customFormat="1" x14ac:dyDescent="0.25"/>
    <row r="46" spans="1:74" x14ac:dyDescent="0.25">
      <c r="B46" s="115" t="s">
        <v>196</v>
      </c>
      <c r="C46" s="103">
        <v>41795</v>
      </c>
      <c r="D46" s="103"/>
      <c r="E46" s="112" t="s">
        <v>181</v>
      </c>
      <c r="F46" s="112" t="s">
        <v>181</v>
      </c>
      <c r="G46" s="112" t="s">
        <v>181</v>
      </c>
      <c r="H46" s="112" t="s">
        <v>181</v>
      </c>
      <c r="I46" s="112" t="s">
        <v>181</v>
      </c>
      <c r="J46" s="112" t="s">
        <v>181</v>
      </c>
      <c r="K46" s="112" t="s">
        <v>181</v>
      </c>
      <c r="L46" s="112" t="s">
        <v>181</v>
      </c>
      <c r="M46" s="112" t="s">
        <v>181</v>
      </c>
      <c r="N46" s="112" t="s">
        <v>181</v>
      </c>
      <c r="O46" s="112" t="s">
        <v>181</v>
      </c>
      <c r="P46" s="112" t="s">
        <v>181</v>
      </c>
      <c r="Q46" s="112" t="s">
        <v>181</v>
      </c>
      <c r="R46" s="112" t="s">
        <v>181</v>
      </c>
      <c r="S46" s="112" t="s">
        <v>181</v>
      </c>
      <c r="T46" s="112" t="s">
        <v>181</v>
      </c>
      <c r="U46" s="112" t="s">
        <v>181</v>
      </c>
      <c r="V46" s="112" t="s">
        <v>181</v>
      </c>
      <c r="W46" s="112" t="s">
        <v>181</v>
      </c>
      <c r="X46" s="112" t="s">
        <v>181</v>
      </c>
      <c r="Y46" s="112" t="s">
        <v>181</v>
      </c>
      <c r="Z46" s="112" t="s">
        <v>181</v>
      </c>
      <c r="AA46" s="112" t="s">
        <v>181</v>
      </c>
      <c r="AB46" s="112" t="s">
        <v>181</v>
      </c>
      <c r="AC46" s="112" t="s">
        <v>181</v>
      </c>
      <c r="AD46" s="112" t="s">
        <v>181</v>
      </c>
      <c r="AE46" s="112" t="s">
        <v>181</v>
      </c>
      <c r="AF46" s="112" t="s">
        <v>181</v>
      </c>
      <c r="AG46" s="112" t="s">
        <v>181</v>
      </c>
      <c r="AH46" s="112" t="s">
        <v>181</v>
      </c>
      <c r="AI46" s="112" t="s">
        <v>181</v>
      </c>
      <c r="AJ46" s="112" t="s">
        <v>181</v>
      </c>
      <c r="AK46" s="112" t="s">
        <v>181</v>
      </c>
      <c r="AL46" s="112" t="s">
        <v>181</v>
      </c>
      <c r="AM46" s="112" t="s">
        <v>181</v>
      </c>
      <c r="AN46" s="112" t="s">
        <v>181</v>
      </c>
      <c r="AO46" s="112" t="s">
        <v>181</v>
      </c>
      <c r="AP46" s="112" t="s">
        <v>181</v>
      </c>
      <c r="AQ46" s="112" t="s">
        <v>181</v>
      </c>
      <c r="AR46" s="112" t="s">
        <v>181</v>
      </c>
      <c r="AS46" s="112" t="s">
        <v>181</v>
      </c>
      <c r="AT46" s="112" t="s">
        <v>181</v>
      </c>
      <c r="AU46" s="112" t="s">
        <v>181</v>
      </c>
      <c r="AV46" s="112" t="s">
        <v>181</v>
      </c>
      <c r="AW46" s="112" t="s">
        <v>181</v>
      </c>
      <c r="AX46" s="112" t="s">
        <v>181</v>
      </c>
      <c r="AY46" s="112" t="s">
        <v>181</v>
      </c>
      <c r="AZ46" s="112" t="s">
        <v>181</v>
      </c>
      <c r="BA46" s="112" t="s">
        <v>181</v>
      </c>
      <c r="BB46" s="112" t="s">
        <v>181</v>
      </c>
      <c r="BC46" s="112" t="s">
        <v>181</v>
      </c>
      <c r="BD46" s="112" t="s">
        <v>181</v>
      </c>
      <c r="BE46" s="112" t="s">
        <v>181</v>
      </c>
      <c r="BF46" s="112" t="s">
        <v>181</v>
      </c>
      <c r="BG46" s="112" t="s">
        <v>181</v>
      </c>
      <c r="BH46" s="112" t="s">
        <v>181</v>
      </c>
      <c r="BI46" s="112" t="s">
        <v>181</v>
      </c>
      <c r="BJ46" s="112" t="s">
        <v>181</v>
      </c>
      <c r="BK46" s="112" t="s">
        <v>181</v>
      </c>
      <c r="BL46" s="112" t="s">
        <v>181</v>
      </c>
      <c r="BM46" s="112" t="s">
        <v>181</v>
      </c>
      <c r="BN46" s="112" t="s">
        <v>181</v>
      </c>
      <c r="BO46" s="112" t="s">
        <v>181</v>
      </c>
      <c r="BP46" s="112" t="s">
        <v>181</v>
      </c>
      <c r="BQ46" s="112" t="s">
        <v>181</v>
      </c>
      <c r="BR46" s="112" t="s">
        <v>181</v>
      </c>
      <c r="BS46" s="112" t="s">
        <v>181</v>
      </c>
      <c r="BT46" s="112" t="s">
        <v>181</v>
      </c>
      <c r="BU46" s="112" t="s">
        <v>181</v>
      </c>
      <c r="BV46" s="112" t="s">
        <v>181</v>
      </c>
    </row>
    <row r="47" spans="1:74" x14ac:dyDescent="0.25">
      <c r="B47" s="115" t="s">
        <v>197</v>
      </c>
      <c r="C47" s="103">
        <v>41795</v>
      </c>
      <c r="D47" s="103"/>
      <c r="E47" s="112" t="s">
        <v>181</v>
      </c>
      <c r="F47" s="112" t="s">
        <v>181</v>
      </c>
      <c r="G47" s="112" t="s">
        <v>181</v>
      </c>
      <c r="H47" s="112" t="s">
        <v>181</v>
      </c>
      <c r="I47" s="112" t="s">
        <v>181</v>
      </c>
      <c r="J47" s="112" t="s">
        <v>181</v>
      </c>
      <c r="K47" s="112" t="s">
        <v>181</v>
      </c>
      <c r="L47" s="112" t="s">
        <v>181</v>
      </c>
      <c r="M47" s="112" t="s">
        <v>181</v>
      </c>
      <c r="N47" s="112" t="s">
        <v>181</v>
      </c>
      <c r="O47" s="112" t="s">
        <v>181</v>
      </c>
      <c r="P47" s="112" t="s">
        <v>181</v>
      </c>
      <c r="Q47" s="112" t="s">
        <v>181</v>
      </c>
      <c r="R47" s="112" t="s">
        <v>181</v>
      </c>
      <c r="S47" s="112" t="s">
        <v>181</v>
      </c>
      <c r="T47" s="112" t="s">
        <v>181</v>
      </c>
      <c r="U47" s="112" t="s">
        <v>181</v>
      </c>
      <c r="V47" s="112" t="s">
        <v>181</v>
      </c>
      <c r="W47" s="112" t="s">
        <v>181</v>
      </c>
      <c r="X47" s="112" t="s">
        <v>181</v>
      </c>
      <c r="Y47" s="112" t="s">
        <v>181</v>
      </c>
      <c r="Z47" s="112" t="s">
        <v>181</v>
      </c>
      <c r="AA47" s="112" t="s">
        <v>181</v>
      </c>
      <c r="AB47" s="112" t="s">
        <v>181</v>
      </c>
      <c r="AC47" s="112" t="s">
        <v>181</v>
      </c>
      <c r="AD47" s="112" t="s">
        <v>181</v>
      </c>
      <c r="AE47" s="112" t="s">
        <v>181</v>
      </c>
      <c r="AF47" s="112" t="s">
        <v>181</v>
      </c>
      <c r="AG47" s="112" t="s">
        <v>181</v>
      </c>
      <c r="AH47" s="112" t="s">
        <v>181</v>
      </c>
      <c r="AI47" s="112" t="s">
        <v>181</v>
      </c>
      <c r="AJ47" s="112" t="s">
        <v>181</v>
      </c>
      <c r="AK47" s="112" t="s">
        <v>181</v>
      </c>
      <c r="AL47" s="112" t="s">
        <v>181</v>
      </c>
      <c r="AM47" s="112" t="s">
        <v>181</v>
      </c>
      <c r="AN47" s="112" t="s">
        <v>181</v>
      </c>
      <c r="AO47" s="112" t="s">
        <v>181</v>
      </c>
      <c r="AP47" s="112" t="s">
        <v>181</v>
      </c>
      <c r="AQ47" s="112" t="s">
        <v>181</v>
      </c>
      <c r="AR47" s="112" t="s">
        <v>181</v>
      </c>
      <c r="AS47" s="112" t="s">
        <v>181</v>
      </c>
      <c r="AT47" s="112" t="s">
        <v>181</v>
      </c>
      <c r="AU47" s="112" t="s">
        <v>181</v>
      </c>
      <c r="AV47" s="112" t="s">
        <v>181</v>
      </c>
      <c r="AW47" s="112" t="s">
        <v>181</v>
      </c>
      <c r="AX47" s="112" t="s">
        <v>181</v>
      </c>
      <c r="AY47" s="112" t="s">
        <v>181</v>
      </c>
      <c r="AZ47" s="112" t="s">
        <v>181</v>
      </c>
      <c r="BA47" s="112" t="s">
        <v>181</v>
      </c>
      <c r="BB47" s="112" t="s">
        <v>181</v>
      </c>
      <c r="BC47" s="112" t="s">
        <v>181</v>
      </c>
      <c r="BD47" s="112" t="s">
        <v>181</v>
      </c>
      <c r="BE47" s="112" t="s">
        <v>181</v>
      </c>
      <c r="BF47" s="112" t="s">
        <v>181</v>
      </c>
      <c r="BG47" s="112" t="s">
        <v>181</v>
      </c>
      <c r="BH47" s="112" t="s">
        <v>181</v>
      </c>
      <c r="BI47" s="112" t="s">
        <v>181</v>
      </c>
      <c r="BJ47" s="112" t="s">
        <v>181</v>
      </c>
      <c r="BK47" s="112" t="s">
        <v>181</v>
      </c>
      <c r="BL47" s="112" t="s">
        <v>181</v>
      </c>
      <c r="BM47" s="112" t="s">
        <v>181</v>
      </c>
      <c r="BN47" s="112" t="s">
        <v>181</v>
      </c>
      <c r="BO47" s="112" t="s">
        <v>181</v>
      </c>
      <c r="BP47" s="112" t="s">
        <v>181</v>
      </c>
      <c r="BQ47" s="112" t="s">
        <v>181</v>
      </c>
      <c r="BR47" s="112" t="s">
        <v>181</v>
      </c>
      <c r="BS47" s="112" t="s">
        <v>181</v>
      </c>
      <c r="BT47" s="112" t="s">
        <v>181</v>
      </c>
      <c r="BU47" s="112" t="s">
        <v>181</v>
      </c>
      <c r="BV47" s="112" t="s">
        <v>181</v>
      </c>
    </row>
    <row r="48" spans="1:74" x14ac:dyDescent="0.25">
      <c r="B48" s="115" t="s">
        <v>198</v>
      </c>
      <c r="C48" s="103">
        <v>41795</v>
      </c>
      <c r="D48" s="103"/>
      <c r="E48" s="112">
        <v>106.91666666666664</v>
      </c>
      <c r="F48" s="112">
        <v>102.33333333333333</v>
      </c>
      <c r="G48" s="112">
        <v>95.666666666666671</v>
      </c>
      <c r="H48" s="112">
        <v>112.01666666666667</v>
      </c>
      <c r="I48" s="112">
        <v>98.350000000000009</v>
      </c>
      <c r="J48" s="112">
        <v>108.03333333333335</v>
      </c>
      <c r="K48" s="112">
        <v>104.51666666666665</v>
      </c>
      <c r="L48" s="112">
        <v>103.33333333333336</v>
      </c>
      <c r="M48" s="112">
        <v>102.46666666666665</v>
      </c>
      <c r="N48" s="112">
        <v>102.3</v>
      </c>
      <c r="O48" s="112">
        <v>103.7</v>
      </c>
      <c r="P48" s="111" t="s">
        <v>199</v>
      </c>
      <c r="Q48" s="112">
        <v>97.916666666666671</v>
      </c>
      <c r="R48" s="111" t="s">
        <v>199</v>
      </c>
      <c r="S48" s="112">
        <v>99.733333333333334</v>
      </c>
      <c r="T48" s="111" t="s">
        <v>199</v>
      </c>
      <c r="U48" s="112">
        <v>101.48333333333333</v>
      </c>
      <c r="V48" s="112">
        <v>106.66666666666667</v>
      </c>
      <c r="W48" s="112">
        <v>111.05000000000001</v>
      </c>
      <c r="X48" s="111" t="s">
        <v>199</v>
      </c>
      <c r="Y48" s="112">
        <v>103.23333333333333</v>
      </c>
      <c r="Z48" s="112" t="s">
        <v>200</v>
      </c>
      <c r="AA48" s="111" t="s">
        <v>199</v>
      </c>
      <c r="AB48" s="111" t="s">
        <v>199</v>
      </c>
      <c r="AC48" s="112">
        <v>111.16666666666667</v>
      </c>
      <c r="AD48" s="112" t="s">
        <v>200</v>
      </c>
      <c r="AE48" s="111" t="s">
        <v>199</v>
      </c>
      <c r="AF48" s="112">
        <v>89.166666666666671</v>
      </c>
      <c r="AG48" s="111" t="s">
        <v>199</v>
      </c>
      <c r="AH48" s="112">
        <v>93.616666666666674</v>
      </c>
      <c r="AI48" s="111" t="s">
        <v>199</v>
      </c>
      <c r="AJ48" s="112">
        <v>98.016666666666652</v>
      </c>
      <c r="AK48" s="111" t="s">
        <v>199</v>
      </c>
      <c r="AL48" s="112">
        <v>91.399999999999991</v>
      </c>
      <c r="AM48" s="112">
        <v>108.25000000000001</v>
      </c>
      <c r="AN48" s="112" t="s">
        <v>200</v>
      </c>
      <c r="AO48" s="112">
        <v>99.883333333333326</v>
      </c>
      <c r="AP48" s="111" t="s">
        <v>199</v>
      </c>
      <c r="AQ48" s="111" t="s">
        <v>199</v>
      </c>
      <c r="AR48" s="111" t="s">
        <v>199</v>
      </c>
      <c r="AS48" s="111" t="s">
        <v>199</v>
      </c>
      <c r="AT48" s="112">
        <v>126.44999999999999</v>
      </c>
      <c r="AU48" s="112">
        <v>101.33333333333333</v>
      </c>
      <c r="AV48" s="111" t="s">
        <v>199</v>
      </c>
      <c r="AW48" s="111" t="s">
        <v>199</v>
      </c>
      <c r="AX48" s="111" t="s">
        <v>199</v>
      </c>
      <c r="AY48" s="112">
        <v>114.28333333333332</v>
      </c>
      <c r="AZ48" s="111" t="s">
        <v>199</v>
      </c>
      <c r="BA48" s="111" t="s">
        <v>199</v>
      </c>
      <c r="BB48" s="111" t="s">
        <v>199</v>
      </c>
      <c r="BC48" s="111" t="s">
        <v>199</v>
      </c>
      <c r="BD48" s="112">
        <v>107.43333333333332</v>
      </c>
      <c r="BE48" s="111" t="s">
        <v>199</v>
      </c>
      <c r="BF48" s="111" t="s">
        <v>199</v>
      </c>
      <c r="BG48" s="112" t="s">
        <v>200</v>
      </c>
      <c r="BH48" s="112">
        <v>107.85000000000001</v>
      </c>
      <c r="BI48" s="112">
        <v>109.13333333333333</v>
      </c>
      <c r="BJ48" s="111" t="s">
        <v>199</v>
      </c>
      <c r="BK48" s="111" t="s">
        <v>199</v>
      </c>
      <c r="BL48" s="112">
        <v>97.516666666666666</v>
      </c>
      <c r="BM48" s="111" t="s">
        <v>199</v>
      </c>
      <c r="BN48" s="112">
        <v>96.88333333333334</v>
      </c>
      <c r="BO48" s="111" t="s">
        <v>199</v>
      </c>
      <c r="BP48" s="111" t="s">
        <v>199</v>
      </c>
      <c r="BQ48" s="111" t="s">
        <v>199</v>
      </c>
      <c r="BR48" s="111" t="s">
        <v>199</v>
      </c>
      <c r="BS48" s="111" t="s">
        <v>199</v>
      </c>
      <c r="BT48" s="111" t="s">
        <v>199</v>
      </c>
      <c r="BU48" s="111" t="s">
        <v>199</v>
      </c>
      <c r="BV48" s="111" t="s">
        <v>199</v>
      </c>
    </row>
    <row r="49" spans="2:74" ht="17.25" x14ac:dyDescent="0.25">
      <c r="B49" s="115" t="s">
        <v>201</v>
      </c>
      <c r="C49" s="103">
        <v>41795</v>
      </c>
      <c r="D49" s="103"/>
      <c r="E49" s="112">
        <v>0.997</v>
      </c>
      <c r="F49" s="112">
        <v>0.997</v>
      </c>
      <c r="G49" s="112">
        <v>0.995</v>
      </c>
      <c r="H49" s="112">
        <v>0.997</v>
      </c>
      <c r="I49" s="112">
        <v>0.997</v>
      </c>
      <c r="J49" s="112">
        <v>0.995</v>
      </c>
      <c r="K49" s="112">
        <v>0.998</v>
      </c>
      <c r="L49" s="112">
        <v>0.997</v>
      </c>
      <c r="M49" s="112">
        <v>0.997</v>
      </c>
      <c r="N49" s="112">
        <v>0.998</v>
      </c>
      <c r="O49" s="112">
        <v>0.997</v>
      </c>
      <c r="P49" s="111" t="s">
        <v>199</v>
      </c>
      <c r="Q49" s="112">
        <v>0.997</v>
      </c>
      <c r="R49" s="111" t="s">
        <v>199</v>
      </c>
      <c r="S49" s="112">
        <v>0.997</v>
      </c>
      <c r="T49" s="111" t="s">
        <v>199</v>
      </c>
      <c r="U49" s="112">
        <v>0.998</v>
      </c>
      <c r="V49" s="112">
        <v>0.996</v>
      </c>
      <c r="W49" s="112">
        <v>0.97099999999999997</v>
      </c>
      <c r="X49" s="111" t="s">
        <v>199</v>
      </c>
      <c r="Y49" s="112">
        <v>0.999</v>
      </c>
      <c r="Z49" s="112">
        <v>0.998</v>
      </c>
      <c r="AA49" s="111" t="s">
        <v>199</v>
      </c>
      <c r="AB49" s="112">
        <v>0.996</v>
      </c>
      <c r="AC49" s="112">
        <v>0.99199999999999999</v>
      </c>
      <c r="AD49" s="112">
        <v>0.995</v>
      </c>
      <c r="AE49" s="111" t="s">
        <v>199</v>
      </c>
      <c r="AF49" s="112">
        <v>0.99399999999999999</v>
      </c>
      <c r="AG49" s="111" t="s">
        <v>199</v>
      </c>
      <c r="AH49" s="112">
        <v>0.996</v>
      </c>
      <c r="AI49" s="111" t="s">
        <v>199</v>
      </c>
      <c r="AJ49" s="112">
        <v>0.996</v>
      </c>
      <c r="AK49" s="111" t="s">
        <v>199</v>
      </c>
      <c r="AL49" s="112">
        <v>0.99299999999999999</v>
      </c>
      <c r="AM49" s="112">
        <v>0.999</v>
      </c>
      <c r="AN49" s="113" t="s">
        <v>206</v>
      </c>
      <c r="AO49" s="112">
        <v>0.999</v>
      </c>
      <c r="AP49" s="111" t="s">
        <v>199</v>
      </c>
      <c r="AQ49" s="111" t="s">
        <v>199</v>
      </c>
      <c r="AR49" s="111" t="s">
        <v>199</v>
      </c>
      <c r="AS49" s="111" t="s">
        <v>199</v>
      </c>
      <c r="AT49" s="112">
        <v>0.998</v>
      </c>
      <c r="AU49" s="112">
        <v>0.996</v>
      </c>
      <c r="AV49" s="111" t="s">
        <v>199</v>
      </c>
      <c r="AW49" s="111" t="s">
        <v>199</v>
      </c>
      <c r="AX49" s="111" t="s">
        <v>199</v>
      </c>
      <c r="AY49" s="112">
        <v>0.998</v>
      </c>
      <c r="AZ49" s="111" t="s">
        <v>199</v>
      </c>
      <c r="BA49" s="111" t="s">
        <v>199</v>
      </c>
      <c r="BB49" s="111" t="s">
        <v>199</v>
      </c>
      <c r="BC49" s="111" t="s">
        <v>199</v>
      </c>
      <c r="BD49" s="112">
        <v>0.996</v>
      </c>
      <c r="BE49" s="111" t="s">
        <v>199</v>
      </c>
      <c r="BF49" s="111" t="s">
        <v>199</v>
      </c>
      <c r="BG49" s="112">
        <v>0.999</v>
      </c>
      <c r="BH49" s="112">
        <v>0.998</v>
      </c>
      <c r="BI49" s="112">
        <v>0.998</v>
      </c>
      <c r="BJ49" s="111" t="s">
        <v>199</v>
      </c>
      <c r="BK49" s="111" t="s">
        <v>199</v>
      </c>
      <c r="BL49" s="112">
        <v>0.997</v>
      </c>
      <c r="BM49" s="111" t="s">
        <v>199</v>
      </c>
      <c r="BN49" s="112">
        <v>0.98799999999999999</v>
      </c>
      <c r="BO49" s="111" t="s">
        <v>199</v>
      </c>
      <c r="BP49" s="111" t="s">
        <v>199</v>
      </c>
      <c r="BQ49" s="111" t="s">
        <v>199</v>
      </c>
      <c r="BR49" s="111" t="s">
        <v>199</v>
      </c>
      <c r="BS49" s="111" t="s">
        <v>199</v>
      </c>
      <c r="BT49" s="111" t="s">
        <v>199</v>
      </c>
      <c r="BU49" s="111" t="s">
        <v>199</v>
      </c>
      <c r="BV49" s="111" t="s">
        <v>199</v>
      </c>
    </row>
    <row r="50" spans="2:74" x14ac:dyDescent="0.25">
      <c r="B50" s="114" t="s">
        <v>202</v>
      </c>
      <c r="C50" s="103">
        <v>41795</v>
      </c>
      <c r="D50" s="103"/>
      <c r="E50" s="112">
        <v>95.3</v>
      </c>
      <c r="F50" s="112">
        <v>89.2</v>
      </c>
      <c r="G50" s="112">
        <v>80.3</v>
      </c>
      <c r="H50" s="112">
        <v>99.7</v>
      </c>
      <c r="I50" s="112">
        <v>84.8</v>
      </c>
      <c r="J50" s="112">
        <v>93.7</v>
      </c>
      <c r="K50" s="112">
        <v>92.2</v>
      </c>
      <c r="L50" s="112">
        <v>85</v>
      </c>
      <c r="M50" s="112">
        <v>87.4</v>
      </c>
      <c r="N50" s="112">
        <v>85.7</v>
      </c>
      <c r="O50" s="112">
        <v>90.1</v>
      </c>
      <c r="P50" s="111" t="s">
        <v>199</v>
      </c>
      <c r="Q50" s="112">
        <v>85.4</v>
      </c>
      <c r="R50" s="111" t="s">
        <v>199</v>
      </c>
      <c r="S50" s="112">
        <v>85.8</v>
      </c>
      <c r="T50" s="111" t="s">
        <v>199</v>
      </c>
      <c r="U50" s="112">
        <v>97.1</v>
      </c>
      <c r="V50" s="112">
        <v>95</v>
      </c>
      <c r="W50" s="112">
        <v>114.3</v>
      </c>
      <c r="X50" s="111" t="s">
        <v>199</v>
      </c>
      <c r="Y50" s="112">
        <v>94.8</v>
      </c>
      <c r="Z50" s="112">
        <v>98.7</v>
      </c>
      <c r="AA50" s="111" t="s">
        <v>199</v>
      </c>
      <c r="AB50" s="112">
        <v>94.9</v>
      </c>
      <c r="AC50" s="112">
        <v>88.6</v>
      </c>
      <c r="AD50" s="112">
        <v>102.9</v>
      </c>
      <c r="AE50" s="111" t="s">
        <v>199</v>
      </c>
      <c r="AF50" s="112">
        <v>81.7</v>
      </c>
      <c r="AG50" s="111" t="s">
        <v>199</v>
      </c>
      <c r="AH50" s="112">
        <v>88.1</v>
      </c>
      <c r="AI50" s="111" t="s">
        <v>199</v>
      </c>
      <c r="AJ50" s="112">
        <v>87.1</v>
      </c>
      <c r="AK50" s="111" t="s">
        <v>199</v>
      </c>
      <c r="AL50" s="112">
        <v>80.5</v>
      </c>
      <c r="AM50" s="112">
        <v>91.8</v>
      </c>
      <c r="AN50" s="112">
        <v>86.2</v>
      </c>
      <c r="AO50" s="112">
        <v>97.5</v>
      </c>
      <c r="AP50" s="111" t="s">
        <v>199</v>
      </c>
      <c r="AQ50" s="111" t="s">
        <v>199</v>
      </c>
      <c r="AR50" s="111" t="s">
        <v>199</v>
      </c>
      <c r="AS50" s="111" t="s">
        <v>199</v>
      </c>
      <c r="AT50" s="112">
        <v>90.6</v>
      </c>
      <c r="AU50" s="112">
        <v>81.2</v>
      </c>
      <c r="AV50" s="111" t="s">
        <v>199</v>
      </c>
      <c r="AW50" s="111" t="s">
        <v>199</v>
      </c>
      <c r="AX50" s="111" t="s">
        <v>199</v>
      </c>
      <c r="AY50" s="112">
        <v>92.6</v>
      </c>
      <c r="AZ50" s="111" t="s">
        <v>199</v>
      </c>
      <c r="BA50" s="111" t="s">
        <v>199</v>
      </c>
      <c r="BB50" s="111" t="s">
        <v>199</v>
      </c>
      <c r="BC50" s="111" t="s">
        <v>199</v>
      </c>
      <c r="BD50" s="112">
        <v>90.2</v>
      </c>
      <c r="BE50" s="111" t="s">
        <v>199</v>
      </c>
      <c r="BF50" s="111" t="s">
        <v>199</v>
      </c>
      <c r="BG50" s="112">
        <v>90.7</v>
      </c>
      <c r="BH50" s="112">
        <v>88.1</v>
      </c>
      <c r="BI50" s="112">
        <v>88.8</v>
      </c>
      <c r="BJ50" s="111" t="s">
        <v>199</v>
      </c>
      <c r="BK50" s="111" t="s">
        <v>199</v>
      </c>
      <c r="BL50" s="112">
        <v>84.8</v>
      </c>
      <c r="BM50" s="111" t="s">
        <v>199</v>
      </c>
      <c r="BN50" s="112">
        <v>90.5</v>
      </c>
      <c r="BO50" s="111" t="s">
        <v>199</v>
      </c>
      <c r="BP50" s="111" t="s">
        <v>199</v>
      </c>
      <c r="BQ50" s="111" t="s">
        <v>199</v>
      </c>
      <c r="BR50" s="111" t="s">
        <v>199</v>
      </c>
      <c r="BS50" s="111" t="s">
        <v>199</v>
      </c>
      <c r="BT50" s="111" t="s">
        <v>199</v>
      </c>
      <c r="BU50" s="111" t="s">
        <v>199</v>
      </c>
      <c r="BV50" s="111" t="s">
        <v>199</v>
      </c>
    </row>
    <row r="51" spans="2:74" x14ac:dyDescent="0.25">
      <c r="B51" s="115" t="s">
        <v>203</v>
      </c>
      <c r="C51" s="103">
        <v>41795</v>
      </c>
      <c r="D51" s="103"/>
      <c r="E51" s="112" t="s">
        <v>204</v>
      </c>
      <c r="F51" s="112" t="s">
        <v>204</v>
      </c>
      <c r="G51" s="112" t="s">
        <v>204</v>
      </c>
      <c r="H51" s="112" t="s">
        <v>204</v>
      </c>
      <c r="I51" s="112" t="s">
        <v>204</v>
      </c>
      <c r="J51" s="112" t="s">
        <v>204</v>
      </c>
      <c r="K51" s="112" t="s">
        <v>204</v>
      </c>
      <c r="L51" s="112" t="s">
        <v>204</v>
      </c>
      <c r="M51" s="112" t="s">
        <v>204</v>
      </c>
      <c r="N51" s="112" t="s">
        <v>204</v>
      </c>
      <c r="O51" s="112" t="s">
        <v>204</v>
      </c>
      <c r="P51" s="111" t="s">
        <v>199</v>
      </c>
      <c r="Q51" s="112" t="s">
        <v>204</v>
      </c>
      <c r="R51" s="111" t="s">
        <v>199</v>
      </c>
      <c r="S51" s="112" t="s">
        <v>204</v>
      </c>
      <c r="T51" s="111" t="s">
        <v>199</v>
      </c>
      <c r="U51" s="112" t="s">
        <v>204</v>
      </c>
      <c r="V51" s="112" t="s">
        <v>204</v>
      </c>
      <c r="W51" s="112" t="s">
        <v>204</v>
      </c>
      <c r="X51" s="111" t="s">
        <v>199</v>
      </c>
      <c r="Y51" s="112" t="s">
        <v>204</v>
      </c>
      <c r="Z51" s="112" t="s">
        <v>204</v>
      </c>
      <c r="AA51" s="112" t="s">
        <v>204</v>
      </c>
      <c r="AB51" s="112" t="s">
        <v>204</v>
      </c>
      <c r="AC51" s="112" t="s">
        <v>204</v>
      </c>
      <c r="AD51" s="112" t="s">
        <v>204</v>
      </c>
      <c r="AE51" s="111" t="s">
        <v>199</v>
      </c>
      <c r="AF51" s="112" t="s">
        <v>204</v>
      </c>
      <c r="AG51" s="111" t="s">
        <v>199</v>
      </c>
      <c r="AH51" s="112" t="s">
        <v>204</v>
      </c>
      <c r="AI51" s="111" t="s">
        <v>199</v>
      </c>
      <c r="AJ51" s="112" t="s">
        <v>204</v>
      </c>
      <c r="AK51" s="111" t="s">
        <v>199</v>
      </c>
      <c r="AL51" s="112" t="s">
        <v>204</v>
      </c>
      <c r="AM51" s="112" t="s">
        <v>204</v>
      </c>
      <c r="AN51" s="112" t="s">
        <v>204</v>
      </c>
      <c r="AO51" s="112" t="s">
        <v>204</v>
      </c>
      <c r="AP51" s="111" t="s">
        <v>199</v>
      </c>
      <c r="AQ51" s="111" t="s">
        <v>199</v>
      </c>
      <c r="AR51" s="111" t="s">
        <v>199</v>
      </c>
      <c r="AS51" s="111" t="s">
        <v>199</v>
      </c>
      <c r="AT51" s="112" t="s">
        <v>204</v>
      </c>
      <c r="AU51" s="112" t="s">
        <v>204</v>
      </c>
      <c r="AV51" s="111" t="s">
        <v>199</v>
      </c>
      <c r="AW51" s="111" t="s">
        <v>199</v>
      </c>
      <c r="AX51" s="111" t="s">
        <v>199</v>
      </c>
      <c r="AY51" s="112" t="s">
        <v>204</v>
      </c>
      <c r="AZ51" s="111" t="s">
        <v>199</v>
      </c>
      <c r="BA51" s="111" t="s">
        <v>199</v>
      </c>
      <c r="BB51" s="111" t="s">
        <v>199</v>
      </c>
      <c r="BC51" s="111" t="s">
        <v>199</v>
      </c>
      <c r="BD51" s="112" t="s">
        <v>204</v>
      </c>
      <c r="BE51" s="111" t="s">
        <v>199</v>
      </c>
      <c r="BF51" s="111" t="s">
        <v>199</v>
      </c>
      <c r="BG51" s="112" t="s">
        <v>204</v>
      </c>
      <c r="BH51" s="112" t="s">
        <v>204</v>
      </c>
      <c r="BI51" s="112" t="s">
        <v>204</v>
      </c>
      <c r="BJ51" s="111" t="s">
        <v>199</v>
      </c>
      <c r="BK51" s="111" t="s">
        <v>199</v>
      </c>
      <c r="BL51" s="112" t="s">
        <v>204</v>
      </c>
      <c r="BM51" s="111" t="s">
        <v>199</v>
      </c>
      <c r="BN51" s="112" t="s">
        <v>204</v>
      </c>
      <c r="BO51" s="111" t="s">
        <v>199</v>
      </c>
      <c r="BP51" s="113" t="s">
        <v>206</v>
      </c>
      <c r="BQ51" s="113" t="s">
        <v>206</v>
      </c>
      <c r="BR51" s="113" t="s">
        <v>206</v>
      </c>
      <c r="BS51" s="113" t="s">
        <v>206</v>
      </c>
      <c r="BT51" s="113" t="s">
        <v>206</v>
      </c>
      <c r="BU51" s="113" t="s">
        <v>206</v>
      </c>
      <c r="BV51" s="112" t="s">
        <v>204</v>
      </c>
    </row>
    <row r="52" spans="2:74" x14ac:dyDescent="0.25">
      <c r="B52" s="115" t="s">
        <v>207</v>
      </c>
      <c r="C52" s="103">
        <v>41795</v>
      </c>
      <c r="D52" s="103"/>
      <c r="E52" s="116" t="s">
        <v>194</v>
      </c>
      <c r="F52" s="116" t="s">
        <v>194</v>
      </c>
      <c r="G52" s="116">
        <v>30.944416970299756</v>
      </c>
      <c r="H52" s="116">
        <v>21.432734058328279</v>
      </c>
      <c r="I52" s="116">
        <v>24.107365016104545</v>
      </c>
      <c r="J52" s="116">
        <v>14.204891555106927</v>
      </c>
      <c r="K52" s="116" t="s">
        <v>194</v>
      </c>
      <c r="L52" s="116" t="s">
        <v>194</v>
      </c>
      <c r="M52" s="116" t="s">
        <v>194</v>
      </c>
      <c r="N52" s="116" t="s">
        <v>194</v>
      </c>
      <c r="O52" s="116" t="s">
        <v>194</v>
      </c>
      <c r="P52" s="116" t="s">
        <v>194</v>
      </c>
      <c r="Q52" s="116" t="s">
        <v>194</v>
      </c>
      <c r="R52" s="116" t="s">
        <v>194</v>
      </c>
      <c r="S52" s="116" t="s">
        <v>194</v>
      </c>
      <c r="T52" s="116" t="s">
        <v>194</v>
      </c>
      <c r="U52" s="116" t="s">
        <v>194</v>
      </c>
      <c r="V52" s="116" t="s">
        <v>194</v>
      </c>
      <c r="W52" s="116" t="s">
        <v>194</v>
      </c>
      <c r="X52" s="116" t="s">
        <v>194</v>
      </c>
      <c r="Y52" s="116" t="s">
        <v>194</v>
      </c>
      <c r="Z52" s="116" t="s">
        <v>194</v>
      </c>
      <c r="AA52" s="116" t="s">
        <v>194</v>
      </c>
      <c r="AB52" s="116" t="s">
        <v>194</v>
      </c>
      <c r="AC52" s="116">
        <v>64.238161833226954</v>
      </c>
      <c r="AD52" s="116" t="s">
        <v>194</v>
      </c>
      <c r="AE52" s="116" t="s">
        <v>194</v>
      </c>
      <c r="AF52" s="116">
        <v>20.159415791927422</v>
      </c>
      <c r="AG52" s="116" t="s">
        <v>194</v>
      </c>
      <c r="AH52" s="116" t="s">
        <v>194</v>
      </c>
      <c r="AI52" s="116" t="s">
        <v>194</v>
      </c>
      <c r="AJ52" s="116" t="s">
        <v>194</v>
      </c>
      <c r="AK52" s="116" t="s">
        <v>194</v>
      </c>
      <c r="AL52" s="116" t="s">
        <v>194</v>
      </c>
      <c r="AM52" s="116" t="s">
        <v>194</v>
      </c>
      <c r="AN52" s="116">
        <v>13.939783921642592</v>
      </c>
      <c r="AO52" s="116" t="s">
        <v>194</v>
      </c>
      <c r="AP52" s="116" t="s">
        <v>194</v>
      </c>
      <c r="AQ52" s="116" t="s">
        <v>194</v>
      </c>
      <c r="AR52" s="116" t="s">
        <v>194</v>
      </c>
      <c r="AS52" s="116" t="s">
        <v>194</v>
      </c>
      <c r="AT52" s="116" t="s">
        <v>194</v>
      </c>
      <c r="AU52" s="116" t="s">
        <v>194</v>
      </c>
      <c r="AV52" s="116" t="s">
        <v>194</v>
      </c>
      <c r="AW52" s="116" t="s">
        <v>194</v>
      </c>
      <c r="AX52" s="116" t="s">
        <v>194</v>
      </c>
      <c r="AY52" s="116" t="s">
        <v>194</v>
      </c>
      <c r="AZ52" s="116" t="s">
        <v>194</v>
      </c>
      <c r="BA52" s="116" t="s">
        <v>194</v>
      </c>
      <c r="BB52" s="116" t="s">
        <v>194</v>
      </c>
      <c r="BC52" s="116" t="s">
        <v>194</v>
      </c>
      <c r="BD52" s="116" t="s">
        <v>194</v>
      </c>
      <c r="BE52" s="116" t="s">
        <v>194</v>
      </c>
      <c r="BF52" s="116" t="s">
        <v>194</v>
      </c>
      <c r="BG52" s="116" t="s">
        <v>194</v>
      </c>
      <c r="BH52" s="116" t="s">
        <v>194</v>
      </c>
      <c r="BI52" s="116" t="s">
        <v>194</v>
      </c>
      <c r="BJ52" s="116" t="s">
        <v>194</v>
      </c>
      <c r="BK52" s="116" t="s">
        <v>194</v>
      </c>
      <c r="BL52" s="116">
        <v>37.359354903851731</v>
      </c>
      <c r="BM52" s="116">
        <v>85.685646191348354</v>
      </c>
      <c r="BN52" s="116">
        <v>62.783306175875587</v>
      </c>
      <c r="BO52" s="116">
        <v>19.31532987056617</v>
      </c>
      <c r="BP52" s="116" t="s">
        <v>194</v>
      </c>
      <c r="BQ52" s="116" t="s">
        <v>194</v>
      </c>
      <c r="BR52" s="116" t="s">
        <v>194</v>
      </c>
      <c r="BS52" s="116" t="s">
        <v>194</v>
      </c>
      <c r="BT52" s="116" t="s">
        <v>194</v>
      </c>
      <c r="BU52" s="116" t="s">
        <v>194</v>
      </c>
      <c r="BV52" s="116">
        <v>93.606354370204457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75"/>
  <sheetViews>
    <sheetView topLeftCell="A5" workbookViewId="0">
      <pane xSplit="3" ySplit="4" topLeftCell="D9" activePane="bottomRight" state="frozen"/>
      <selection activeCell="A5" sqref="A5"/>
      <selection pane="topRight" activeCell="D5" sqref="D5"/>
      <selection pane="bottomLeft" activeCell="A9" sqref="A9"/>
      <selection pane="bottomRight" activeCell="E14" sqref="E14"/>
    </sheetView>
  </sheetViews>
  <sheetFormatPr defaultRowHeight="15" x14ac:dyDescent="0.25"/>
  <cols>
    <col min="1" max="1" width="13.7109375" customWidth="1"/>
    <col min="2" max="2" width="27.85546875" customWidth="1"/>
    <col min="3" max="3" width="14.140625" customWidth="1"/>
    <col min="4" max="4" width="14.140625" style="202" customWidth="1"/>
    <col min="256" max="256" width="9.7109375" bestFit="1" customWidth="1"/>
    <col min="257" max="257" width="29" customWidth="1"/>
    <col min="258" max="258" width="12.140625" bestFit="1" customWidth="1"/>
    <col min="259" max="259" width="14.5703125" bestFit="1" customWidth="1"/>
    <col min="260" max="260" width="13.85546875" bestFit="1" customWidth="1"/>
    <col min="512" max="512" width="9.7109375" bestFit="1" customWidth="1"/>
    <col min="513" max="513" width="29" customWidth="1"/>
    <col min="514" max="514" width="12.140625" bestFit="1" customWidth="1"/>
    <col min="515" max="515" width="14.5703125" bestFit="1" customWidth="1"/>
    <col min="516" max="516" width="13.85546875" bestFit="1" customWidth="1"/>
    <col min="768" max="768" width="9.7109375" bestFit="1" customWidth="1"/>
    <col min="769" max="769" width="29" customWidth="1"/>
    <col min="770" max="770" width="12.140625" bestFit="1" customWidth="1"/>
    <col min="771" max="771" width="14.5703125" bestFit="1" customWidth="1"/>
    <col min="772" max="772" width="13.85546875" bestFit="1" customWidth="1"/>
    <col min="1024" max="1024" width="9.7109375" bestFit="1" customWidth="1"/>
    <col min="1025" max="1025" width="29" customWidth="1"/>
    <col min="1026" max="1026" width="12.140625" bestFit="1" customWidth="1"/>
    <col min="1027" max="1027" width="14.5703125" bestFit="1" customWidth="1"/>
    <col min="1028" max="1028" width="13.85546875" bestFit="1" customWidth="1"/>
    <col min="1280" max="1280" width="9.7109375" bestFit="1" customWidth="1"/>
    <col min="1281" max="1281" width="29" customWidth="1"/>
    <col min="1282" max="1282" width="12.140625" bestFit="1" customWidth="1"/>
    <col min="1283" max="1283" width="14.5703125" bestFit="1" customWidth="1"/>
    <col min="1284" max="1284" width="13.85546875" bestFit="1" customWidth="1"/>
    <col min="1536" max="1536" width="9.7109375" bestFit="1" customWidth="1"/>
    <col min="1537" max="1537" width="29" customWidth="1"/>
    <col min="1538" max="1538" width="12.140625" bestFit="1" customWidth="1"/>
    <col min="1539" max="1539" width="14.5703125" bestFit="1" customWidth="1"/>
    <col min="1540" max="1540" width="13.85546875" bestFit="1" customWidth="1"/>
    <col min="1792" max="1792" width="9.7109375" bestFit="1" customWidth="1"/>
    <col min="1793" max="1793" width="29" customWidth="1"/>
    <col min="1794" max="1794" width="12.140625" bestFit="1" customWidth="1"/>
    <col min="1795" max="1795" width="14.5703125" bestFit="1" customWidth="1"/>
    <col min="1796" max="1796" width="13.85546875" bestFit="1" customWidth="1"/>
    <col min="2048" max="2048" width="9.7109375" bestFit="1" customWidth="1"/>
    <col min="2049" max="2049" width="29" customWidth="1"/>
    <col min="2050" max="2050" width="12.140625" bestFit="1" customWidth="1"/>
    <col min="2051" max="2051" width="14.5703125" bestFit="1" customWidth="1"/>
    <col min="2052" max="2052" width="13.85546875" bestFit="1" customWidth="1"/>
    <col min="2304" max="2304" width="9.7109375" bestFit="1" customWidth="1"/>
    <col min="2305" max="2305" width="29" customWidth="1"/>
    <col min="2306" max="2306" width="12.140625" bestFit="1" customWidth="1"/>
    <col min="2307" max="2307" width="14.5703125" bestFit="1" customWidth="1"/>
    <col min="2308" max="2308" width="13.85546875" bestFit="1" customWidth="1"/>
    <col min="2560" max="2560" width="9.7109375" bestFit="1" customWidth="1"/>
    <col min="2561" max="2561" width="29" customWidth="1"/>
    <col min="2562" max="2562" width="12.140625" bestFit="1" customWidth="1"/>
    <col min="2563" max="2563" width="14.5703125" bestFit="1" customWidth="1"/>
    <col min="2564" max="2564" width="13.85546875" bestFit="1" customWidth="1"/>
    <col min="2816" max="2816" width="9.7109375" bestFit="1" customWidth="1"/>
    <col min="2817" max="2817" width="29" customWidth="1"/>
    <col min="2818" max="2818" width="12.140625" bestFit="1" customWidth="1"/>
    <col min="2819" max="2819" width="14.5703125" bestFit="1" customWidth="1"/>
    <col min="2820" max="2820" width="13.85546875" bestFit="1" customWidth="1"/>
    <col min="3072" max="3072" width="9.7109375" bestFit="1" customWidth="1"/>
    <col min="3073" max="3073" width="29" customWidth="1"/>
    <col min="3074" max="3074" width="12.140625" bestFit="1" customWidth="1"/>
    <col min="3075" max="3075" width="14.5703125" bestFit="1" customWidth="1"/>
    <col min="3076" max="3076" width="13.85546875" bestFit="1" customWidth="1"/>
    <col min="3328" max="3328" width="9.7109375" bestFit="1" customWidth="1"/>
    <col min="3329" max="3329" width="29" customWidth="1"/>
    <col min="3330" max="3330" width="12.140625" bestFit="1" customWidth="1"/>
    <col min="3331" max="3331" width="14.5703125" bestFit="1" customWidth="1"/>
    <col min="3332" max="3332" width="13.85546875" bestFit="1" customWidth="1"/>
    <col min="3584" max="3584" width="9.7109375" bestFit="1" customWidth="1"/>
    <col min="3585" max="3585" width="29" customWidth="1"/>
    <col min="3586" max="3586" width="12.140625" bestFit="1" customWidth="1"/>
    <col min="3587" max="3587" width="14.5703125" bestFit="1" customWidth="1"/>
    <col min="3588" max="3588" width="13.85546875" bestFit="1" customWidth="1"/>
    <col min="3840" max="3840" width="9.7109375" bestFit="1" customWidth="1"/>
    <col min="3841" max="3841" width="29" customWidth="1"/>
    <col min="3842" max="3842" width="12.140625" bestFit="1" customWidth="1"/>
    <col min="3843" max="3843" width="14.5703125" bestFit="1" customWidth="1"/>
    <col min="3844" max="3844" width="13.85546875" bestFit="1" customWidth="1"/>
    <col min="4096" max="4096" width="9.7109375" bestFit="1" customWidth="1"/>
    <col min="4097" max="4097" width="29" customWidth="1"/>
    <col min="4098" max="4098" width="12.140625" bestFit="1" customWidth="1"/>
    <col min="4099" max="4099" width="14.5703125" bestFit="1" customWidth="1"/>
    <col min="4100" max="4100" width="13.85546875" bestFit="1" customWidth="1"/>
    <col min="4352" max="4352" width="9.7109375" bestFit="1" customWidth="1"/>
    <col min="4353" max="4353" width="29" customWidth="1"/>
    <col min="4354" max="4354" width="12.140625" bestFit="1" customWidth="1"/>
    <col min="4355" max="4355" width="14.5703125" bestFit="1" customWidth="1"/>
    <col min="4356" max="4356" width="13.85546875" bestFit="1" customWidth="1"/>
    <col min="4608" max="4608" width="9.7109375" bestFit="1" customWidth="1"/>
    <col min="4609" max="4609" width="29" customWidth="1"/>
    <col min="4610" max="4610" width="12.140625" bestFit="1" customWidth="1"/>
    <col min="4611" max="4611" width="14.5703125" bestFit="1" customWidth="1"/>
    <col min="4612" max="4612" width="13.85546875" bestFit="1" customWidth="1"/>
    <col min="4864" max="4864" width="9.7109375" bestFit="1" customWidth="1"/>
    <col min="4865" max="4865" width="29" customWidth="1"/>
    <col min="4866" max="4866" width="12.140625" bestFit="1" customWidth="1"/>
    <col min="4867" max="4867" width="14.5703125" bestFit="1" customWidth="1"/>
    <col min="4868" max="4868" width="13.85546875" bestFit="1" customWidth="1"/>
    <col min="5120" max="5120" width="9.7109375" bestFit="1" customWidth="1"/>
    <col min="5121" max="5121" width="29" customWidth="1"/>
    <col min="5122" max="5122" width="12.140625" bestFit="1" customWidth="1"/>
    <col min="5123" max="5123" width="14.5703125" bestFit="1" customWidth="1"/>
    <col min="5124" max="5124" width="13.85546875" bestFit="1" customWidth="1"/>
    <col min="5376" max="5376" width="9.7109375" bestFit="1" customWidth="1"/>
    <col min="5377" max="5377" width="29" customWidth="1"/>
    <col min="5378" max="5378" width="12.140625" bestFit="1" customWidth="1"/>
    <col min="5379" max="5379" width="14.5703125" bestFit="1" customWidth="1"/>
    <col min="5380" max="5380" width="13.85546875" bestFit="1" customWidth="1"/>
    <col min="5632" max="5632" width="9.7109375" bestFit="1" customWidth="1"/>
    <col min="5633" max="5633" width="29" customWidth="1"/>
    <col min="5634" max="5634" width="12.140625" bestFit="1" customWidth="1"/>
    <col min="5635" max="5635" width="14.5703125" bestFit="1" customWidth="1"/>
    <col min="5636" max="5636" width="13.85546875" bestFit="1" customWidth="1"/>
    <col min="5888" max="5888" width="9.7109375" bestFit="1" customWidth="1"/>
    <col min="5889" max="5889" width="29" customWidth="1"/>
    <col min="5890" max="5890" width="12.140625" bestFit="1" customWidth="1"/>
    <col min="5891" max="5891" width="14.5703125" bestFit="1" customWidth="1"/>
    <col min="5892" max="5892" width="13.85546875" bestFit="1" customWidth="1"/>
    <col min="6144" max="6144" width="9.7109375" bestFit="1" customWidth="1"/>
    <col min="6145" max="6145" width="29" customWidth="1"/>
    <col min="6146" max="6146" width="12.140625" bestFit="1" customWidth="1"/>
    <col min="6147" max="6147" width="14.5703125" bestFit="1" customWidth="1"/>
    <col min="6148" max="6148" width="13.85546875" bestFit="1" customWidth="1"/>
    <col min="6400" max="6400" width="9.7109375" bestFit="1" customWidth="1"/>
    <col min="6401" max="6401" width="29" customWidth="1"/>
    <col min="6402" max="6402" width="12.140625" bestFit="1" customWidth="1"/>
    <col min="6403" max="6403" width="14.5703125" bestFit="1" customWidth="1"/>
    <col min="6404" max="6404" width="13.85546875" bestFit="1" customWidth="1"/>
    <col min="6656" max="6656" width="9.7109375" bestFit="1" customWidth="1"/>
    <col min="6657" max="6657" width="29" customWidth="1"/>
    <col min="6658" max="6658" width="12.140625" bestFit="1" customWidth="1"/>
    <col min="6659" max="6659" width="14.5703125" bestFit="1" customWidth="1"/>
    <col min="6660" max="6660" width="13.85546875" bestFit="1" customWidth="1"/>
    <col min="6912" max="6912" width="9.7109375" bestFit="1" customWidth="1"/>
    <col min="6913" max="6913" width="29" customWidth="1"/>
    <col min="6914" max="6914" width="12.140625" bestFit="1" customWidth="1"/>
    <col min="6915" max="6915" width="14.5703125" bestFit="1" customWidth="1"/>
    <col min="6916" max="6916" width="13.85546875" bestFit="1" customWidth="1"/>
    <col min="7168" max="7168" width="9.7109375" bestFit="1" customWidth="1"/>
    <col min="7169" max="7169" width="29" customWidth="1"/>
    <col min="7170" max="7170" width="12.140625" bestFit="1" customWidth="1"/>
    <col min="7171" max="7171" width="14.5703125" bestFit="1" customWidth="1"/>
    <col min="7172" max="7172" width="13.85546875" bestFit="1" customWidth="1"/>
    <col min="7424" max="7424" width="9.7109375" bestFit="1" customWidth="1"/>
    <col min="7425" max="7425" width="29" customWidth="1"/>
    <col min="7426" max="7426" width="12.140625" bestFit="1" customWidth="1"/>
    <col min="7427" max="7427" width="14.5703125" bestFit="1" customWidth="1"/>
    <col min="7428" max="7428" width="13.85546875" bestFit="1" customWidth="1"/>
    <col min="7680" max="7680" width="9.7109375" bestFit="1" customWidth="1"/>
    <col min="7681" max="7681" width="29" customWidth="1"/>
    <col min="7682" max="7682" width="12.140625" bestFit="1" customWidth="1"/>
    <col min="7683" max="7683" width="14.5703125" bestFit="1" customWidth="1"/>
    <col min="7684" max="7684" width="13.85546875" bestFit="1" customWidth="1"/>
    <col min="7936" max="7936" width="9.7109375" bestFit="1" customWidth="1"/>
    <col min="7937" max="7937" width="29" customWidth="1"/>
    <col min="7938" max="7938" width="12.140625" bestFit="1" customWidth="1"/>
    <col min="7939" max="7939" width="14.5703125" bestFit="1" customWidth="1"/>
    <col min="7940" max="7940" width="13.85546875" bestFit="1" customWidth="1"/>
    <col min="8192" max="8192" width="9.7109375" bestFit="1" customWidth="1"/>
    <col min="8193" max="8193" width="29" customWidth="1"/>
    <col min="8194" max="8194" width="12.140625" bestFit="1" customWidth="1"/>
    <col min="8195" max="8195" width="14.5703125" bestFit="1" customWidth="1"/>
    <col min="8196" max="8196" width="13.85546875" bestFit="1" customWidth="1"/>
    <col min="8448" max="8448" width="9.7109375" bestFit="1" customWidth="1"/>
    <col min="8449" max="8449" width="29" customWidth="1"/>
    <col min="8450" max="8450" width="12.140625" bestFit="1" customWidth="1"/>
    <col min="8451" max="8451" width="14.5703125" bestFit="1" customWidth="1"/>
    <col min="8452" max="8452" width="13.85546875" bestFit="1" customWidth="1"/>
    <col min="8704" max="8704" width="9.7109375" bestFit="1" customWidth="1"/>
    <col min="8705" max="8705" width="29" customWidth="1"/>
    <col min="8706" max="8706" width="12.140625" bestFit="1" customWidth="1"/>
    <col min="8707" max="8707" width="14.5703125" bestFit="1" customWidth="1"/>
    <col min="8708" max="8708" width="13.85546875" bestFit="1" customWidth="1"/>
    <col min="8960" max="8960" width="9.7109375" bestFit="1" customWidth="1"/>
    <col min="8961" max="8961" width="29" customWidth="1"/>
    <col min="8962" max="8962" width="12.140625" bestFit="1" customWidth="1"/>
    <col min="8963" max="8963" width="14.5703125" bestFit="1" customWidth="1"/>
    <col min="8964" max="8964" width="13.85546875" bestFit="1" customWidth="1"/>
    <col min="9216" max="9216" width="9.7109375" bestFit="1" customWidth="1"/>
    <col min="9217" max="9217" width="29" customWidth="1"/>
    <col min="9218" max="9218" width="12.140625" bestFit="1" customWidth="1"/>
    <col min="9219" max="9219" width="14.5703125" bestFit="1" customWidth="1"/>
    <col min="9220" max="9220" width="13.85546875" bestFit="1" customWidth="1"/>
    <col min="9472" max="9472" width="9.7109375" bestFit="1" customWidth="1"/>
    <col min="9473" max="9473" width="29" customWidth="1"/>
    <col min="9474" max="9474" width="12.140625" bestFit="1" customWidth="1"/>
    <col min="9475" max="9475" width="14.5703125" bestFit="1" customWidth="1"/>
    <col min="9476" max="9476" width="13.85546875" bestFit="1" customWidth="1"/>
    <col min="9728" max="9728" width="9.7109375" bestFit="1" customWidth="1"/>
    <col min="9729" max="9729" width="29" customWidth="1"/>
    <col min="9730" max="9730" width="12.140625" bestFit="1" customWidth="1"/>
    <col min="9731" max="9731" width="14.5703125" bestFit="1" customWidth="1"/>
    <col min="9732" max="9732" width="13.85546875" bestFit="1" customWidth="1"/>
    <col min="9984" max="9984" width="9.7109375" bestFit="1" customWidth="1"/>
    <col min="9985" max="9985" width="29" customWidth="1"/>
    <col min="9986" max="9986" width="12.140625" bestFit="1" customWidth="1"/>
    <col min="9987" max="9987" width="14.5703125" bestFit="1" customWidth="1"/>
    <col min="9988" max="9988" width="13.85546875" bestFit="1" customWidth="1"/>
    <col min="10240" max="10240" width="9.7109375" bestFit="1" customWidth="1"/>
    <col min="10241" max="10241" width="29" customWidth="1"/>
    <col min="10242" max="10242" width="12.140625" bestFit="1" customWidth="1"/>
    <col min="10243" max="10243" width="14.5703125" bestFit="1" customWidth="1"/>
    <col min="10244" max="10244" width="13.85546875" bestFit="1" customWidth="1"/>
    <col min="10496" max="10496" width="9.7109375" bestFit="1" customWidth="1"/>
    <col min="10497" max="10497" width="29" customWidth="1"/>
    <col min="10498" max="10498" width="12.140625" bestFit="1" customWidth="1"/>
    <col min="10499" max="10499" width="14.5703125" bestFit="1" customWidth="1"/>
    <col min="10500" max="10500" width="13.85546875" bestFit="1" customWidth="1"/>
    <col min="10752" max="10752" width="9.7109375" bestFit="1" customWidth="1"/>
    <col min="10753" max="10753" width="29" customWidth="1"/>
    <col min="10754" max="10754" width="12.140625" bestFit="1" customWidth="1"/>
    <col min="10755" max="10755" width="14.5703125" bestFit="1" customWidth="1"/>
    <col min="10756" max="10756" width="13.85546875" bestFit="1" customWidth="1"/>
    <col min="11008" max="11008" width="9.7109375" bestFit="1" customWidth="1"/>
    <col min="11009" max="11009" width="29" customWidth="1"/>
    <col min="11010" max="11010" width="12.140625" bestFit="1" customWidth="1"/>
    <col min="11011" max="11011" width="14.5703125" bestFit="1" customWidth="1"/>
    <col min="11012" max="11012" width="13.85546875" bestFit="1" customWidth="1"/>
    <col min="11264" max="11264" width="9.7109375" bestFit="1" customWidth="1"/>
    <col min="11265" max="11265" width="29" customWidth="1"/>
    <col min="11266" max="11266" width="12.140625" bestFit="1" customWidth="1"/>
    <col min="11267" max="11267" width="14.5703125" bestFit="1" customWidth="1"/>
    <col min="11268" max="11268" width="13.85546875" bestFit="1" customWidth="1"/>
    <col min="11520" max="11520" width="9.7109375" bestFit="1" customWidth="1"/>
    <col min="11521" max="11521" width="29" customWidth="1"/>
    <col min="11522" max="11522" width="12.140625" bestFit="1" customWidth="1"/>
    <col min="11523" max="11523" width="14.5703125" bestFit="1" customWidth="1"/>
    <col min="11524" max="11524" width="13.85546875" bestFit="1" customWidth="1"/>
    <col min="11776" max="11776" width="9.7109375" bestFit="1" customWidth="1"/>
    <col min="11777" max="11777" width="29" customWidth="1"/>
    <col min="11778" max="11778" width="12.140625" bestFit="1" customWidth="1"/>
    <col min="11779" max="11779" width="14.5703125" bestFit="1" customWidth="1"/>
    <col min="11780" max="11780" width="13.85546875" bestFit="1" customWidth="1"/>
    <col min="12032" max="12032" width="9.7109375" bestFit="1" customWidth="1"/>
    <col min="12033" max="12033" width="29" customWidth="1"/>
    <col min="12034" max="12034" width="12.140625" bestFit="1" customWidth="1"/>
    <col min="12035" max="12035" width="14.5703125" bestFit="1" customWidth="1"/>
    <col min="12036" max="12036" width="13.85546875" bestFit="1" customWidth="1"/>
    <col min="12288" max="12288" width="9.7109375" bestFit="1" customWidth="1"/>
    <col min="12289" max="12289" width="29" customWidth="1"/>
    <col min="12290" max="12290" width="12.140625" bestFit="1" customWidth="1"/>
    <col min="12291" max="12291" width="14.5703125" bestFit="1" customWidth="1"/>
    <col min="12292" max="12292" width="13.85546875" bestFit="1" customWidth="1"/>
    <col min="12544" max="12544" width="9.7109375" bestFit="1" customWidth="1"/>
    <col min="12545" max="12545" width="29" customWidth="1"/>
    <col min="12546" max="12546" width="12.140625" bestFit="1" customWidth="1"/>
    <col min="12547" max="12547" width="14.5703125" bestFit="1" customWidth="1"/>
    <col min="12548" max="12548" width="13.85546875" bestFit="1" customWidth="1"/>
    <col min="12800" max="12800" width="9.7109375" bestFit="1" customWidth="1"/>
    <col min="12801" max="12801" width="29" customWidth="1"/>
    <col min="12802" max="12802" width="12.140625" bestFit="1" customWidth="1"/>
    <col min="12803" max="12803" width="14.5703125" bestFit="1" customWidth="1"/>
    <col min="12804" max="12804" width="13.85546875" bestFit="1" customWidth="1"/>
    <col min="13056" max="13056" width="9.7109375" bestFit="1" customWidth="1"/>
    <col min="13057" max="13057" width="29" customWidth="1"/>
    <col min="13058" max="13058" width="12.140625" bestFit="1" customWidth="1"/>
    <col min="13059" max="13059" width="14.5703125" bestFit="1" customWidth="1"/>
    <col min="13060" max="13060" width="13.85546875" bestFit="1" customWidth="1"/>
    <col min="13312" max="13312" width="9.7109375" bestFit="1" customWidth="1"/>
    <col min="13313" max="13313" width="29" customWidth="1"/>
    <col min="13314" max="13314" width="12.140625" bestFit="1" customWidth="1"/>
    <col min="13315" max="13315" width="14.5703125" bestFit="1" customWidth="1"/>
    <col min="13316" max="13316" width="13.85546875" bestFit="1" customWidth="1"/>
    <col min="13568" max="13568" width="9.7109375" bestFit="1" customWidth="1"/>
    <col min="13569" max="13569" width="29" customWidth="1"/>
    <col min="13570" max="13570" width="12.140625" bestFit="1" customWidth="1"/>
    <col min="13571" max="13571" width="14.5703125" bestFit="1" customWidth="1"/>
    <col min="13572" max="13572" width="13.85546875" bestFit="1" customWidth="1"/>
    <col min="13824" max="13824" width="9.7109375" bestFit="1" customWidth="1"/>
    <col min="13825" max="13825" width="29" customWidth="1"/>
    <col min="13826" max="13826" width="12.140625" bestFit="1" customWidth="1"/>
    <col min="13827" max="13827" width="14.5703125" bestFit="1" customWidth="1"/>
    <col min="13828" max="13828" width="13.85546875" bestFit="1" customWidth="1"/>
    <col min="14080" max="14080" width="9.7109375" bestFit="1" customWidth="1"/>
    <col min="14081" max="14081" width="29" customWidth="1"/>
    <col min="14082" max="14082" width="12.140625" bestFit="1" customWidth="1"/>
    <col min="14083" max="14083" width="14.5703125" bestFit="1" customWidth="1"/>
    <col min="14084" max="14084" width="13.85546875" bestFit="1" customWidth="1"/>
    <col min="14336" max="14336" width="9.7109375" bestFit="1" customWidth="1"/>
    <col min="14337" max="14337" width="29" customWidth="1"/>
    <col min="14338" max="14338" width="12.140625" bestFit="1" customWidth="1"/>
    <col min="14339" max="14339" width="14.5703125" bestFit="1" customWidth="1"/>
    <col min="14340" max="14340" width="13.85546875" bestFit="1" customWidth="1"/>
    <col min="14592" max="14592" width="9.7109375" bestFit="1" customWidth="1"/>
    <col min="14593" max="14593" width="29" customWidth="1"/>
    <col min="14594" max="14594" width="12.140625" bestFit="1" customWidth="1"/>
    <col min="14595" max="14595" width="14.5703125" bestFit="1" customWidth="1"/>
    <col min="14596" max="14596" width="13.85546875" bestFit="1" customWidth="1"/>
    <col min="14848" max="14848" width="9.7109375" bestFit="1" customWidth="1"/>
    <col min="14849" max="14849" width="29" customWidth="1"/>
    <col min="14850" max="14850" width="12.140625" bestFit="1" customWidth="1"/>
    <col min="14851" max="14851" width="14.5703125" bestFit="1" customWidth="1"/>
    <col min="14852" max="14852" width="13.85546875" bestFit="1" customWidth="1"/>
    <col min="15104" max="15104" width="9.7109375" bestFit="1" customWidth="1"/>
    <col min="15105" max="15105" width="29" customWidth="1"/>
    <col min="15106" max="15106" width="12.140625" bestFit="1" customWidth="1"/>
    <col min="15107" max="15107" width="14.5703125" bestFit="1" customWidth="1"/>
    <col min="15108" max="15108" width="13.85546875" bestFit="1" customWidth="1"/>
    <col min="15360" max="15360" width="9.7109375" bestFit="1" customWidth="1"/>
    <col min="15361" max="15361" width="29" customWidth="1"/>
    <col min="15362" max="15362" width="12.140625" bestFit="1" customWidth="1"/>
    <col min="15363" max="15363" width="14.5703125" bestFit="1" customWidth="1"/>
    <col min="15364" max="15364" width="13.85546875" bestFit="1" customWidth="1"/>
    <col min="15616" max="15616" width="9.7109375" bestFit="1" customWidth="1"/>
    <col min="15617" max="15617" width="29" customWidth="1"/>
    <col min="15618" max="15618" width="12.140625" bestFit="1" customWidth="1"/>
    <col min="15619" max="15619" width="14.5703125" bestFit="1" customWidth="1"/>
    <col min="15620" max="15620" width="13.85546875" bestFit="1" customWidth="1"/>
    <col min="15872" max="15872" width="9.7109375" bestFit="1" customWidth="1"/>
    <col min="15873" max="15873" width="29" customWidth="1"/>
    <col min="15874" max="15874" width="12.140625" bestFit="1" customWidth="1"/>
    <col min="15875" max="15875" width="14.5703125" bestFit="1" customWidth="1"/>
    <col min="15876" max="15876" width="13.85546875" bestFit="1" customWidth="1"/>
    <col min="16128" max="16128" width="9.7109375" bestFit="1" customWidth="1"/>
    <col min="16129" max="16129" width="29" customWidth="1"/>
    <col min="16130" max="16130" width="12.140625" bestFit="1" customWidth="1"/>
    <col min="16131" max="16131" width="14.5703125" bestFit="1" customWidth="1"/>
    <col min="16132" max="16132" width="13.85546875" bestFit="1" customWidth="1"/>
  </cols>
  <sheetData>
    <row r="1" spans="1:74" x14ac:dyDescent="0.25">
      <c r="A1" s="19" t="s">
        <v>22</v>
      </c>
      <c r="B1" s="20" t="s">
        <v>2</v>
      </c>
      <c r="C1" s="21" t="s">
        <v>23</v>
      </c>
      <c r="D1" s="205"/>
      <c r="E1" s="22" t="s">
        <v>24</v>
      </c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</row>
    <row r="2" spans="1:74" x14ac:dyDescent="0.25">
      <c r="A2" s="19" t="s">
        <v>25</v>
      </c>
      <c r="B2" s="23">
        <v>41216</v>
      </c>
      <c r="C2" s="24"/>
      <c r="D2" s="206"/>
      <c r="E2" s="25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</row>
    <row r="3" spans="1:74" ht="28.5" customHeight="1" x14ac:dyDescent="0.25">
      <c r="A3" s="19" t="s">
        <v>26</v>
      </c>
      <c r="B3" s="26" t="s">
        <v>27</v>
      </c>
      <c r="C3" s="13" t="s">
        <v>28</v>
      </c>
      <c r="D3" s="20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</row>
    <row r="4" spans="1:74" x14ac:dyDescent="0.25">
      <c r="A4" s="19" t="s">
        <v>29</v>
      </c>
      <c r="B4" s="27" t="s">
        <v>30</v>
      </c>
      <c r="C4" s="13" t="s">
        <v>31</v>
      </c>
      <c r="D4" s="20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</row>
    <row r="5" spans="1:74" ht="15" customHeight="1" x14ac:dyDescent="0.25">
      <c r="A5" s="19" t="s">
        <v>32</v>
      </c>
      <c r="B5" s="27" t="s">
        <v>33</v>
      </c>
      <c r="C5" s="33" t="s">
        <v>34</v>
      </c>
      <c r="D5" s="209"/>
      <c r="E5" s="35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</row>
    <row r="6" spans="1:74" x14ac:dyDescent="0.25">
      <c r="A6" s="13" t="s">
        <v>179</v>
      </c>
      <c r="B6" s="35"/>
      <c r="C6" s="35"/>
      <c r="D6" s="207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</row>
    <row r="7" spans="1:74" x14ac:dyDescent="0.25">
      <c r="A7" s="13"/>
      <c r="B7" s="13"/>
      <c r="C7" s="13"/>
      <c r="D7" s="203"/>
      <c r="E7" s="13" t="s">
        <v>35</v>
      </c>
      <c r="F7" s="30" t="s">
        <v>36</v>
      </c>
      <c r="G7" s="30" t="s">
        <v>37</v>
      </c>
      <c r="H7" s="13" t="s">
        <v>38</v>
      </c>
      <c r="I7" s="13" t="s">
        <v>39</v>
      </c>
      <c r="J7" s="13" t="s">
        <v>40</v>
      </c>
      <c r="K7" s="13" t="s">
        <v>41</v>
      </c>
      <c r="L7" s="13" t="s">
        <v>42</v>
      </c>
      <c r="M7" s="13" t="s">
        <v>43</v>
      </c>
      <c r="N7" s="13" t="s">
        <v>44</v>
      </c>
      <c r="O7" s="13" t="s">
        <v>45</v>
      </c>
      <c r="P7" s="13" t="s">
        <v>46</v>
      </c>
      <c r="Q7" s="13" t="s">
        <v>47</v>
      </c>
      <c r="R7" s="13" t="s">
        <v>48</v>
      </c>
      <c r="S7" s="13" t="s">
        <v>49</v>
      </c>
      <c r="T7" s="13" t="s">
        <v>50</v>
      </c>
      <c r="U7" s="13" t="s">
        <v>51</v>
      </c>
      <c r="V7" s="13" t="s">
        <v>52</v>
      </c>
      <c r="W7" s="13" t="s">
        <v>53</v>
      </c>
      <c r="X7" s="13" t="s">
        <v>54</v>
      </c>
      <c r="Y7" s="13" t="s">
        <v>55</v>
      </c>
      <c r="Z7" s="13" t="s">
        <v>56</v>
      </c>
      <c r="AA7" s="13" t="s">
        <v>57</v>
      </c>
      <c r="AB7" s="13" t="s">
        <v>58</v>
      </c>
      <c r="AC7" s="13" t="s">
        <v>59</v>
      </c>
      <c r="AD7" s="13" t="s">
        <v>60</v>
      </c>
      <c r="AE7" s="13" t="s">
        <v>61</v>
      </c>
      <c r="AF7" s="13" t="s">
        <v>62</v>
      </c>
      <c r="AG7" s="13" t="s">
        <v>63</v>
      </c>
      <c r="AH7" s="13" t="s">
        <v>64</v>
      </c>
      <c r="AI7" s="13" t="s">
        <v>65</v>
      </c>
      <c r="AJ7" s="13" t="s">
        <v>66</v>
      </c>
      <c r="AK7" s="13" t="s">
        <v>67</v>
      </c>
      <c r="AL7" s="13" t="s">
        <v>68</v>
      </c>
      <c r="AM7" s="13" t="s">
        <v>69</v>
      </c>
      <c r="AN7" s="13" t="s">
        <v>70</v>
      </c>
      <c r="AO7" s="13" t="s">
        <v>71</v>
      </c>
      <c r="AP7" s="13" t="s">
        <v>72</v>
      </c>
      <c r="AQ7" s="13" t="s">
        <v>73</v>
      </c>
      <c r="AR7" s="13" t="s">
        <v>74</v>
      </c>
      <c r="AS7" s="13" t="s">
        <v>75</v>
      </c>
      <c r="AT7" s="13" t="s">
        <v>76</v>
      </c>
      <c r="AU7" s="13" t="s">
        <v>77</v>
      </c>
      <c r="AV7" s="13" t="s">
        <v>78</v>
      </c>
      <c r="AW7" s="13" t="s">
        <v>79</v>
      </c>
      <c r="AX7" s="13" t="s">
        <v>80</v>
      </c>
      <c r="AY7" s="13" t="s">
        <v>81</v>
      </c>
      <c r="AZ7" s="13" t="s">
        <v>82</v>
      </c>
      <c r="BA7" s="13" t="s">
        <v>83</v>
      </c>
      <c r="BB7" s="13" t="s">
        <v>84</v>
      </c>
      <c r="BC7" s="13" t="s">
        <v>85</v>
      </c>
      <c r="BD7" s="13" t="s">
        <v>86</v>
      </c>
      <c r="BE7" s="13" t="s">
        <v>87</v>
      </c>
      <c r="BF7" s="13" t="s">
        <v>88</v>
      </c>
      <c r="BG7" s="13" t="s">
        <v>89</v>
      </c>
      <c r="BH7" s="13" t="s">
        <v>90</v>
      </c>
      <c r="BI7" s="13" t="s">
        <v>91</v>
      </c>
      <c r="BJ7" s="13" t="s">
        <v>92</v>
      </c>
      <c r="BK7" s="13" t="s">
        <v>93</v>
      </c>
      <c r="BL7" s="13" t="s">
        <v>94</v>
      </c>
      <c r="BM7" s="13" t="s">
        <v>95</v>
      </c>
      <c r="BN7" s="13" t="s">
        <v>96</v>
      </c>
      <c r="BO7" s="13" t="s">
        <v>97</v>
      </c>
      <c r="BP7" s="13" t="s">
        <v>98</v>
      </c>
      <c r="BQ7" s="13" t="s">
        <v>99</v>
      </c>
      <c r="BR7" s="13" t="s">
        <v>100</v>
      </c>
      <c r="BS7" s="13" t="s">
        <v>101</v>
      </c>
      <c r="BT7" s="13" t="s">
        <v>102</v>
      </c>
      <c r="BU7" s="13" t="s">
        <v>103</v>
      </c>
      <c r="BV7" s="13" t="s">
        <v>104</v>
      </c>
    </row>
    <row r="8" spans="1:74" s="29" customFormat="1" x14ac:dyDescent="0.25">
      <c r="A8" s="24" t="s">
        <v>105</v>
      </c>
      <c r="B8" s="32" t="s">
        <v>16</v>
      </c>
      <c r="C8" s="24" t="s">
        <v>177</v>
      </c>
      <c r="D8" s="206" t="s">
        <v>20</v>
      </c>
      <c r="E8" s="24" t="s">
        <v>106</v>
      </c>
      <c r="F8" s="31" t="s">
        <v>107</v>
      </c>
      <c r="G8" s="24" t="s">
        <v>108</v>
      </c>
      <c r="H8" s="24" t="s">
        <v>109</v>
      </c>
      <c r="I8" s="24" t="s">
        <v>110</v>
      </c>
      <c r="J8" s="24" t="s">
        <v>111</v>
      </c>
      <c r="K8" s="24" t="s">
        <v>112</v>
      </c>
      <c r="L8" s="24" t="s">
        <v>113</v>
      </c>
      <c r="M8" s="24" t="s">
        <v>114</v>
      </c>
      <c r="N8" s="24" t="s">
        <v>115</v>
      </c>
      <c r="O8" s="24" t="s">
        <v>116</v>
      </c>
      <c r="P8" s="24" t="s">
        <v>117</v>
      </c>
      <c r="Q8" s="24" t="s">
        <v>118</v>
      </c>
      <c r="R8" s="24" t="s">
        <v>119</v>
      </c>
      <c r="S8" s="24" t="s">
        <v>120</v>
      </c>
      <c r="T8" s="24" t="s">
        <v>121</v>
      </c>
      <c r="U8" s="24" t="s">
        <v>122</v>
      </c>
      <c r="V8" s="24" t="s">
        <v>123</v>
      </c>
      <c r="W8" s="24" t="s">
        <v>124</v>
      </c>
      <c r="X8" s="24" t="s">
        <v>125</v>
      </c>
      <c r="Y8" s="24" t="s">
        <v>126</v>
      </c>
      <c r="Z8" s="24" t="s">
        <v>127</v>
      </c>
      <c r="AA8" s="24" t="s">
        <v>128</v>
      </c>
      <c r="AB8" s="24" t="s">
        <v>129</v>
      </c>
      <c r="AC8" s="24" t="s">
        <v>130</v>
      </c>
      <c r="AD8" s="24" t="s">
        <v>131</v>
      </c>
      <c r="AE8" s="24" t="s">
        <v>132</v>
      </c>
      <c r="AF8" s="24" t="s">
        <v>133</v>
      </c>
      <c r="AG8" s="24" t="s">
        <v>134</v>
      </c>
      <c r="AH8" s="24" t="s">
        <v>135</v>
      </c>
      <c r="AI8" s="24" t="s">
        <v>136</v>
      </c>
      <c r="AJ8" s="24" t="s">
        <v>137</v>
      </c>
      <c r="AK8" s="24" t="s">
        <v>138</v>
      </c>
      <c r="AL8" s="24" t="s">
        <v>139</v>
      </c>
      <c r="AM8" s="24" t="s">
        <v>140</v>
      </c>
      <c r="AN8" s="24" t="s">
        <v>141</v>
      </c>
      <c r="AO8" s="24" t="s">
        <v>142</v>
      </c>
      <c r="AP8" s="24" t="s">
        <v>143</v>
      </c>
      <c r="AQ8" s="24" t="s">
        <v>144</v>
      </c>
      <c r="AR8" s="24" t="s">
        <v>145</v>
      </c>
      <c r="AS8" s="24" t="s">
        <v>146</v>
      </c>
      <c r="AT8" s="24" t="s">
        <v>147</v>
      </c>
      <c r="AU8" s="24" t="s">
        <v>148</v>
      </c>
      <c r="AV8" s="24" t="s">
        <v>149</v>
      </c>
      <c r="AW8" s="24" t="s">
        <v>150</v>
      </c>
      <c r="AX8" s="24" t="s">
        <v>151</v>
      </c>
      <c r="AY8" s="24" t="s">
        <v>152</v>
      </c>
      <c r="AZ8" s="24" t="s">
        <v>153</v>
      </c>
      <c r="BA8" s="24" t="s">
        <v>154</v>
      </c>
      <c r="BB8" s="24" t="s">
        <v>155</v>
      </c>
      <c r="BC8" s="24" t="s">
        <v>156</v>
      </c>
      <c r="BD8" s="24" t="s">
        <v>157</v>
      </c>
      <c r="BE8" s="24" t="s">
        <v>158</v>
      </c>
      <c r="BF8" s="24" t="s">
        <v>159</v>
      </c>
      <c r="BG8" s="24" t="s">
        <v>160</v>
      </c>
      <c r="BH8" s="24" t="s">
        <v>161</v>
      </c>
      <c r="BI8" s="24" t="s">
        <v>162</v>
      </c>
      <c r="BJ8" s="24" t="s">
        <v>163</v>
      </c>
      <c r="BK8" s="24" t="s">
        <v>164</v>
      </c>
      <c r="BL8" s="24" t="s">
        <v>165</v>
      </c>
      <c r="BM8" s="24" t="s">
        <v>166</v>
      </c>
      <c r="BN8" s="24" t="s">
        <v>167</v>
      </c>
      <c r="BO8" s="24" t="s">
        <v>168</v>
      </c>
      <c r="BP8" s="24" t="s">
        <v>169</v>
      </c>
      <c r="BQ8" s="24" t="s">
        <v>170</v>
      </c>
      <c r="BR8" s="24" t="s">
        <v>171</v>
      </c>
      <c r="BS8" s="24" t="s">
        <v>172</v>
      </c>
      <c r="BT8" s="24" t="s">
        <v>173</v>
      </c>
      <c r="BU8" s="24" t="s">
        <v>174</v>
      </c>
      <c r="BV8" s="24" t="s">
        <v>175</v>
      </c>
    </row>
    <row r="9" spans="1:74" s="34" customFormat="1" x14ac:dyDescent="0.25">
      <c r="A9" s="36">
        <v>41216</v>
      </c>
      <c r="B9" s="30">
        <f>A9-$B$2</f>
        <v>0</v>
      </c>
      <c r="C9" s="103">
        <v>41795</v>
      </c>
      <c r="D9" s="204">
        <v>1</v>
      </c>
      <c r="E9" s="122" t="s">
        <v>180</v>
      </c>
      <c r="F9" s="122">
        <v>39.167999999999999</v>
      </c>
      <c r="G9" s="122">
        <v>44.895999999999994</v>
      </c>
      <c r="H9" s="122">
        <v>39.091999999999999</v>
      </c>
      <c r="I9" s="122">
        <v>40.9</v>
      </c>
      <c r="J9" s="122">
        <v>7.9359999999999999</v>
      </c>
      <c r="K9" s="122">
        <v>2.7040000000000002</v>
      </c>
      <c r="L9" s="122">
        <v>2.2999999999999998</v>
      </c>
      <c r="M9" s="122" t="s">
        <v>180</v>
      </c>
      <c r="N9" s="122">
        <v>2.78</v>
      </c>
      <c r="O9" s="122">
        <v>2.0960000000000001</v>
      </c>
      <c r="P9" s="122" t="s">
        <v>180</v>
      </c>
      <c r="Q9" s="122" t="s">
        <v>180</v>
      </c>
      <c r="R9" s="122" t="s">
        <v>180</v>
      </c>
      <c r="S9" s="122" t="s">
        <v>180</v>
      </c>
      <c r="T9" s="122" t="s">
        <v>181</v>
      </c>
      <c r="U9" s="122" t="s">
        <v>181</v>
      </c>
      <c r="V9" s="122" t="s">
        <v>181</v>
      </c>
      <c r="W9" s="122" t="s">
        <v>181</v>
      </c>
      <c r="X9" s="122" t="s">
        <v>181</v>
      </c>
      <c r="Y9" s="122" t="s">
        <v>181</v>
      </c>
      <c r="Z9" s="122" t="s">
        <v>181</v>
      </c>
      <c r="AA9" s="122" t="s">
        <v>181</v>
      </c>
      <c r="AB9" s="122" t="s">
        <v>181</v>
      </c>
      <c r="AC9" s="122" t="s">
        <v>181</v>
      </c>
      <c r="AD9" s="122" t="s">
        <v>180</v>
      </c>
      <c r="AE9" s="122" t="s">
        <v>181</v>
      </c>
      <c r="AF9" s="122">
        <v>3.1920000000000002</v>
      </c>
      <c r="AG9" s="122" t="s">
        <v>181</v>
      </c>
      <c r="AH9" s="122">
        <v>4.7279999999999998</v>
      </c>
      <c r="AI9" s="122" t="s">
        <v>181</v>
      </c>
      <c r="AJ9" s="122" t="s">
        <v>181</v>
      </c>
      <c r="AK9" s="122" t="s">
        <v>181</v>
      </c>
      <c r="AL9" s="122" t="s">
        <v>181</v>
      </c>
      <c r="AM9" s="122" t="s">
        <v>181</v>
      </c>
      <c r="AN9" s="122">
        <v>3.0519999999999996</v>
      </c>
      <c r="AO9" s="122" t="s">
        <v>180</v>
      </c>
      <c r="AP9" s="122" t="s">
        <v>181</v>
      </c>
      <c r="AQ9" s="122" t="s">
        <v>181</v>
      </c>
      <c r="AR9" s="122" t="s">
        <v>181</v>
      </c>
      <c r="AS9" s="122" t="s">
        <v>181</v>
      </c>
      <c r="AT9" s="122" t="s">
        <v>181</v>
      </c>
      <c r="AU9" s="122">
        <v>2.9760000000000004</v>
      </c>
      <c r="AV9" s="122" t="s">
        <v>181</v>
      </c>
      <c r="AW9" s="122" t="s">
        <v>181</v>
      </c>
      <c r="AX9" s="122" t="s">
        <v>181</v>
      </c>
      <c r="AY9" s="122" t="s">
        <v>181</v>
      </c>
      <c r="AZ9" s="122" t="s">
        <v>181</v>
      </c>
      <c r="BA9" s="122" t="s">
        <v>181</v>
      </c>
      <c r="BB9" s="122" t="s">
        <v>181</v>
      </c>
      <c r="BC9" s="122" t="s">
        <v>181</v>
      </c>
      <c r="BD9" s="122" t="s">
        <v>180</v>
      </c>
      <c r="BE9" s="122" t="s">
        <v>181</v>
      </c>
      <c r="BF9" s="122" t="s">
        <v>181</v>
      </c>
      <c r="BG9" s="122" t="s">
        <v>181</v>
      </c>
      <c r="BH9" s="122" t="s">
        <v>181</v>
      </c>
      <c r="BI9" s="122" t="s">
        <v>181</v>
      </c>
      <c r="BJ9" s="122" t="s">
        <v>181</v>
      </c>
      <c r="BK9" s="122" t="s">
        <v>181</v>
      </c>
      <c r="BL9" s="122">
        <v>165.85999999999999</v>
      </c>
      <c r="BM9" s="122">
        <v>81.195999999999998</v>
      </c>
      <c r="BN9" s="122">
        <v>22.563999999999997</v>
      </c>
      <c r="BO9" s="122" t="s">
        <v>180</v>
      </c>
      <c r="BP9" s="122" t="s">
        <v>180</v>
      </c>
      <c r="BQ9" s="122" t="s">
        <v>181</v>
      </c>
      <c r="BR9" s="122" t="s">
        <v>181</v>
      </c>
      <c r="BS9" s="122" t="s">
        <v>181</v>
      </c>
      <c r="BT9" s="122" t="s">
        <v>181</v>
      </c>
      <c r="BU9" s="122" t="s">
        <v>181</v>
      </c>
      <c r="BV9" s="122">
        <v>8.44</v>
      </c>
    </row>
    <row r="10" spans="1:74" s="34" customFormat="1" x14ac:dyDescent="0.25">
      <c r="A10" s="36">
        <v>41221</v>
      </c>
      <c r="B10" s="30">
        <f t="shared" ref="B10:B53" si="0">A10-$B$2</f>
        <v>5</v>
      </c>
      <c r="C10" s="13"/>
      <c r="D10" s="204">
        <v>1.0174138146964209</v>
      </c>
      <c r="E10" s="13"/>
      <c r="F10" s="3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</row>
    <row r="11" spans="1:74" x14ac:dyDescent="0.25">
      <c r="A11" s="37">
        <v>41228</v>
      </c>
      <c r="B11" s="30">
        <f t="shared" si="0"/>
        <v>12</v>
      </c>
      <c r="C11" s="103">
        <v>41795</v>
      </c>
      <c r="D11" s="204">
        <v>1.0387854856866607</v>
      </c>
      <c r="E11" s="123" t="s">
        <v>181</v>
      </c>
      <c r="F11" s="123" t="s">
        <v>180</v>
      </c>
      <c r="G11" s="123">
        <v>38.636000000000003</v>
      </c>
      <c r="H11" s="123">
        <v>53.120000000000005</v>
      </c>
      <c r="I11" s="123">
        <v>67.135999999999996</v>
      </c>
      <c r="J11" s="123" t="s">
        <v>180</v>
      </c>
      <c r="K11" s="123">
        <v>3.0719999999999996</v>
      </c>
      <c r="L11" s="123" t="s">
        <v>180</v>
      </c>
      <c r="M11" s="123" t="s">
        <v>181</v>
      </c>
      <c r="N11" s="123" t="s">
        <v>180</v>
      </c>
      <c r="O11" s="123" t="s">
        <v>180</v>
      </c>
      <c r="P11" s="123" t="s">
        <v>181</v>
      </c>
      <c r="Q11" s="123" t="s">
        <v>181</v>
      </c>
      <c r="R11" s="123" t="s">
        <v>181</v>
      </c>
      <c r="S11" s="123" t="s">
        <v>181</v>
      </c>
      <c r="T11" s="123" t="s">
        <v>181</v>
      </c>
      <c r="U11" s="123" t="s">
        <v>181</v>
      </c>
      <c r="V11" s="123" t="s">
        <v>181</v>
      </c>
      <c r="W11" s="123" t="s">
        <v>181</v>
      </c>
      <c r="X11" s="123" t="s">
        <v>181</v>
      </c>
      <c r="Y11" s="123" t="s">
        <v>181</v>
      </c>
      <c r="Z11" s="123" t="s">
        <v>181</v>
      </c>
      <c r="AA11" s="123" t="s">
        <v>181</v>
      </c>
      <c r="AB11" s="123" t="s">
        <v>181</v>
      </c>
      <c r="AC11" s="123" t="s">
        <v>181</v>
      </c>
      <c r="AD11" s="123" t="s">
        <v>181</v>
      </c>
      <c r="AE11" s="123" t="s">
        <v>181</v>
      </c>
      <c r="AF11" s="123" t="s">
        <v>180</v>
      </c>
      <c r="AG11" s="123" t="s">
        <v>181</v>
      </c>
      <c r="AH11" s="123" t="s">
        <v>181</v>
      </c>
      <c r="AI11" s="123" t="s">
        <v>181</v>
      </c>
      <c r="AJ11" s="123" t="s">
        <v>181</v>
      </c>
      <c r="AK11" s="123" t="s">
        <v>181</v>
      </c>
      <c r="AL11" s="123" t="s">
        <v>181</v>
      </c>
      <c r="AM11" s="123" t="s">
        <v>181</v>
      </c>
      <c r="AN11" s="123" t="s">
        <v>180</v>
      </c>
      <c r="AO11" s="123" t="s">
        <v>181</v>
      </c>
      <c r="AP11" s="123" t="s">
        <v>181</v>
      </c>
      <c r="AQ11" s="123" t="s">
        <v>181</v>
      </c>
      <c r="AR11" s="123" t="s">
        <v>181</v>
      </c>
      <c r="AS11" s="123" t="s">
        <v>181</v>
      </c>
      <c r="AT11" s="123" t="s">
        <v>181</v>
      </c>
      <c r="AU11" s="123" t="s">
        <v>180</v>
      </c>
      <c r="AV11" s="123" t="s">
        <v>181</v>
      </c>
      <c r="AW11" s="123" t="s">
        <v>181</v>
      </c>
      <c r="AX11" s="123" t="s">
        <v>181</v>
      </c>
      <c r="AY11" s="123" t="s">
        <v>181</v>
      </c>
      <c r="AZ11" s="123" t="s">
        <v>181</v>
      </c>
      <c r="BA11" s="123" t="s">
        <v>181</v>
      </c>
      <c r="BB11" s="123" t="s">
        <v>181</v>
      </c>
      <c r="BC11" s="123" t="s">
        <v>181</v>
      </c>
      <c r="BD11" s="123" t="s">
        <v>181</v>
      </c>
      <c r="BE11" s="123" t="s">
        <v>181</v>
      </c>
      <c r="BF11" s="123" t="s">
        <v>181</v>
      </c>
      <c r="BG11" s="123" t="s">
        <v>181</v>
      </c>
      <c r="BH11" s="123" t="s">
        <v>181</v>
      </c>
      <c r="BI11" s="123" t="s">
        <v>181</v>
      </c>
      <c r="BJ11" s="123" t="s">
        <v>181</v>
      </c>
      <c r="BK11" s="123" t="s">
        <v>181</v>
      </c>
      <c r="BL11" s="123">
        <v>137.964</v>
      </c>
      <c r="BM11" s="123">
        <v>105.70399999999999</v>
      </c>
      <c r="BN11" s="123">
        <v>107.79200000000002</v>
      </c>
      <c r="BO11" s="123">
        <v>5.3359999999999994</v>
      </c>
      <c r="BP11" s="123">
        <v>2.8519999999999999</v>
      </c>
      <c r="BQ11" s="123" t="s">
        <v>181</v>
      </c>
      <c r="BR11" s="123" t="s">
        <v>181</v>
      </c>
      <c r="BS11" s="123" t="s">
        <v>181</v>
      </c>
      <c r="BT11" s="123" t="s">
        <v>181</v>
      </c>
      <c r="BU11" s="123" t="s">
        <v>181</v>
      </c>
      <c r="BV11" s="123">
        <v>35.667999999999999</v>
      </c>
    </row>
    <row r="12" spans="1:74" x14ac:dyDescent="0.25">
      <c r="A12" s="37">
        <v>41233</v>
      </c>
      <c r="B12" s="30">
        <f t="shared" si="0"/>
        <v>17</v>
      </c>
      <c r="D12" s="204">
        <v>1.0519093044637637</v>
      </c>
    </row>
    <row r="13" spans="1:74" x14ac:dyDescent="0.25">
      <c r="A13" s="37">
        <v>41242</v>
      </c>
      <c r="B13" s="30">
        <f t="shared" si="0"/>
        <v>26</v>
      </c>
      <c r="D13" s="204">
        <v>1.0662455889638374</v>
      </c>
    </row>
    <row r="14" spans="1:74" x14ac:dyDescent="0.25">
      <c r="A14" s="37">
        <v>41249</v>
      </c>
      <c r="B14" s="30">
        <f t="shared" si="0"/>
        <v>33</v>
      </c>
      <c r="C14" s="103">
        <v>41795</v>
      </c>
      <c r="D14" s="204">
        <v>1.084227123785938</v>
      </c>
      <c r="E14" s="124" t="s">
        <v>181</v>
      </c>
      <c r="F14" s="124" t="s">
        <v>180</v>
      </c>
      <c r="G14" s="124">
        <v>57.855999999999995</v>
      </c>
      <c r="H14" s="124">
        <v>57.091999999999992</v>
      </c>
      <c r="I14" s="124">
        <v>60.451999999999998</v>
      </c>
      <c r="J14" s="124">
        <v>7.7239999999999993</v>
      </c>
      <c r="K14" s="124" t="s">
        <v>180</v>
      </c>
      <c r="L14" s="124" t="s">
        <v>180</v>
      </c>
      <c r="M14" s="124" t="s">
        <v>181</v>
      </c>
      <c r="N14" s="124" t="s">
        <v>180</v>
      </c>
      <c r="O14" s="124" t="s">
        <v>180</v>
      </c>
      <c r="P14" s="124" t="s">
        <v>181</v>
      </c>
      <c r="Q14" s="124" t="s">
        <v>181</v>
      </c>
      <c r="R14" s="124" t="s">
        <v>181</v>
      </c>
      <c r="S14" s="124" t="s">
        <v>181</v>
      </c>
      <c r="T14" s="124" t="s">
        <v>181</v>
      </c>
      <c r="U14" s="124" t="s">
        <v>181</v>
      </c>
      <c r="V14" s="124" t="s">
        <v>181</v>
      </c>
      <c r="W14" s="124" t="s">
        <v>181</v>
      </c>
      <c r="X14" s="124" t="s">
        <v>181</v>
      </c>
      <c r="Y14" s="124" t="s">
        <v>181</v>
      </c>
      <c r="Z14" s="124" t="s">
        <v>181</v>
      </c>
      <c r="AA14" s="124" t="s">
        <v>181</v>
      </c>
      <c r="AB14" s="124" t="s">
        <v>181</v>
      </c>
      <c r="AC14" s="124" t="s">
        <v>181</v>
      </c>
      <c r="AD14" s="124" t="s">
        <v>181</v>
      </c>
      <c r="AE14" s="124" t="s">
        <v>181</v>
      </c>
      <c r="AF14" s="124" t="s">
        <v>180</v>
      </c>
      <c r="AG14" s="124" t="s">
        <v>181</v>
      </c>
      <c r="AH14" s="124" t="s">
        <v>181</v>
      </c>
      <c r="AI14" s="124" t="s">
        <v>181</v>
      </c>
      <c r="AJ14" s="124" t="s">
        <v>181</v>
      </c>
      <c r="AK14" s="124" t="s">
        <v>181</v>
      </c>
      <c r="AL14" s="124" t="s">
        <v>181</v>
      </c>
      <c r="AM14" s="124" t="s">
        <v>181</v>
      </c>
      <c r="AN14" s="124" t="s">
        <v>180</v>
      </c>
      <c r="AO14" s="124" t="s">
        <v>181</v>
      </c>
      <c r="AP14" s="124" t="s">
        <v>181</v>
      </c>
      <c r="AQ14" s="124" t="s">
        <v>181</v>
      </c>
      <c r="AR14" s="124" t="s">
        <v>181</v>
      </c>
      <c r="AS14" s="124" t="s">
        <v>181</v>
      </c>
      <c r="AT14" s="124" t="s">
        <v>181</v>
      </c>
      <c r="AU14" s="124" t="s">
        <v>180</v>
      </c>
      <c r="AV14" s="124" t="s">
        <v>181</v>
      </c>
      <c r="AW14" s="124" t="s">
        <v>181</v>
      </c>
      <c r="AX14" s="124" t="s">
        <v>181</v>
      </c>
      <c r="AY14" s="124" t="s">
        <v>181</v>
      </c>
      <c r="AZ14" s="124" t="s">
        <v>181</v>
      </c>
      <c r="BA14" s="124" t="s">
        <v>181</v>
      </c>
      <c r="BB14" s="124" t="s">
        <v>181</v>
      </c>
      <c r="BC14" s="124" t="s">
        <v>181</v>
      </c>
      <c r="BD14" s="124" t="s">
        <v>181</v>
      </c>
      <c r="BE14" s="124" t="s">
        <v>181</v>
      </c>
      <c r="BF14" s="124" t="s">
        <v>181</v>
      </c>
      <c r="BG14" s="124" t="s">
        <v>181</v>
      </c>
      <c r="BH14" s="124" t="s">
        <v>181</v>
      </c>
      <c r="BI14" s="124" t="s">
        <v>181</v>
      </c>
      <c r="BJ14" s="124" t="s">
        <v>181</v>
      </c>
      <c r="BK14" s="124" t="s">
        <v>181</v>
      </c>
      <c r="BL14" s="124">
        <v>73.628</v>
      </c>
      <c r="BM14" s="124">
        <v>59.067999999999991</v>
      </c>
      <c r="BN14" s="124">
        <v>95.968000000000004</v>
      </c>
      <c r="BO14" s="124" t="s">
        <v>180</v>
      </c>
      <c r="BP14" s="124" t="s">
        <v>180</v>
      </c>
      <c r="BQ14" s="124" t="s">
        <v>181</v>
      </c>
      <c r="BR14" s="124" t="s">
        <v>181</v>
      </c>
      <c r="BS14" s="124" t="s">
        <v>181</v>
      </c>
      <c r="BT14" s="124" t="s">
        <v>181</v>
      </c>
      <c r="BU14" s="124" t="s">
        <v>181</v>
      </c>
      <c r="BV14" s="124">
        <v>41.231999999999999</v>
      </c>
    </row>
    <row r="15" spans="1:74" x14ac:dyDescent="0.25">
      <c r="A15" s="37">
        <v>41263</v>
      </c>
      <c r="B15" s="30">
        <f t="shared" si="0"/>
        <v>47</v>
      </c>
      <c r="D15" s="204">
        <v>1.095051472664363</v>
      </c>
    </row>
    <row r="16" spans="1:74" x14ac:dyDescent="0.25">
      <c r="A16" s="37">
        <v>41276</v>
      </c>
      <c r="B16" s="30">
        <f t="shared" si="0"/>
        <v>60</v>
      </c>
      <c r="C16" s="103">
        <v>41795</v>
      </c>
      <c r="D16" s="204">
        <v>1.0980734714298568</v>
      </c>
      <c r="E16" s="125" t="s">
        <v>181</v>
      </c>
      <c r="F16" s="125" t="s">
        <v>181</v>
      </c>
      <c r="G16" s="125">
        <v>59.695999999999998</v>
      </c>
      <c r="H16" s="125">
        <v>53.455999999999989</v>
      </c>
      <c r="I16" s="125">
        <v>48.623999999999995</v>
      </c>
      <c r="J16" s="125" t="s">
        <v>180</v>
      </c>
      <c r="K16" s="125" t="s">
        <v>180</v>
      </c>
      <c r="L16" s="125" t="s">
        <v>180</v>
      </c>
      <c r="M16" s="125" t="s">
        <v>181</v>
      </c>
      <c r="N16" s="125" t="s">
        <v>181</v>
      </c>
      <c r="O16" s="125" t="s">
        <v>181</v>
      </c>
      <c r="P16" s="125" t="s">
        <v>181</v>
      </c>
      <c r="Q16" s="125" t="s">
        <v>181</v>
      </c>
      <c r="R16" s="125" t="s">
        <v>181</v>
      </c>
      <c r="S16" s="125" t="s">
        <v>181</v>
      </c>
      <c r="T16" s="125" t="s">
        <v>181</v>
      </c>
      <c r="U16" s="125" t="s">
        <v>181</v>
      </c>
      <c r="V16" s="125" t="s">
        <v>181</v>
      </c>
      <c r="W16" s="125" t="s">
        <v>181</v>
      </c>
      <c r="X16" s="125" t="s">
        <v>181</v>
      </c>
      <c r="Y16" s="125" t="s">
        <v>181</v>
      </c>
      <c r="Z16" s="125" t="s">
        <v>181</v>
      </c>
      <c r="AA16" s="125" t="s">
        <v>181</v>
      </c>
      <c r="AB16" s="125" t="s">
        <v>181</v>
      </c>
      <c r="AC16" s="125" t="s">
        <v>181</v>
      </c>
      <c r="AD16" s="125" t="s">
        <v>181</v>
      </c>
      <c r="AE16" s="125" t="s">
        <v>181</v>
      </c>
      <c r="AF16" s="125" t="s">
        <v>180</v>
      </c>
      <c r="AG16" s="125" t="s">
        <v>181</v>
      </c>
      <c r="AH16" s="125" t="s">
        <v>180</v>
      </c>
      <c r="AI16" s="125" t="s">
        <v>181</v>
      </c>
      <c r="AJ16" s="125" t="s">
        <v>181</v>
      </c>
      <c r="AK16" s="125" t="s">
        <v>181</v>
      </c>
      <c r="AL16" s="125" t="s">
        <v>181</v>
      </c>
      <c r="AM16" s="125" t="s">
        <v>181</v>
      </c>
      <c r="AN16" s="125">
        <v>7.5640000000000001</v>
      </c>
      <c r="AO16" s="125" t="s">
        <v>181</v>
      </c>
      <c r="AP16" s="125" t="s">
        <v>181</v>
      </c>
      <c r="AQ16" s="125" t="s">
        <v>181</v>
      </c>
      <c r="AR16" s="125" t="s">
        <v>181</v>
      </c>
      <c r="AS16" s="125" t="s">
        <v>181</v>
      </c>
      <c r="AT16" s="125" t="s">
        <v>181</v>
      </c>
      <c r="AU16" s="125" t="s">
        <v>180</v>
      </c>
      <c r="AV16" s="125" t="s">
        <v>181</v>
      </c>
      <c r="AW16" s="125" t="s">
        <v>181</v>
      </c>
      <c r="AX16" s="125" t="s">
        <v>181</v>
      </c>
      <c r="AY16" s="125" t="s">
        <v>181</v>
      </c>
      <c r="AZ16" s="125" t="s">
        <v>181</v>
      </c>
      <c r="BA16" s="125" t="s">
        <v>181</v>
      </c>
      <c r="BB16" s="125" t="s">
        <v>181</v>
      </c>
      <c r="BC16" s="125" t="s">
        <v>181</v>
      </c>
      <c r="BD16" s="125" t="s">
        <v>181</v>
      </c>
      <c r="BE16" s="125" t="s">
        <v>181</v>
      </c>
      <c r="BF16" s="125" t="s">
        <v>181</v>
      </c>
      <c r="BG16" s="125" t="s">
        <v>181</v>
      </c>
      <c r="BH16" s="125" t="s">
        <v>181</v>
      </c>
      <c r="BI16" s="125" t="s">
        <v>181</v>
      </c>
      <c r="BJ16" s="125" t="s">
        <v>181</v>
      </c>
      <c r="BK16" s="125" t="s">
        <v>181</v>
      </c>
      <c r="BL16" s="125">
        <v>32.088000000000001</v>
      </c>
      <c r="BM16" s="125">
        <v>31.051999999999996</v>
      </c>
      <c r="BN16" s="125">
        <v>62.295999999999999</v>
      </c>
      <c r="BO16" s="125">
        <v>9.8159999999999989</v>
      </c>
      <c r="BP16" s="125">
        <v>6.8319999999999999</v>
      </c>
      <c r="BQ16" s="125" t="s">
        <v>181</v>
      </c>
      <c r="BR16" s="125" t="s">
        <v>181</v>
      </c>
      <c r="BS16" s="125" t="s">
        <v>181</v>
      </c>
      <c r="BT16" s="125" t="s">
        <v>181</v>
      </c>
      <c r="BU16" s="125" t="s">
        <v>181</v>
      </c>
      <c r="BV16" s="125">
        <v>34.695999999999998</v>
      </c>
    </row>
    <row r="17" spans="1:74" x14ac:dyDescent="0.25">
      <c r="A17" s="37">
        <v>41290</v>
      </c>
      <c r="B17" s="30">
        <f t="shared" si="0"/>
        <v>74</v>
      </c>
      <c r="D17" s="204">
        <v>1.4087736763974281</v>
      </c>
    </row>
    <row r="18" spans="1:74" x14ac:dyDescent="0.25">
      <c r="A18" s="37">
        <v>41304</v>
      </c>
      <c r="B18" s="30">
        <f t="shared" si="0"/>
        <v>88</v>
      </c>
      <c r="C18" s="103">
        <v>41795</v>
      </c>
      <c r="D18" s="204">
        <v>1.4118790277098592</v>
      </c>
      <c r="E18" s="126" t="s">
        <v>181</v>
      </c>
      <c r="F18" s="126" t="s">
        <v>180</v>
      </c>
      <c r="G18" s="126">
        <v>43.599999999999994</v>
      </c>
      <c r="H18" s="126">
        <v>59.135999999999996</v>
      </c>
      <c r="I18" s="126">
        <v>49.515999999999998</v>
      </c>
      <c r="J18" s="126">
        <v>7.7839999999999998</v>
      </c>
      <c r="K18" s="126" t="s">
        <v>180</v>
      </c>
      <c r="L18" s="126" t="s">
        <v>181</v>
      </c>
      <c r="M18" s="126" t="s">
        <v>180</v>
      </c>
      <c r="N18" s="126" t="s">
        <v>181</v>
      </c>
      <c r="O18" s="126" t="s">
        <v>181</v>
      </c>
      <c r="P18" s="126" t="s">
        <v>181</v>
      </c>
      <c r="Q18" s="126" t="s">
        <v>181</v>
      </c>
      <c r="R18" s="126" t="s">
        <v>181</v>
      </c>
      <c r="S18" s="126" t="s">
        <v>181</v>
      </c>
      <c r="T18" s="126" t="s">
        <v>181</v>
      </c>
      <c r="U18" s="126" t="s">
        <v>181</v>
      </c>
      <c r="V18" s="126" t="s">
        <v>180</v>
      </c>
      <c r="W18" s="126" t="s">
        <v>181</v>
      </c>
      <c r="X18" s="126" t="s">
        <v>181</v>
      </c>
      <c r="Y18" s="126" t="s">
        <v>181</v>
      </c>
      <c r="Z18" s="126" t="s">
        <v>181</v>
      </c>
      <c r="AA18" s="126" t="s">
        <v>181</v>
      </c>
      <c r="AB18" s="126" t="s">
        <v>181</v>
      </c>
      <c r="AC18" s="126" t="s">
        <v>180</v>
      </c>
      <c r="AD18" s="126" t="s">
        <v>181</v>
      </c>
      <c r="AE18" s="126" t="s">
        <v>181</v>
      </c>
      <c r="AF18" s="126" t="s">
        <v>180</v>
      </c>
      <c r="AG18" s="126" t="s">
        <v>181</v>
      </c>
      <c r="AH18" s="126" t="s">
        <v>180</v>
      </c>
      <c r="AI18" s="126" t="s">
        <v>181</v>
      </c>
      <c r="AJ18" s="126" t="s">
        <v>181</v>
      </c>
      <c r="AK18" s="126" t="s">
        <v>181</v>
      </c>
      <c r="AL18" s="126" t="s">
        <v>181</v>
      </c>
      <c r="AM18" s="126" t="s">
        <v>181</v>
      </c>
      <c r="AN18" s="126">
        <v>2.6640000000000001</v>
      </c>
      <c r="AO18" s="126" t="s">
        <v>181</v>
      </c>
      <c r="AP18" s="126" t="s">
        <v>181</v>
      </c>
      <c r="AQ18" s="126" t="s">
        <v>181</v>
      </c>
      <c r="AR18" s="126" t="s">
        <v>181</v>
      </c>
      <c r="AS18" s="126" t="s">
        <v>181</v>
      </c>
      <c r="AT18" s="126" t="s">
        <v>181</v>
      </c>
      <c r="AU18" s="126" t="s">
        <v>180</v>
      </c>
      <c r="AV18" s="126" t="s">
        <v>181</v>
      </c>
      <c r="AW18" s="126" t="s">
        <v>181</v>
      </c>
      <c r="AX18" s="126" t="s">
        <v>181</v>
      </c>
      <c r="AY18" s="126" t="s">
        <v>181</v>
      </c>
      <c r="AZ18" s="126" t="s">
        <v>181</v>
      </c>
      <c r="BA18" s="126" t="s">
        <v>181</v>
      </c>
      <c r="BB18" s="126" t="s">
        <v>181</v>
      </c>
      <c r="BC18" s="126" t="s">
        <v>181</v>
      </c>
      <c r="BD18" s="126" t="s">
        <v>181</v>
      </c>
      <c r="BE18" s="126" t="s">
        <v>181</v>
      </c>
      <c r="BF18" s="126" t="s">
        <v>181</v>
      </c>
      <c r="BG18" s="126" t="s">
        <v>181</v>
      </c>
      <c r="BH18" s="126" t="s">
        <v>181</v>
      </c>
      <c r="BI18" s="126" t="s">
        <v>181</v>
      </c>
      <c r="BJ18" s="126" t="s">
        <v>181</v>
      </c>
      <c r="BK18" s="126" t="s">
        <v>181</v>
      </c>
      <c r="BL18" s="126">
        <v>20.727999999999998</v>
      </c>
      <c r="BM18" s="126">
        <v>17.575999999999997</v>
      </c>
      <c r="BN18" s="126">
        <v>38.455999999999996</v>
      </c>
      <c r="BO18" s="126">
        <v>5.6479999999999997</v>
      </c>
      <c r="BP18" s="126" t="s">
        <v>180</v>
      </c>
      <c r="BQ18" s="126" t="s">
        <v>181</v>
      </c>
      <c r="BR18" s="126" t="s">
        <v>181</v>
      </c>
      <c r="BS18" s="126" t="s">
        <v>181</v>
      </c>
      <c r="BT18" s="126" t="s">
        <v>181</v>
      </c>
      <c r="BU18" s="126" t="s">
        <v>181</v>
      </c>
      <c r="BV18" s="126">
        <v>45.76</v>
      </c>
    </row>
    <row r="19" spans="1:74" x14ac:dyDescent="0.25">
      <c r="A19" s="37">
        <v>41318</v>
      </c>
      <c r="B19" s="30">
        <f t="shared" si="0"/>
        <v>102</v>
      </c>
      <c r="D19" s="204">
        <v>1.4194292809689317</v>
      </c>
    </row>
    <row r="20" spans="1:74" x14ac:dyDescent="0.25">
      <c r="A20" s="37">
        <v>41332</v>
      </c>
      <c r="B20" s="30">
        <f t="shared" si="0"/>
        <v>116</v>
      </c>
      <c r="C20" s="103">
        <v>41795</v>
      </c>
      <c r="D20" s="204">
        <v>1.4268431467367113</v>
      </c>
      <c r="E20" s="127" t="s">
        <v>181</v>
      </c>
      <c r="F20" s="127" t="s">
        <v>181</v>
      </c>
      <c r="G20" s="127">
        <v>55.223999999999997</v>
      </c>
      <c r="H20" s="127">
        <v>49.98</v>
      </c>
      <c r="I20" s="127">
        <v>43.375999999999998</v>
      </c>
      <c r="J20" s="127">
        <v>6.5959999999999992</v>
      </c>
      <c r="K20" s="127" t="s">
        <v>180</v>
      </c>
      <c r="L20" s="127" t="s">
        <v>181</v>
      </c>
      <c r="M20" s="127" t="s">
        <v>181</v>
      </c>
      <c r="N20" s="127" t="s">
        <v>181</v>
      </c>
      <c r="O20" s="127" t="s">
        <v>181</v>
      </c>
      <c r="P20" s="127" t="s">
        <v>181</v>
      </c>
      <c r="Q20" s="127" t="s">
        <v>181</v>
      </c>
      <c r="R20" s="127" t="s">
        <v>181</v>
      </c>
      <c r="S20" s="127" t="s">
        <v>181</v>
      </c>
      <c r="T20" s="127" t="s">
        <v>181</v>
      </c>
      <c r="U20" s="127" t="s">
        <v>181</v>
      </c>
      <c r="V20" s="127" t="s">
        <v>181</v>
      </c>
      <c r="W20" s="127" t="s">
        <v>181</v>
      </c>
      <c r="X20" s="127" t="s">
        <v>181</v>
      </c>
      <c r="Y20" s="127" t="s">
        <v>181</v>
      </c>
      <c r="Z20" s="127" t="s">
        <v>181</v>
      </c>
      <c r="AA20" s="127" t="s">
        <v>181</v>
      </c>
      <c r="AB20" s="127" t="s">
        <v>181</v>
      </c>
      <c r="AC20" s="127" t="s">
        <v>180</v>
      </c>
      <c r="AD20" s="127" t="s">
        <v>181</v>
      </c>
      <c r="AE20" s="127" t="s">
        <v>181</v>
      </c>
      <c r="AF20" s="127" t="s">
        <v>180</v>
      </c>
      <c r="AG20" s="127" t="s">
        <v>181</v>
      </c>
      <c r="AH20" s="127" t="s">
        <v>180</v>
      </c>
      <c r="AI20" s="127" t="s">
        <v>181</v>
      </c>
      <c r="AJ20" s="127" t="s">
        <v>181</v>
      </c>
      <c r="AK20" s="127" t="s">
        <v>181</v>
      </c>
      <c r="AL20" s="127" t="s">
        <v>181</v>
      </c>
      <c r="AM20" s="127" t="s">
        <v>181</v>
      </c>
      <c r="AN20" s="127">
        <v>4.3</v>
      </c>
      <c r="AO20" s="127" t="s">
        <v>181</v>
      </c>
      <c r="AP20" s="127" t="s">
        <v>181</v>
      </c>
      <c r="AQ20" s="127" t="s">
        <v>181</v>
      </c>
      <c r="AR20" s="127" t="s">
        <v>181</v>
      </c>
      <c r="AS20" s="127" t="s">
        <v>181</v>
      </c>
      <c r="AT20" s="127" t="s">
        <v>181</v>
      </c>
      <c r="AU20" s="127" t="s">
        <v>180</v>
      </c>
      <c r="AV20" s="127" t="s">
        <v>181</v>
      </c>
      <c r="AW20" s="127" t="s">
        <v>181</v>
      </c>
      <c r="AX20" s="127" t="s">
        <v>181</v>
      </c>
      <c r="AY20" s="127" t="s">
        <v>181</v>
      </c>
      <c r="AZ20" s="127" t="s">
        <v>181</v>
      </c>
      <c r="BA20" s="127" t="s">
        <v>181</v>
      </c>
      <c r="BB20" s="127" t="s">
        <v>181</v>
      </c>
      <c r="BC20" s="127" t="s">
        <v>181</v>
      </c>
      <c r="BD20" s="127" t="s">
        <v>181</v>
      </c>
      <c r="BE20" s="127" t="s">
        <v>181</v>
      </c>
      <c r="BF20" s="127" t="s">
        <v>181</v>
      </c>
      <c r="BG20" s="127" t="s">
        <v>181</v>
      </c>
      <c r="BH20" s="127" t="s">
        <v>181</v>
      </c>
      <c r="BI20" s="127" t="s">
        <v>181</v>
      </c>
      <c r="BJ20" s="127" t="s">
        <v>181</v>
      </c>
      <c r="BK20" s="127" t="s">
        <v>181</v>
      </c>
      <c r="BL20" s="127">
        <v>15.04</v>
      </c>
      <c r="BM20" s="127">
        <v>11.24</v>
      </c>
      <c r="BN20" s="127">
        <v>25.891999999999999</v>
      </c>
      <c r="BO20" s="127">
        <v>9.3439999999999994</v>
      </c>
      <c r="BP20" s="127" t="s">
        <v>180</v>
      </c>
      <c r="BQ20" s="127" t="s">
        <v>181</v>
      </c>
      <c r="BR20" s="127" t="s">
        <v>181</v>
      </c>
      <c r="BS20" s="127" t="s">
        <v>181</v>
      </c>
      <c r="BT20" s="127" t="s">
        <v>181</v>
      </c>
      <c r="BU20" s="127" t="s">
        <v>181</v>
      </c>
      <c r="BV20" s="127">
        <v>38.155999999999999</v>
      </c>
    </row>
    <row r="21" spans="1:74" x14ac:dyDescent="0.25">
      <c r="A21" s="37">
        <v>41353</v>
      </c>
      <c r="B21" s="30">
        <f t="shared" si="0"/>
        <v>137</v>
      </c>
      <c r="D21" s="204">
        <v>1.4300839097664577</v>
      </c>
    </row>
    <row r="22" spans="1:74" x14ac:dyDescent="0.25">
      <c r="A22" s="37">
        <v>41367</v>
      </c>
      <c r="B22" s="30">
        <f t="shared" si="0"/>
        <v>151</v>
      </c>
      <c r="C22" s="103">
        <v>41795</v>
      </c>
      <c r="D22" s="204">
        <v>1.4327074355594616</v>
      </c>
      <c r="E22" s="128" t="s">
        <v>181</v>
      </c>
      <c r="F22" s="128" t="s">
        <v>180</v>
      </c>
      <c r="G22" s="128">
        <v>44.183999999999997</v>
      </c>
      <c r="H22" s="128">
        <v>35.327999999999996</v>
      </c>
      <c r="I22" s="128">
        <v>31.963999999999999</v>
      </c>
      <c r="J22" s="128">
        <v>7.7119999999999997</v>
      </c>
      <c r="K22" s="128" t="s">
        <v>180</v>
      </c>
      <c r="L22" s="128" t="s">
        <v>181</v>
      </c>
      <c r="M22" s="128" t="s">
        <v>181</v>
      </c>
      <c r="N22" s="128" t="s">
        <v>181</v>
      </c>
      <c r="O22" s="128" t="s">
        <v>181</v>
      </c>
      <c r="P22" s="128" t="s">
        <v>181</v>
      </c>
      <c r="Q22" s="128" t="s">
        <v>181</v>
      </c>
      <c r="R22" s="128" t="s">
        <v>181</v>
      </c>
      <c r="S22" s="128" t="s">
        <v>181</v>
      </c>
      <c r="T22" s="128" t="s">
        <v>181</v>
      </c>
      <c r="U22" s="128" t="s">
        <v>181</v>
      </c>
      <c r="V22" s="128" t="s">
        <v>181</v>
      </c>
      <c r="W22" s="128" t="s">
        <v>181</v>
      </c>
      <c r="X22" s="128" t="s">
        <v>181</v>
      </c>
      <c r="Y22" s="128" t="s">
        <v>181</v>
      </c>
      <c r="Z22" s="128" t="s">
        <v>181</v>
      </c>
      <c r="AA22" s="128" t="s">
        <v>181</v>
      </c>
      <c r="AB22" s="128" t="s">
        <v>181</v>
      </c>
      <c r="AC22" s="128" t="s">
        <v>180</v>
      </c>
      <c r="AD22" s="128" t="s">
        <v>181</v>
      </c>
      <c r="AE22" s="128" t="s">
        <v>181</v>
      </c>
      <c r="AF22" s="128" t="s">
        <v>180</v>
      </c>
      <c r="AG22" s="128" t="s">
        <v>181</v>
      </c>
      <c r="AH22" s="128" t="s">
        <v>180</v>
      </c>
      <c r="AI22" s="128" t="s">
        <v>181</v>
      </c>
      <c r="AJ22" s="128" t="s">
        <v>181</v>
      </c>
      <c r="AK22" s="128" t="s">
        <v>181</v>
      </c>
      <c r="AL22" s="128" t="s">
        <v>181</v>
      </c>
      <c r="AM22" s="128" t="s">
        <v>181</v>
      </c>
      <c r="AN22" s="128" t="s">
        <v>180</v>
      </c>
      <c r="AO22" s="128" t="s">
        <v>181</v>
      </c>
      <c r="AP22" s="128" t="s">
        <v>181</v>
      </c>
      <c r="AQ22" s="128" t="s">
        <v>181</v>
      </c>
      <c r="AR22" s="128" t="s">
        <v>181</v>
      </c>
      <c r="AS22" s="128" t="s">
        <v>181</v>
      </c>
      <c r="AT22" s="128" t="s">
        <v>181</v>
      </c>
      <c r="AU22" s="128" t="s">
        <v>180</v>
      </c>
      <c r="AV22" s="128" t="s">
        <v>181</v>
      </c>
      <c r="AW22" s="128" t="s">
        <v>181</v>
      </c>
      <c r="AX22" s="128" t="s">
        <v>181</v>
      </c>
      <c r="AY22" s="128" t="s">
        <v>181</v>
      </c>
      <c r="AZ22" s="128" t="s">
        <v>181</v>
      </c>
      <c r="BA22" s="128" t="s">
        <v>181</v>
      </c>
      <c r="BB22" s="128" t="s">
        <v>181</v>
      </c>
      <c r="BC22" s="128" t="s">
        <v>181</v>
      </c>
      <c r="BD22" s="128" t="s">
        <v>181</v>
      </c>
      <c r="BE22" s="128" t="s">
        <v>181</v>
      </c>
      <c r="BF22" s="128" t="s">
        <v>181</v>
      </c>
      <c r="BG22" s="128" t="s">
        <v>181</v>
      </c>
      <c r="BH22" s="128" t="s">
        <v>181</v>
      </c>
      <c r="BI22" s="128" t="s">
        <v>181</v>
      </c>
      <c r="BJ22" s="128" t="s">
        <v>181</v>
      </c>
      <c r="BK22" s="128" t="s">
        <v>181</v>
      </c>
      <c r="BL22" s="128">
        <v>7.6280000000000001</v>
      </c>
      <c r="BM22" s="128">
        <v>3.2439999999999998</v>
      </c>
      <c r="BN22" s="128">
        <v>20.663999999999998</v>
      </c>
      <c r="BO22" s="128">
        <v>6.8440000000000003</v>
      </c>
      <c r="BP22" s="128" t="s">
        <v>180</v>
      </c>
      <c r="BQ22" s="128" t="s">
        <v>181</v>
      </c>
      <c r="BR22" s="128" t="s">
        <v>181</v>
      </c>
      <c r="BS22" s="128" t="s">
        <v>181</v>
      </c>
      <c r="BT22" s="128" t="s">
        <v>181</v>
      </c>
      <c r="BU22" s="128" t="s">
        <v>181</v>
      </c>
      <c r="BV22" s="128">
        <v>34.883999999999993</v>
      </c>
    </row>
    <row r="23" spans="1:74" x14ac:dyDescent="0.25">
      <c r="A23" s="37">
        <v>41381</v>
      </c>
      <c r="B23" s="30">
        <f t="shared" si="0"/>
        <v>165</v>
      </c>
      <c r="D23" s="204">
        <v>1.4327074355594616</v>
      </c>
    </row>
    <row r="24" spans="1:74" x14ac:dyDescent="0.25">
      <c r="A24" s="37">
        <v>41395</v>
      </c>
      <c r="B24" s="30">
        <f t="shared" si="0"/>
        <v>179</v>
      </c>
      <c r="C24" s="103">
        <v>41795</v>
      </c>
      <c r="D24" s="204">
        <v>1.7686452135465798</v>
      </c>
      <c r="E24" s="129" t="s">
        <v>181</v>
      </c>
      <c r="F24" s="129" t="s">
        <v>180</v>
      </c>
      <c r="G24" s="129">
        <v>40.96</v>
      </c>
      <c r="H24" s="129">
        <v>54.195999999999998</v>
      </c>
      <c r="I24" s="129">
        <v>49.372000000000007</v>
      </c>
      <c r="J24" s="72">
        <v>14.923999999999999</v>
      </c>
      <c r="K24" s="129" t="s">
        <v>180</v>
      </c>
      <c r="L24" s="129" t="s">
        <v>181</v>
      </c>
      <c r="M24" s="129" t="s">
        <v>181</v>
      </c>
      <c r="N24" s="129" t="s">
        <v>181</v>
      </c>
      <c r="O24" s="129" t="s">
        <v>181</v>
      </c>
      <c r="P24" s="129" t="s">
        <v>181</v>
      </c>
      <c r="Q24" s="129" t="s">
        <v>181</v>
      </c>
      <c r="R24" s="129" t="s">
        <v>181</v>
      </c>
      <c r="S24" s="129" t="s">
        <v>181</v>
      </c>
      <c r="T24" s="129" t="s">
        <v>181</v>
      </c>
      <c r="U24" s="129" t="s">
        <v>181</v>
      </c>
      <c r="V24" s="129" t="s">
        <v>181</v>
      </c>
      <c r="W24" s="129" t="s">
        <v>181</v>
      </c>
      <c r="X24" s="129" t="s">
        <v>181</v>
      </c>
      <c r="Y24" s="129" t="s">
        <v>181</v>
      </c>
      <c r="Z24" s="129" t="s">
        <v>181</v>
      </c>
      <c r="AA24" s="129" t="s">
        <v>181</v>
      </c>
      <c r="AB24" s="129" t="s">
        <v>181</v>
      </c>
      <c r="AC24" s="129" t="s">
        <v>180</v>
      </c>
      <c r="AD24" s="129" t="s">
        <v>181</v>
      </c>
      <c r="AE24" s="129" t="s">
        <v>181</v>
      </c>
      <c r="AF24" s="129" t="s">
        <v>180</v>
      </c>
      <c r="AG24" s="129" t="s">
        <v>181</v>
      </c>
      <c r="AH24" s="129" t="s">
        <v>180</v>
      </c>
      <c r="AI24" s="129" t="s">
        <v>181</v>
      </c>
      <c r="AJ24" s="129" t="s">
        <v>181</v>
      </c>
      <c r="AK24" s="129" t="s">
        <v>181</v>
      </c>
      <c r="AL24" s="129" t="s">
        <v>181</v>
      </c>
      <c r="AM24" s="129" t="s">
        <v>181</v>
      </c>
      <c r="AN24" s="129">
        <v>2</v>
      </c>
      <c r="AO24" s="129" t="s">
        <v>181</v>
      </c>
      <c r="AP24" s="129" t="s">
        <v>181</v>
      </c>
      <c r="AQ24" s="129" t="s">
        <v>181</v>
      </c>
      <c r="AR24" s="129" t="s">
        <v>181</v>
      </c>
      <c r="AS24" s="129" t="s">
        <v>181</v>
      </c>
      <c r="AT24" s="129" t="s">
        <v>181</v>
      </c>
      <c r="AU24" s="129" t="s">
        <v>180</v>
      </c>
      <c r="AV24" s="129" t="s">
        <v>181</v>
      </c>
      <c r="AW24" s="129" t="s">
        <v>181</v>
      </c>
      <c r="AX24" s="129" t="s">
        <v>181</v>
      </c>
      <c r="AY24" s="129" t="s">
        <v>181</v>
      </c>
      <c r="AZ24" s="129" t="s">
        <v>181</v>
      </c>
      <c r="BA24" s="129" t="s">
        <v>181</v>
      </c>
      <c r="BB24" s="129" t="s">
        <v>181</v>
      </c>
      <c r="BC24" s="129" t="s">
        <v>181</v>
      </c>
      <c r="BD24" s="129" t="s">
        <v>181</v>
      </c>
      <c r="BE24" s="129" t="s">
        <v>181</v>
      </c>
      <c r="BF24" s="129" t="s">
        <v>181</v>
      </c>
      <c r="BG24" s="129" t="s">
        <v>181</v>
      </c>
      <c r="BH24" s="129" t="s">
        <v>181</v>
      </c>
      <c r="BI24" s="129" t="s">
        <v>181</v>
      </c>
      <c r="BJ24" s="129" t="s">
        <v>181</v>
      </c>
      <c r="BK24" s="129" t="s">
        <v>181</v>
      </c>
      <c r="BL24" s="129">
        <v>4.9959999999999996</v>
      </c>
      <c r="BM24" s="129">
        <v>2.9039999999999999</v>
      </c>
      <c r="BN24" s="129">
        <v>10.872</v>
      </c>
      <c r="BO24" s="129" t="s">
        <v>180</v>
      </c>
      <c r="BP24" s="129" t="s">
        <v>180</v>
      </c>
      <c r="BQ24" s="129" t="s">
        <v>181</v>
      </c>
      <c r="BR24" s="129" t="s">
        <v>181</v>
      </c>
      <c r="BS24" s="129" t="s">
        <v>181</v>
      </c>
      <c r="BT24" s="129" t="s">
        <v>181</v>
      </c>
      <c r="BU24" s="129" t="s">
        <v>181</v>
      </c>
      <c r="BV24" s="129">
        <v>17.931999999999999</v>
      </c>
    </row>
    <row r="25" spans="1:74" x14ac:dyDescent="0.25">
      <c r="A25" s="37">
        <v>41410</v>
      </c>
      <c r="B25" s="30">
        <f t="shared" si="0"/>
        <v>194</v>
      </c>
      <c r="D25" s="204">
        <v>1.7727088848651367</v>
      </c>
    </row>
    <row r="26" spans="1:74" x14ac:dyDescent="0.25">
      <c r="A26" s="37">
        <v>41422</v>
      </c>
      <c r="B26" s="30">
        <f t="shared" si="0"/>
        <v>206</v>
      </c>
      <c r="C26" s="103">
        <v>41795</v>
      </c>
      <c r="D26" s="204">
        <v>1.7733922993702698</v>
      </c>
      <c r="E26" s="130" t="s">
        <v>181</v>
      </c>
      <c r="F26" s="130" t="s">
        <v>180</v>
      </c>
      <c r="G26" s="130">
        <v>45.256</v>
      </c>
      <c r="H26" s="130">
        <v>44.147999999999996</v>
      </c>
      <c r="I26" s="130">
        <v>46.515999999999998</v>
      </c>
      <c r="J26" s="130">
        <v>4.7439999999999998</v>
      </c>
      <c r="K26" s="130" t="s">
        <v>180</v>
      </c>
      <c r="L26" s="130" t="s">
        <v>181</v>
      </c>
      <c r="M26" s="130" t="s">
        <v>181</v>
      </c>
      <c r="N26" s="130" t="s">
        <v>181</v>
      </c>
      <c r="O26" s="130" t="s">
        <v>181</v>
      </c>
      <c r="P26" s="130" t="s">
        <v>181</v>
      </c>
      <c r="Q26" s="130" t="s">
        <v>181</v>
      </c>
      <c r="R26" s="130" t="s">
        <v>181</v>
      </c>
      <c r="S26" s="130" t="s">
        <v>181</v>
      </c>
      <c r="T26" s="130" t="s">
        <v>181</v>
      </c>
      <c r="U26" s="130" t="s">
        <v>181</v>
      </c>
      <c r="V26" s="130" t="s">
        <v>181</v>
      </c>
      <c r="W26" s="130" t="s">
        <v>181</v>
      </c>
      <c r="X26" s="130" t="s">
        <v>181</v>
      </c>
      <c r="Y26" s="130" t="s">
        <v>181</v>
      </c>
      <c r="Z26" s="130" t="s">
        <v>181</v>
      </c>
      <c r="AA26" s="130" t="s">
        <v>181</v>
      </c>
      <c r="AB26" s="130" t="s">
        <v>181</v>
      </c>
      <c r="AC26" s="130" t="s">
        <v>180</v>
      </c>
      <c r="AD26" s="130" t="s">
        <v>181</v>
      </c>
      <c r="AE26" s="130" t="s">
        <v>181</v>
      </c>
      <c r="AF26" s="130" t="s">
        <v>180</v>
      </c>
      <c r="AG26" s="130" t="s">
        <v>181</v>
      </c>
      <c r="AH26" s="130" t="s">
        <v>181</v>
      </c>
      <c r="AI26" s="130" t="s">
        <v>181</v>
      </c>
      <c r="AJ26" s="130" t="s">
        <v>181</v>
      </c>
      <c r="AK26" s="130" t="s">
        <v>181</v>
      </c>
      <c r="AL26" s="130" t="s">
        <v>181</v>
      </c>
      <c r="AM26" s="130" t="s">
        <v>181</v>
      </c>
      <c r="AN26" s="130">
        <v>6.9279999999999999</v>
      </c>
      <c r="AO26" s="130" t="s">
        <v>181</v>
      </c>
      <c r="AP26" s="130" t="s">
        <v>181</v>
      </c>
      <c r="AQ26" s="130" t="s">
        <v>181</v>
      </c>
      <c r="AR26" s="130" t="s">
        <v>181</v>
      </c>
      <c r="AS26" s="130" t="s">
        <v>181</v>
      </c>
      <c r="AT26" s="130" t="s">
        <v>181</v>
      </c>
      <c r="AU26" s="130" t="s">
        <v>180</v>
      </c>
      <c r="AV26" s="130" t="s">
        <v>181</v>
      </c>
      <c r="AW26" s="130" t="s">
        <v>181</v>
      </c>
      <c r="AX26" s="130" t="s">
        <v>181</v>
      </c>
      <c r="AY26" s="130" t="s">
        <v>181</v>
      </c>
      <c r="AZ26" s="130" t="s">
        <v>181</v>
      </c>
      <c r="BA26" s="130" t="s">
        <v>181</v>
      </c>
      <c r="BB26" s="130" t="s">
        <v>181</v>
      </c>
      <c r="BC26" s="130" t="s">
        <v>181</v>
      </c>
      <c r="BD26" s="130" t="s">
        <v>181</v>
      </c>
      <c r="BE26" s="130" t="s">
        <v>181</v>
      </c>
      <c r="BF26" s="130" t="s">
        <v>181</v>
      </c>
      <c r="BG26" s="130" t="s">
        <v>181</v>
      </c>
      <c r="BH26" s="130" t="s">
        <v>181</v>
      </c>
      <c r="BI26" s="130" t="s">
        <v>181</v>
      </c>
      <c r="BJ26" s="130" t="s">
        <v>181</v>
      </c>
      <c r="BK26" s="130" t="s">
        <v>181</v>
      </c>
      <c r="BL26" s="130">
        <v>7.4359999999999999</v>
      </c>
      <c r="BM26" s="130">
        <v>2.3639999999999999</v>
      </c>
      <c r="BN26" s="130">
        <v>15.447999999999999</v>
      </c>
      <c r="BO26" s="130">
        <v>7.5319999999999991</v>
      </c>
      <c r="BP26" s="130" t="s">
        <v>180</v>
      </c>
      <c r="BQ26" s="130" t="s">
        <v>181</v>
      </c>
      <c r="BR26" s="130" t="s">
        <v>181</v>
      </c>
      <c r="BS26" s="130" t="s">
        <v>181</v>
      </c>
      <c r="BT26" s="130" t="s">
        <v>181</v>
      </c>
      <c r="BU26" s="130" t="s">
        <v>181</v>
      </c>
      <c r="BV26" s="130">
        <v>22.876000000000001</v>
      </c>
    </row>
    <row r="27" spans="1:74" x14ac:dyDescent="0.25">
      <c r="A27" s="37">
        <v>41436</v>
      </c>
      <c r="B27" s="30">
        <f t="shared" si="0"/>
        <v>220</v>
      </c>
      <c r="D27" s="204">
        <v>1.7740826307569995</v>
      </c>
    </row>
    <row r="28" spans="1:74" x14ac:dyDescent="0.25">
      <c r="A28" s="37">
        <v>41452</v>
      </c>
      <c r="B28" s="30">
        <f t="shared" si="0"/>
        <v>236</v>
      </c>
      <c r="C28" s="103">
        <v>41795</v>
      </c>
      <c r="D28" s="204">
        <v>1.7740826307569995</v>
      </c>
      <c r="E28" s="131" t="s">
        <v>180</v>
      </c>
      <c r="F28" s="131" t="s">
        <v>180</v>
      </c>
      <c r="G28" s="131">
        <v>35.088000000000001</v>
      </c>
      <c r="H28" s="131">
        <v>30.72</v>
      </c>
      <c r="I28" s="131">
        <v>32.204000000000001</v>
      </c>
      <c r="J28" s="131">
        <v>5.556</v>
      </c>
      <c r="K28" s="131" t="s">
        <v>180</v>
      </c>
      <c r="L28" s="131" t="s">
        <v>181</v>
      </c>
      <c r="M28" s="131" t="s">
        <v>181</v>
      </c>
      <c r="N28" s="131" t="s">
        <v>181</v>
      </c>
      <c r="O28" s="131" t="s">
        <v>181</v>
      </c>
      <c r="P28" s="131" t="s">
        <v>181</v>
      </c>
      <c r="Q28" s="131" t="s">
        <v>181</v>
      </c>
      <c r="R28" s="131" t="s">
        <v>181</v>
      </c>
      <c r="S28" s="131" t="s">
        <v>181</v>
      </c>
      <c r="T28" s="131" t="s">
        <v>181</v>
      </c>
      <c r="U28" s="131" t="s">
        <v>181</v>
      </c>
      <c r="V28" s="131" t="s">
        <v>181</v>
      </c>
      <c r="W28" s="131" t="s">
        <v>181</v>
      </c>
      <c r="X28" s="131" t="s">
        <v>181</v>
      </c>
      <c r="Y28" s="131" t="s">
        <v>181</v>
      </c>
      <c r="Z28" s="131" t="s">
        <v>181</v>
      </c>
      <c r="AA28" s="131" t="s">
        <v>181</v>
      </c>
      <c r="AB28" s="131" t="s">
        <v>181</v>
      </c>
      <c r="AC28" s="131">
        <v>9.5719999999999992</v>
      </c>
      <c r="AD28" s="131" t="s">
        <v>181</v>
      </c>
      <c r="AE28" s="131" t="s">
        <v>181</v>
      </c>
      <c r="AF28" s="131" t="s">
        <v>180</v>
      </c>
      <c r="AG28" s="131" t="s">
        <v>181</v>
      </c>
      <c r="AH28" s="131" t="s">
        <v>180</v>
      </c>
      <c r="AI28" s="131" t="s">
        <v>181</v>
      </c>
      <c r="AJ28" s="131" t="s">
        <v>181</v>
      </c>
      <c r="AK28" s="131" t="s">
        <v>181</v>
      </c>
      <c r="AL28" s="131" t="s">
        <v>181</v>
      </c>
      <c r="AM28" s="131" t="s">
        <v>181</v>
      </c>
      <c r="AN28" s="131" t="s">
        <v>180</v>
      </c>
      <c r="AO28" s="131" t="s">
        <v>181</v>
      </c>
      <c r="AP28" s="131" t="s">
        <v>181</v>
      </c>
      <c r="AQ28" s="131" t="s">
        <v>181</v>
      </c>
      <c r="AR28" s="131" t="s">
        <v>181</v>
      </c>
      <c r="AS28" s="131" t="s">
        <v>181</v>
      </c>
      <c r="AT28" s="131" t="s">
        <v>181</v>
      </c>
      <c r="AU28" s="131" t="s">
        <v>180</v>
      </c>
      <c r="AV28" s="131" t="s">
        <v>181</v>
      </c>
      <c r="AW28" s="131" t="s">
        <v>181</v>
      </c>
      <c r="AX28" s="131" t="s">
        <v>181</v>
      </c>
      <c r="AY28" s="131" t="s">
        <v>181</v>
      </c>
      <c r="AZ28" s="131" t="s">
        <v>181</v>
      </c>
      <c r="BA28" s="131" t="s">
        <v>181</v>
      </c>
      <c r="BB28" s="131" t="s">
        <v>181</v>
      </c>
      <c r="BC28" s="131" t="s">
        <v>181</v>
      </c>
      <c r="BD28" s="131" t="s">
        <v>181</v>
      </c>
      <c r="BE28" s="131" t="s">
        <v>181</v>
      </c>
      <c r="BF28" s="131" t="s">
        <v>181</v>
      </c>
      <c r="BG28" s="131" t="s">
        <v>181</v>
      </c>
      <c r="BH28" s="131" t="s">
        <v>181</v>
      </c>
      <c r="BI28" s="131" t="s">
        <v>181</v>
      </c>
      <c r="BJ28" s="131" t="s">
        <v>181</v>
      </c>
      <c r="BK28" s="131" t="s">
        <v>181</v>
      </c>
      <c r="BL28" s="131">
        <v>6.1039999999999992</v>
      </c>
      <c r="BM28" s="131">
        <v>2.6120000000000001</v>
      </c>
      <c r="BN28" s="131">
        <v>6.5360000000000005</v>
      </c>
      <c r="BO28" s="131" t="s">
        <v>180</v>
      </c>
      <c r="BP28" s="131" t="s">
        <v>180</v>
      </c>
      <c r="BQ28" s="131" t="s">
        <v>181</v>
      </c>
      <c r="BR28" s="131" t="s">
        <v>181</v>
      </c>
      <c r="BS28" s="131" t="s">
        <v>181</v>
      </c>
      <c r="BT28" s="131" t="s">
        <v>181</v>
      </c>
      <c r="BU28" s="131" t="s">
        <v>181</v>
      </c>
      <c r="BV28" s="131">
        <v>9.7680000000000007</v>
      </c>
    </row>
    <row r="29" spans="1:74" x14ac:dyDescent="0.25">
      <c r="A29" s="37">
        <v>41465</v>
      </c>
      <c r="B29" s="30">
        <f t="shared" si="0"/>
        <v>249</v>
      </c>
      <c r="D29" s="204">
        <v>1.7740826307569995</v>
      </c>
    </row>
    <row r="30" spans="1:74" x14ac:dyDescent="0.25">
      <c r="A30" s="37">
        <v>41479</v>
      </c>
      <c r="B30" s="30">
        <f t="shared" si="0"/>
        <v>263</v>
      </c>
      <c r="C30" s="103" t="s">
        <v>208</v>
      </c>
      <c r="D30" s="204">
        <v>1.7740826307569995</v>
      </c>
      <c r="E30" s="132" t="s">
        <v>180</v>
      </c>
      <c r="F30" s="132" t="s">
        <v>180</v>
      </c>
      <c r="G30" s="132">
        <v>42.657999999999994</v>
      </c>
      <c r="H30" s="132">
        <v>44.720000000000006</v>
      </c>
      <c r="I30" s="132">
        <v>45.423999999999999</v>
      </c>
      <c r="J30" s="132">
        <v>5.0133333333333328</v>
      </c>
      <c r="K30" s="132" t="s">
        <v>180</v>
      </c>
      <c r="L30" s="132" t="s">
        <v>180</v>
      </c>
      <c r="M30" s="132" t="s">
        <v>180</v>
      </c>
      <c r="N30" s="132" t="s">
        <v>181</v>
      </c>
      <c r="O30" s="132" t="s">
        <v>181</v>
      </c>
      <c r="P30" s="132" t="s">
        <v>181</v>
      </c>
      <c r="Q30" s="132" t="s">
        <v>181</v>
      </c>
      <c r="R30" s="132" t="s">
        <v>181</v>
      </c>
      <c r="S30" s="132" t="s">
        <v>180</v>
      </c>
      <c r="T30" s="132" t="s">
        <v>181</v>
      </c>
      <c r="U30" s="132" t="s">
        <v>181</v>
      </c>
      <c r="V30" s="132" t="s">
        <v>181</v>
      </c>
      <c r="W30" s="132" t="s">
        <v>181</v>
      </c>
      <c r="X30" s="132" t="s">
        <v>181</v>
      </c>
      <c r="Y30" s="132" t="s">
        <v>181</v>
      </c>
      <c r="Z30" s="132" t="s">
        <v>181</v>
      </c>
      <c r="AA30" s="132" t="s">
        <v>181</v>
      </c>
      <c r="AB30" s="132" t="s">
        <v>181</v>
      </c>
      <c r="AC30" s="132">
        <v>12.936</v>
      </c>
      <c r="AD30" s="132" t="s">
        <v>181</v>
      </c>
      <c r="AE30" s="132" t="s">
        <v>181</v>
      </c>
      <c r="AF30" s="132">
        <v>3.7040000000000002</v>
      </c>
      <c r="AG30" s="132" t="s">
        <v>181</v>
      </c>
      <c r="AH30" s="132" t="s">
        <v>180</v>
      </c>
      <c r="AI30" s="132" t="s">
        <v>181</v>
      </c>
      <c r="AJ30" s="132" t="s">
        <v>181</v>
      </c>
      <c r="AK30" s="132" t="s">
        <v>181</v>
      </c>
      <c r="AL30" s="132" t="s">
        <v>181</v>
      </c>
      <c r="AM30" s="132" t="s">
        <v>181</v>
      </c>
      <c r="AN30" s="132">
        <v>2.516</v>
      </c>
      <c r="AO30" s="132" t="s">
        <v>181</v>
      </c>
      <c r="AP30" s="132" t="s">
        <v>181</v>
      </c>
      <c r="AQ30" s="132" t="s">
        <v>181</v>
      </c>
      <c r="AR30" s="132" t="s">
        <v>181</v>
      </c>
      <c r="AS30" s="132" t="s">
        <v>181</v>
      </c>
      <c r="AT30" s="132" t="s">
        <v>181</v>
      </c>
      <c r="AU30" s="132" t="s">
        <v>180</v>
      </c>
      <c r="AV30" s="132" t="s">
        <v>181</v>
      </c>
      <c r="AW30" s="132" t="s">
        <v>181</v>
      </c>
      <c r="AX30" s="132" t="s">
        <v>181</v>
      </c>
      <c r="AY30" s="132" t="s">
        <v>181</v>
      </c>
      <c r="AZ30" s="132" t="s">
        <v>181</v>
      </c>
      <c r="BA30" s="132" t="s">
        <v>181</v>
      </c>
      <c r="BB30" s="132" t="s">
        <v>181</v>
      </c>
      <c r="BC30" s="132" t="s">
        <v>181</v>
      </c>
      <c r="BD30" s="132" t="s">
        <v>181</v>
      </c>
      <c r="BE30" s="132" t="s">
        <v>181</v>
      </c>
      <c r="BF30" s="132" t="s">
        <v>181</v>
      </c>
      <c r="BG30" s="132" t="s">
        <v>181</v>
      </c>
      <c r="BH30" s="132" t="s">
        <v>181</v>
      </c>
      <c r="BI30" s="132" t="s">
        <v>181</v>
      </c>
      <c r="BJ30" s="132" t="s">
        <v>181</v>
      </c>
      <c r="BK30" s="132" t="s">
        <v>181</v>
      </c>
      <c r="BL30" s="132">
        <v>6.9719999999999986</v>
      </c>
      <c r="BM30" s="132">
        <v>5.2979999999999992</v>
      </c>
      <c r="BN30" s="132">
        <v>10.397333333333334</v>
      </c>
      <c r="BO30" s="132">
        <v>5.4619999999999997</v>
      </c>
      <c r="BP30" s="132" t="s">
        <v>180</v>
      </c>
      <c r="BQ30" s="132" t="s">
        <v>181</v>
      </c>
      <c r="BR30" s="132" t="s">
        <v>181</v>
      </c>
      <c r="BS30" s="132" t="s">
        <v>181</v>
      </c>
      <c r="BT30" s="132" t="s">
        <v>181</v>
      </c>
      <c r="BU30" s="132" t="s">
        <v>181</v>
      </c>
      <c r="BV30" s="132">
        <v>22.477333333333331</v>
      </c>
    </row>
    <row r="31" spans="1:74" x14ac:dyDescent="0.25">
      <c r="A31" s="37">
        <v>41493</v>
      </c>
      <c r="B31" s="30">
        <f t="shared" si="0"/>
        <v>277</v>
      </c>
      <c r="D31" s="204">
        <v>1.7740826307569995</v>
      </c>
    </row>
    <row r="32" spans="1:74" x14ac:dyDescent="0.25">
      <c r="A32" s="16">
        <v>41507</v>
      </c>
      <c r="B32" s="30">
        <f t="shared" si="0"/>
        <v>291</v>
      </c>
      <c r="C32" s="103">
        <v>41795</v>
      </c>
      <c r="D32" s="204">
        <v>1.7740826307569995</v>
      </c>
      <c r="E32" s="133" t="s">
        <v>180</v>
      </c>
      <c r="F32" s="133" t="s">
        <v>180</v>
      </c>
      <c r="G32" s="133">
        <v>39.012</v>
      </c>
      <c r="H32" s="133">
        <v>37.235999999999997</v>
      </c>
      <c r="I32" s="133">
        <v>41.064</v>
      </c>
      <c r="J32" s="133">
        <v>6.1359999999999992</v>
      </c>
      <c r="K32" s="133" t="s">
        <v>180</v>
      </c>
      <c r="L32" s="133" t="s">
        <v>181</v>
      </c>
      <c r="M32" s="133" t="s">
        <v>180</v>
      </c>
      <c r="N32" s="133" t="s">
        <v>181</v>
      </c>
      <c r="O32" s="133" t="s">
        <v>181</v>
      </c>
      <c r="P32" s="133" t="s">
        <v>181</v>
      </c>
      <c r="Q32" s="133" t="s">
        <v>181</v>
      </c>
      <c r="R32" s="133" t="s">
        <v>181</v>
      </c>
      <c r="S32" s="133" t="s">
        <v>181</v>
      </c>
      <c r="T32" s="133" t="s">
        <v>181</v>
      </c>
      <c r="U32" s="133" t="s">
        <v>181</v>
      </c>
      <c r="V32" s="133" t="s">
        <v>181</v>
      </c>
      <c r="W32" s="133" t="s">
        <v>181</v>
      </c>
      <c r="X32" s="133" t="s">
        <v>181</v>
      </c>
      <c r="Y32" s="133" t="s">
        <v>181</v>
      </c>
      <c r="Z32" s="133" t="s">
        <v>181</v>
      </c>
      <c r="AA32" s="133" t="s">
        <v>181</v>
      </c>
      <c r="AB32" s="133" t="s">
        <v>181</v>
      </c>
      <c r="AC32" s="133">
        <v>9.68</v>
      </c>
      <c r="AD32" s="133" t="s">
        <v>181</v>
      </c>
      <c r="AE32" s="133" t="s">
        <v>181</v>
      </c>
      <c r="AF32" s="133">
        <v>2.032</v>
      </c>
      <c r="AG32" s="133" t="s">
        <v>181</v>
      </c>
      <c r="AH32" s="133">
        <v>2.1399999999999997</v>
      </c>
      <c r="AI32" s="133" t="s">
        <v>181</v>
      </c>
      <c r="AJ32" s="133" t="s">
        <v>180</v>
      </c>
      <c r="AK32" s="133" t="s">
        <v>181</v>
      </c>
      <c r="AL32" s="133" t="s">
        <v>181</v>
      </c>
      <c r="AM32" s="133" t="s">
        <v>181</v>
      </c>
      <c r="AN32" s="133">
        <v>2.512</v>
      </c>
      <c r="AO32" s="133" t="s">
        <v>181</v>
      </c>
      <c r="AP32" s="133" t="s">
        <v>181</v>
      </c>
      <c r="AQ32" s="133" t="s">
        <v>181</v>
      </c>
      <c r="AR32" s="133" t="s">
        <v>181</v>
      </c>
      <c r="AS32" s="133" t="s">
        <v>181</v>
      </c>
      <c r="AT32" s="133" t="s">
        <v>181</v>
      </c>
      <c r="AU32" s="133" t="s">
        <v>180</v>
      </c>
      <c r="AV32" s="133" t="s">
        <v>181</v>
      </c>
      <c r="AW32" s="133" t="s">
        <v>181</v>
      </c>
      <c r="AX32" s="133" t="s">
        <v>181</v>
      </c>
      <c r="AY32" s="133" t="s">
        <v>181</v>
      </c>
      <c r="AZ32" s="133" t="s">
        <v>181</v>
      </c>
      <c r="BA32" s="133" t="s">
        <v>181</v>
      </c>
      <c r="BB32" s="133" t="s">
        <v>181</v>
      </c>
      <c r="BC32" s="133" t="s">
        <v>181</v>
      </c>
      <c r="BD32" s="133" t="s">
        <v>181</v>
      </c>
      <c r="BE32" s="133" t="s">
        <v>181</v>
      </c>
      <c r="BF32" s="133" t="s">
        <v>181</v>
      </c>
      <c r="BG32" s="133" t="s">
        <v>181</v>
      </c>
      <c r="BH32" s="133" t="s">
        <v>181</v>
      </c>
      <c r="BI32" s="133" t="s">
        <v>181</v>
      </c>
      <c r="BJ32" s="133" t="s">
        <v>181</v>
      </c>
      <c r="BK32" s="133" t="s">
        <v>181</v>
      </c>
      <c r="BL32" s="133">
        <v>3.7560000000000002</v>
      </c>
      <c r="BM32" s="133" t="s">
        <v>180</v>
      </c>
      <c r="BN32" s="133">
        <v>9.168000000000001</v>
      </c>
      <c r="BO32" s="133">
        <v>6.4359999999999999</v>
      </c>
      <c r="BP32" s="133">
        <v>2.532</v>
      </c>
      <c r="BQ32" s="133" t="s">
        <v>181</v>
      </c>
      <c r="BR32" s="133" t="s">
        <v>181</v>
      </c>
      <c r="BS32" s="133" t="s">
        <v>181</v>
      </c>
      <c r="BT32" s="133" t="s">
        <v>181</v>
      </c>
      <c r="BU32" s="133" t="s">
        <v>181</v>
      </c>
      <c r="BV32" s="133">
        <v>17.096</v>
      </c>
    </row>
    <row r="33" spans="1:74" x14ac:dyDescent="0.25">
      <c r="A33" s="16">
        <v>41521</v>
      </c>
      <c r="B33" s="30">
        <f t="shared" si="0"/>
        <v>305</v>
      </c>
      <c r="D33" s="204">
        <v>1.7740826307569995</v>
      </c>
    </row>
    <row r="34" spans="1:74" x14ac:dyDescent="0.25">
      <c r="A34" s="16">
        <v>41535</v>
      </c>
      <c r="B34" s="30">
        <f t="shared" si="0"/>
        <v>319</v>
      </c>
      <c r="C34" s="103">
        <v>41795</v>
      </c>
      <c r="D34" s="204">
        <v>1.7740826307569995</v>
      </c>
      <c r="E34" s="134" t="s">
        <v>180</v>
      </c>
      <c r="F34" s="134" t="s">
        <v>180</v>
      </c>
      <c r="G34" s="134">
        <v>31.792000000000002</v>
      </c>
      <c r="H34" s="134">
        <v>38.624000000000002</v>
      </c>
      <c r="I34" s="134">
        <v>32.616</v>
      </c>
      <c r="J34" s="134">
        <v>4.2839999999999998</v>
      </c>
      <c r="K34" s="134" t="s">
        <v>181</v>
      </c>
      <c r="L34" s="134" t="s">
        <v>180</v>
      </c>
      <c r="M34" s="134" t="s">
        <v>180</v>
      </c>
      <c r="N34" s="134" t="s">
        <v>181</v>
      </c>
      <c r="O34" s="134" t="s">
        <v>181</v>
      </c>
      <c r="P34" s="134" t="s">
        <v>181</v>
      </c>
      <c r="Q34" s="134" t="s">
        <v>181</v>
      </c>
      <c r="R34" s="134" t="s">
        <v>181</v>
      </c>
      <c r="S34" s="134" t="s">
        <v>181</v>
      </c>
      <c r="T34" s="134" t="s">
        <v>181</v>
      </c>
      <c r="U34" s="134" t="s">
        <v>181</v>
      </c>
      <c r="V34" s="134" t="s">
        <v>181</v>
      </c>
      <c r="W34" s="134" t="s">
        <v>181</v>
      </c>
      <c r="X34" s="134" t="s">
        <v>181</v>
      </c>
      <c r="Y34" s="134" t="s">
        <v>181</v>
      </c>
      <c r="Z34" s="134" t="s">
        <v>181</v>
      </c>
      <c r="AA34" s="134" t="s">
        <v>181</v>
      </c>
      <c r="AB34" s="134" t="s">
        <v>181</v>
      </c>
      <c r="AC34" s="134">
        <v>6.7839999999999998</v>
      </c>
      <c r="AD34" s="134" t="s">
        <v>181</v>
      </c>
      <c r="AE34" s="134" t="s">
        <v>181</v>
      </c>
      <c r="AF34" s="134">
        <v>3.1720000000000002</v>
      </c>
      <c r="AG34" s="134" t="s">
        <v>181</v>
      </c>
      <c r="AH34" s="134" t="s">
        <v>180</v>
      </c>
      <c r="AI34" s="134" t="s">
        <v>181</v>
      </c>
      <c r="AJ34" s="134" t="s">
        <v>181</v>
      </c>
      <c r="AK34" s="134" t="s">
        <v>181</v>
      </c>
      <c r="AL34" s="134" t="s">
        <v>181</v>
      </c>
      <c r="AM34" s="134" t="s">
        <v>181</v>
      </c>
      <c r="AN34" s="134" t="s">
        <v>180</v>
      </c>
      <c r="AO34" s="134" t="s">
        <v>181</v>
      </c>
      <c r="AP34" s="134" t="s">
        <v>181</v>
      </c>
      <c r="AQ34" s="134" t="s">
        <v>181</v>
      </c>
      <c r="AR34" s="134" t="s">
        <v>181</v>
      </c>
      <c r="AS34" s="134" t="s">
        <v>181</v>
      </c>
      <c r="AT34" s="134" t="s">
        <v>181</v>
      </c>
      <c r="AU34" s="134" t="s">
        <v>180</v>
      </c>
      <c r="AV34" s="134" t="s">
        <v>181</v>
      </c>
      <c r="AW34" s="134" t="s">
        <v>181</v>
      </c>
      <c r="AX34" s="134" t="s">
        <v>181</v>
      </c>
      <c r="AY34" s="134" t="s">
        <v>181</v>
      </c>
      <c r="AZ34" s="134" t="s">
        <v>181</v>
      </c>
      <c r="BA34" s="134" t="s">
        <v>181</v>
      </c>
      <c r="BB34" s="134" t="s">
        <v>181</v>
      </c>
      <c r="BC34" s="134" t="s">
        <v>181</v>
      </c>
      <c r="BD34" s="134" t="s">
        <v>181</v>
      </c>
      <c r="BE34" s="134" t="s">
        <v>181</v>
      </c>
      <c r="BF34" s="134" t="s">
        <v>181</v>
      </c>
      <c r="BG34" s="134" t="s">
        <v>181</v>
      </c>
      <c r="BH34" s="134" t="s">
        <v>181</v>
      </c>
      <c r="BI34" s="134" t="s">
        <v>181</v>
      </c>
      <c r="BJ34" s="134" t="s">
        <v>181</v>
      </c>
      <c r="BK34" s="134" t="s">
        <v>181</v>
      </c>
      <c r="BL34" s="134">
        <v>5.3999999999999995</v>
      </c>
      <c r="BM34" s="134">
        <v>7.0880000000000001</v>
      </c>
      <c r="BN34" s="134">
        <v>24.175999999999998</v>
      </c>
      <c r="BO34" s="134">
        <v>8.7879999999999985</v>
      </c>
      <c r="BP34" s="134">
        <v>4.7439999999999998</v>
      </c>
      <c r="BQ34" s="134" t="s">
        <v>181</v>
      </c>
      <c r="BR34" s="134" t="s">
        <v>181</v>
      </c>
      <c r="BS34" s="134" t="s">
        <v>181</v>
      </c>
      <c r="BT34" s="134" t="s">
        <v>181</v>
      </c>
      <c r="BU34" s="134" t="s">
        <v>181</v>
      </c>
      <c r="BV34" s="134">
        <v>38.663999999999994</v>
      </c>
    </row>
    <row r="35" spans="1:74" x14ac:dyDescent="0.25">
      <c r="A35" s="16">
        <v>41551</v>
      </c>
      <c r="B35" s="30">
        <f t="shared" si="0"/>
        <v>335</v>
      </c>
      <c r="D35" s="204">
        <v>1.7740826307569995</v>
      </c>
    </row>
    <row r="36" spans="1:74" x14ac:dyDescent="0.25">
      <c r="A36" s="55">
        <v>41565</v>
      </c>
      <c r="B36" s="30">
        <f t="shared" si="0"/>
        <v>349</v>
      </c>
      <c r="C36" s="103">
        <v>41795</v>
      </c>
      <c r="D36" s="204">
        <v>1.7740826307569995</v>
      </c>
      <c r="E36" s="135" t="s">
        <v>180</v>
      </c>
      <c r="F36" s="135" t="s">
        <v>180</v>
      </c>
      <c r="G36" s="135">
        <v>44.003999999999998</v>
      </c>
      <c r="H36" s="135">
        <v>39.091999999999999</v>
      </c>
      <c r="I36" s="135">
        <v>38.692</v>
      </c>
      <c r="J36" s="135">
        <v>4.7759999999999998</v>
      </c>
      <c r="K36" s="135">
        <v>4.2119999999999997</v>
      </c>
      <c r="L36" s="135" t="s">
        <v>180</v>
      </c>
      <c r="M36" s="135" t="s">
        <v>180</v>
      </c>
      <c r="N36" s="135" t="s">
        <v>180</v>
      </c>
      <c r="O36" s="135" t="s">
        <v>180</v>
      </c>
      <c r="P36" s="135" t="s">
        <v>181</v>
      </c>
      <c r="Q36" s="135" t="s">
        <v>181</v>
      </c>
      <c r="R36" s="135" t="s">
        <v>181</v>
      </c>
      <c r="S36" s="135" t="s">
        <v>181</v>
      </c>
      <c r="T36" s="135" t="s">
        <v>181</v>
      </c>
      <c r="U36" s="135" t="s">
        <v>181</v>
      </c>
      <c r="V36" s="135" t="s">
        <v>181</v>
      </c>
      <c r="W36" s="135" t="s">
        <v>181</v>
      </c>
      <c r="X36" s="135" t="s">
        <v>181</v>
      </c>
      <c r="Y36" s="135" t="s">
        <v>181</v>
      </c>
      <c r="Z36" s="135" t="s">
        <v>181</v>
      </c>
      <c r="AA36" s="135" t="s">
        <v>181</v>
      </c>
      <c r="AB36" s="135" t="s">
        <v>181</v>
      </c>
      <c r="AC36" s="135">
        <v>15.456000000000001</v>
      </c>
      <c r="AD36" s="135" t="s">
        <v>181</v>
      </c>
      <c r="AE36" s="135" t="s">
        <v>181</v>
      </c>
      <c r="AF36" s="135" t="s">
        <v>180</v>
      </c>
      <c r="AG36" s="135" t="s">
        <v>181</v>
      </c>
      <c r="AH36" s="135" t="s">
        <v>181</v>
      </c>
      <c r="AI36" s="135" t="s">
        <v>181</v>
      </c>
      <c r="AJ36" s="135" t="s">
        <v>181</v>
      </c>
      <c r="AK36" s="135" t="s">
        <v>181</v>
      </c>
      <c r="AL36" s="135" t="s">
        <v>181</v>
      </c>
      <c r="AM36" s="135" t="s">
        <v>181</v>
      </c>
      <c r="AN36" s="135" t="s">
        <v>180</v>
      </c>
      <c r="AO36" s="135" t="s">
        <v>181</v>
      </c>
      <c r="AP36" s="135" t="s">
        <v>181</v>
      </c>
      <c r="AQ36" s="135" t="s">
        <v>181</v>
      </c>
      <c r="AR36" s="135" t="s">
        <v>181</v>
      </c>
      <c r="AS36" s="135" t="s">
        <v>181</v>
      </c>
      <c r="AT36" s="135" t="s">
        <v>181</v>
      </c>
      <c r="AU36" s="135">
        <v>2.2839999999999998</v>
      </c>
      <c r="AV36" s="135" t="s">
        <v>181</v>
      </c>
      <c r="AW36" s="135" t="s">
        <v>181</v>
      </c>
      <c r="AX36" s="135" t="s">
        <v>181</v>
      </c>
      <c r="AY36" s="135" t="s">
        <v>181</v>
      </c>
      <c r="AZ36" s="135" t="s">
        <v>181</v>
      </c>
      <c r="BA36" s="135" t="s">
        <v>181</v>
      </c>
      <c r="BB36" s="135" t="s">
        <v>181</v>
      </c>
      <c r="BC36" s="135" t="s">
        <v>181</v>
      </c>
      <c r="BD36" s="135" t="s">
        <v>181</v>
      </c>
      <c r="BE36" s="135" t="s">
        <v>181</v>
      </c>
      <c r="BF36" s="135" t="s">
        <v>181</v>
      </c>
      <c r="BG36" s="135" t="s">
        <v>181</v>
      </c>
      <c r="BH36" s="135" t="s">
        <v>181</v>
      </c>
      <c r="BI36" s="135" t="s">
        <v>181</v>
      </c>
      <c r="BJ36" s="135" t="s">
        <v>181</v>
      </c>
      <c r="BK36" s="135" t="s">
        <v>181</v>
      </c>
      <c r="BL36" s="135">
        <v>9.2239999999999984</v>
      </c>
      <c r="BM36" s="135">
        <v>15.136000000000001</v>
      </c>
      <c r="BN36" s="135">
        <v>22.599999999999998</v>
      </c>
      <c r="BO36" s="135">
        <v>10.771999999999998</v>
      </c>
      <c r="BP36" s="135">
        <v>7.3120000000000003</v>
      </c>
      <c r="BQ36" s="135" t="s">
        <v>181</v>
      </c>
      <c r="BR36" s="135" t="s">
        <v>181</v>
      </c>
      <c r="BS36" s="135" t="s">
        <v>181</v>
      </c>
      <c r="BT36" s="135" t="s">
        <v>181</v>
      </c>
      <c r="BU36" s="135" t="s">
        <v>181</v>
      </c>
      <c r="BV36" s="135">
        <v>30.335999999999999</v>
      </c>
    </row>
    <row r="37" spans="1:74" x14ac:dyDescent="0.25">
      <c r="A37" s="55">
        <v>41600</v>
      </c>
      <c r="B37" s="30">
        <f t="shared" si="0"/>
        <v>384</v>
      </c>
      <c r="C37" s="103">
        <v>41795</v>
      </c>
      <c r="D37" s="139">
        <v>1.7740826307569995</v>
      </c>
      <c r="E37" s="136" t="s">
        <v>180</v>
      </c>
      <c r="F37" s="136" t="s">
        <v>180</v>
      </c>
      <c r="G37" s="136">
        <v>51.872000000000007</v>
      </c>
      <c r="H37" s="136">
        <v>39.36</v>
      </c>
      <c r="I37" s="136">
        <v>50.472000000000001</v>
      </c>
      <c r="J37" s="136">
        <v>7.9359999999999999</v>
      </c>
      <c r="K37" s="136">
        <v>3.7759999999999998</v>
      </c>
      <c r="L37" s="136">
        <v>3.8119999999999994</v>
      </c>
      <c r="M37" s="136">
        <v>4.0919999999999996</v>
      </c>
      <c r="N37" s="136">
        <v>4.2679999999999998</v>
      </c>
      <c r="O37" s="136">
        <v>4.3520000000000003</v>
      </c>
      <c r="P37" s="136">
        <v>4.6559999999999997</v>
      </c>
      <c r="Q37" s="136" t="s">
        <v>180</v>
      </c>
      <c r="R37" s="136" t="s">
        <v>181</v>
      </c>
      <c r="S37" s="136" t="s">
        <v>180</v>
      </c>
      <c r="T37" s="136" t="s">
        <v>181</v>
      </c>
      <c r="U37" s="136">
        <v>13.568</v>
      </c>
      <c r="V37" s="136" t="s">
        <v>181</v>
      </c>
      <c r="W37" s="136" t="s">
        <v>181</v>
      </c>
      <c r="X37" s="136" t="s">
        <v>181</v>
      </c>
      <c r="Y37" s="136" t="s">
        <v>181</v>
      </c>
      <c r="Z37" s="136" t="s">
        <v>181</v>
      </c>
      <c r="AA37" s="136" t="s">
        <v>181</v>
      </c>
      <c r="AB37" s="136" t="s">
        <v>181</v>
      </c>
      <c r="AC37" s="136">
        <v>21.908000000000001</v>
      </c>
      <c r="AD37" s="136" t="s">
        <v>181</v>
      </c>
      <c r="AE37" s="136" t="s">
        <v>181</v>
      </c>
      <c r="AF37" s="136">
        <v>2.544</v>
      </c>
      <c r="AG37" s="136" t="s">
        <v>181</v>
      </c>
      <c r="AH37" s="136" t="s">
        <v>180</v>
      </c>
      <c r="AI37" s="136" t="s">
        <v>181</v>
      </c>
      <c r="AJ37" s="136" t="s">
        <v>180</v>
      </c>
      <c r="AK37" s="136" t="s">
        <v>181</v>
      </c>
      <c r="AL37" s="136" t="s">
        <v>181</v>
      </c>
      <c r="AM37" s="136" t="s">
        <v>181</v>
      </c>
      <c r="AN37" s="136">
        <v>2.9920000000000004</v>
      </c>
      <c r="AO37" s="136" t="s">
        <v>180</v>
      </c>
      <c r="AP37" s="136" t="s">
        <v>181</v>
      </c>
      <c r="AQ37" s="136" t="s">
        <v>181</v>
      </c>
      <c r="AR37" s="136" t="s">
        <v>181</v>
      </c>
      <c r="AS37" s="136" t="s">
        <v>181</v>
      </c>
      <c r="AT37" s="136" t="s">
        <v>181</v>
      </c>
      <c r="AU37" s="136">
        <v>3.8679999999999999</v>
      </c>
      <c r="AV37" s="136" t="s">
        <v>181</v>
      </c>
      <c r="AW37" s="136" t="s">
        <v>181</v>
      </c>
      <c r="AX37" s="136" t="s">
        <v>181</v>
      </c>
      <c r="AY37" s="136" t="s">
        <v>181</v>
      </c>
      <c r="AZ37" s="136" t="s">
        <v>181</v>
      </c>
      <c r="BA37" s="136" t="s">
        <v>181</v>
      </c>
      <c r="BB37" s="136" t="s">
        <v>181</v>
      </c>
      <c r="BC37" s="136" t="s">
        <v>181</v>
      </c>
      <c r="BD37" s="136" t="s">
        <v>181</v>
      </c>
      <c r="BE37" s="136" t="s">
        <v>181</v>
      </c>
      <c r="BF37" s="136" t="s">
        <v>181</v>
      </c>
      <c r="BG37" s="136" t="s">
        <v>181</v>
      </c>
      <c r="BH37" s="136" t="s">
        <v>181</v>
      </c>
      <c r="BI37" s="136" t="s">
        <v>181</v>
      </c>
      <c r="BJ37" s="136" t="s">
        <v>181</v>
      </c>
      <c r="BK37" s="136" t="s">
        <v>181</v>
      </c>
      <c r="BL37" s="136">
        <v>8.879999999999999</v>
      </c>
      <c r="BM37" s="136">
        <v>12.936</v>
      </c>
      <c r="BN37" s="136">
        <v>24.56</v>
      </c>
      <c r="BO37" s="136">
        <v>12.564</v>
      </c>
      <c r="BP37" s="136">
        <v>3.08</v>
      </c>
      <c r="BQ37" s="136" t="s">
        <v>181</v>
      </c>
      <c r="BR37" s="136" t="s">
        <v>181</v>
      </c>
      <c r="BS37" s="136" t="s">
        <v>181</v>
      </c>
      <c r="BT37" s="136" t="s">
        <v>181</v>
      </c>
      <c r="BU37" s="136" t="s">
        <v>181</v>
      </c>
      <c r="BV37" s="136">
        <v>33.916000000000004</v>
      </c>
    </row>
    <row r="38" spans="1:74" x14ac:dyDescent="0.25">
      <c r="A38" s="16">
        <v>41605</v>
      </c>
      <c r="B38" s="30">
        <f t="shared" si="0"/>
        <v>389</v>
      </c>
      <c r="D38" s="139">
        <v>1.7740826307569995</v>
      </c>
    </row>
    <row r="39" spans="1:74" x14ac:dyDescent="0.25">
      <c r="A39" s="55">
        <v>41623</v>
      </c>
      <c r="B39" s="30">
        <f t="shared" si="0"/>
        <v>407</v>
      </c>
      <c r="C39" s="103">
        <v>41795</v>
      </c>
      <c r="D39" s="139">
        <v>1.7740826307569995</v>
      </c>
      <c r="E39" s="137" t="s">
        <v>180</v>
      </c>
      <c r="F39" s="137" t="s">
        <v>180</v>
      </c>
      <c r="G39" s="137">
        <v>65.347999999999999</v>
      </c>
      <c r="H39" s="137">
        <v>62.475999999999999</v>
      </c>
      <c r="I39" s="137">
        <v>78.332000000000008</v>
      </c>
      <c r="J39" s="137">
        <v>13.124000000000001</v>
      </c>
      <c r="K39" s="137">
        <v>11.996</v>
      </c>
      <c r="L39" s="137">
        <v>6.9559999999999995</v>
      </c>
      <c r="M39" s="137">
        <v>13.872</v>
      </c>
      <c r="N39" s="137">
        <v>10.095999999999998</v>
      </c>
      <c r="O39" s="137">
        <v>10.491999999999999</v>
      </c>
      <c r="P39" s="137">
        <v>10.34</v>
      </c>
      <c r="Q39" s="137" t="s">
        <v>180</v>
      </c>
      <c r="R39" s="137" t="s">
        <v>181</v>
      </c>
      <c r="S39" s="137" t="s">
        <v>180</v>
      </c>
      <c r="T39" s="137" t="s">
        <v>181</v>
      </c>
      <c r="U39" s="210" t="s">
        <v>180</v>
      </c>
      <c r="V39" s="137" t="s">
        <v>181</v>
      </c>
      <c r="W39" s="137" t="s">
        <v>181</v>
      </c>
      <c r="X39" s="137" t="s">
        <v>181</v>
      </c>
      <c r="Y39" s="137" t="s">
        <v>181</v>
      </c>
      <c r="Z39" s="137" t="s">
        <v>181</v>
      </c>
      <c r="AA39" s="137" t="s">
        <v>181</v>
      </c>
      <c r="AB39" s="137" t="s">
        <v>181</v>
      </c>
      <c r="AC39" s="137">
        <v>51.02</v>
      </c>
      <c r="AD39" s="137" t="s">
        <v>181</v>
      </c>
      <c r="AE39" s="137" t="s">
        <v>181</v>
      </c>
      <c r="AF39" s="137">
        <v>3.8520000000000003</v>
      </c>
      <c r="AG39" s="137" t="s">
        <v>181</v>
      </c>
      <c r="AH39" s="137" t="s">
        <v>180</v>
      </c>
      <c r="AI39" s="137" t="s">
        <v>181</v>
      </c>
      <c r="AJ39" s="137" t="s">
        <v>180</v>
      </c>
      <c r="AK39" s="137" t="s">
        <v>181</v>
      </c>
      <c r="AL39" s="137" t="s">
        <v>181</v>
      </c>
      <c r="AM39" s="137" t="s">
        <v>181</v>
      </c>
      <c r="AN39" s="137">
        <v>6.1320000000000006</v>
      </c>
      <c r="AO39" s="137" t="s">
        <v>180</v>
      </c>
      <c r="AP39" s="137" t="s">
        <v>181</v>
      </c>
      <c r="AQ39" s="137" t="s">
        <v>181</v>
      </c>
      <c r="AR39" s="137" t="s">
        <v>181</v>
      </c>
      <c r="AS39" s="137" t="s">
        <v>181</v>
      </c>
      <c r="AT39" s="137" t="s">
        <v>181</v>
      </c>
      <c r="AU39" s="137">
        <v>5.82</v>
      </c>
      <c r="AV39" s="137" t="s">
        <v>181</v>
      </c>
      <c r="AW39" s="137" t="s">
        <v>181</v>
      </c>
      <c r="AX39" s="137" t="s">
        <v>181</v>
      </c>
      <c r="AY39" s="137" t="s">
        <v>181</v>
      </c>
      <c r="AZ39" s="137" t="s">
        <v>181</v>
      </c>
      <c r="BA39" s="137" t="s">
        <v>181</v>
      </c>
      <c r="BB39" s="137" t="s">
        <v>181</v>
      </c>
      <c r="BC39" s="137" t="s">
        <v>181</v>
      </c>
      <c r="BD39" s="137" t="s">
        <v>181</v>
      </c>
      <c r="BE39" s="137" t="s">
        <v>181</v>
      </c>
      <c r="BF39" s="137" t="s">
        <v>181</v>
      </c>
      <c r="BG39" s="137" t="s">
        <v>181</v>
      </c>
      <c r="BH39" s="137" t="s">
        <v>181</v>
      </c>
      <c r="BI39" s="137" t="s">
        <v>181</v>
      </c>
      <c r="BJ39" s="137" t="s">
        <v>181</v>
      </c>
      <c r="BK39" s="137" t="s">
        <v>181</v>
      </c>
      <c r="BL39" s="137">
        <v>5.5519999999999996</v>
      </c>
      <c r="BM39" s="137">
        <v>6.3639999999999999</v>
      </c>
      <c r="BN39" s="137">
        <v>16.068000000000001</v>
      </c>
      <c r="BO39" s="137">
        <v>12.676</v>
      </c>
      <c r="BP39" s="137">
        <v>6.524</v>
      </c>
      <c r="BQ39" s="137" t="s">
        <v>181</v>
      </c>
      <c r="BR39" s="137" t="s">
        <v>181</v>
      </c>
      <c r="BS39" s="137" t="s">
        <v>181</v>
      </c>
      <c r="BT39" s="137" t="s">
        <v>181</v>
      </c>
      <c r="BU39" s="137" t="s">
        <v>181</v>
      </c>
      <c r="BV39" s="137">
        <v>25.575999999999997</v>
      </c>
    </row>
    <row r="40" spans="1:74" x14ac:dyDescent="0.25">
      <c r="A40" s="55">
        <v>41630</v>
      </c>
      <c r="B40" s="30">
        <f t="shared" si="0"/>
        <v>414</v>
      </c>
      <c r="D40" s="139">
        <v>1.7740826307569995</v>
      </c>
    </row>
    <row r="41" spans="1:74" x14ac:dyDescent="0.25">
      <c r="A41" s="55">
        <v>41656</v>
      </c>
      <c r="B41" s="30">
        <f t="shared" si="0"/>
        <v>440</v>
      </c>
      <c r="C41" s="55">
        <v>41800</v>
      </c>
      <c r="D41" s="139">
        <v>1.7740826307569995</v>
      </c>
      <c r="E41" s="91">
        <v>41.072000000000003</v>
      </c>
      <c r="F41" s="91">
        <v>28.900000000000002</v>
      </c>
      <c r="G41" s="91">
        <v>55.484000000000002</v>
      </c>
      <c r="H41" s="91">
        <v>46.207999999999998</v>
      </c>
      <c r="I41" s="91">
        <v>67.427999999999997</v>
      </c>
      <c r="J41" s="91">
        <v>9.4879999999999995</v>
      </c>
      <c r="K41" s="91">
        <v>6.2119999999999997</v>
      </c>
      <c r="L41" s="91">
        <v>3.7759999999999998</v>
      </c>
      <c r="M41" s="91">
        <v>5.2759999999999998</v>
      </c>
      <c r="N41" s="91">
        <v>5.1559999999999997</v>
      </c>
      <c r="O41" s="91">
        <v>6.5279999999999996</v>
      </c>
      <c r="P41" s="91">
        <v>2.3559999999999999</v>
      </c>
      <c r="Q41" s="91" t="s">
        <v>180</v>
      </c>
      <c r="R41" s="91" t="s">
        <v>180</v>
      </c>
      <c r="S41" s="91" t="s">
        <v>180</v>
      </c>
      <c r="T41" s="91" t="s">
        <v>181</v>
      </c>
      <c r="U41" s="91">
        <v>54.363999999999997</v>
      </c>
      <c r="V41" s="91" t="s">
        <v>181</v>
      </c>
      <c r="W41" s="91" t="s">
        <v>181</v>
      </c>
      <c r="X41" s="91" t="s">
        <v>181</v>
      </c>
      <c r="Y41" s="91" t="s">
        <v>180</v>
      </c>
      <c r="Z41" s="91" t="s">
        <v>181</v>
      </c>
      <c r="AA41" s="91" t="s">
        <v>181</v>
      </c>
      <c r="AB41" s="91" t="s">
        <v>181</v>
      </c>
      <c r="AC41" s="91">
        <v>52.655999999999999</v>
      </c>
      <c r="AD41" s="91" t="s">
        <v>181</v>
      </c>
      <c r="AE41" s="91" t="s">
        <v>181</v>
      </c>
      <c r="AF41" s="91">
        <v>2.58</v>
      </c>
      <c r="AG41" s="91" t="s">
        <v>180</v>
      </c>
      <c r="AH41" s="91">
        <v>2.1359999999999997</v>
      </c>
      <c r="AI41" s="91" t="s">
        <v>181</v>
      </c>
      <c r="AJ41" s="91" t="s">
        <v>180</v>
      </c>
      <c r="AK41" s="91" t="s">
        <v>181</v>
      </c>
      <c r="AL41" s="91" t="s">
        <v>181</v>
      </c>
      <c r="AM41" s="91" t="s">
        <v>181</v>
      </c>
      <c r="AN41" s="91">
        <v>4.7119999999999997</v>
      </c>
      <c r="AO41" s="91" t="s">
        <v>180</v>
      </c>
      <c r="AP41" s="91" t="s">
        <v>181</v>
      </c>
      <c r="AQ41" s="91" t="s">
        <v>181</v>
      </c>
      <c r="AR41" s="91" t="s">
        <v>181</v>
      </c>
      <c r="AS41" s="91" t="s">
        <v>181</v>
      </c>
      <c r="AT41" s="91" t="s">
        <v>181</v>
      </c>
      <c r="AU41" s="91">
        <v>8.1440000000000001</v>
      </c>
      <c r="AV41" s="91" t="s">
        <v>181</v>
      </c>
      <c r="AW41" s="91" t="s">
        <v>181</v>
      </c>
      <c r="AX41" s="91" t="s">
        <v>181</v>
      </c>
      <c r="AY41" s="91" t="s">
        <v>180</v>
      </c>
      <c r="AZ41" s="91" t="s">
        <v>181</v>
      </c>
      <c r="BA41" s="91" t="s">
        <v>181</v>
      </c>
      <c r="BB41" s="91" t="s">
        <v>181</v>
      </c>
      <c r="BC41" s="91" t="s">
        <v>181</v>
      </c>
      <c r="BD41" s="91" t="s">
        <v>180</v>
      </c>
      <c r="BE41" s="91" t="s">
        <v>181</v>
      </c>
      <c r="BF41" s="91" t="s">
        <v>181</v>
      </c>
      <c r="BG41" s="91" t="s">
        <v>181</v>
      </c>
      <c r="BH41" s="91" t="s">
        <v>181</v>
      </c>
      <c r="BI41" s="91" t="s">
        <v>181</v>
      </c>
      <c r="BJ41" s="91" t="s">
        <v>181</v>
      </c>
      <c r="BK41" s="91" t="s">
        <v>181</v>
      </c>
      <c r="BL41" s="196">
        <v>5.0503999999999998</v>
      </c>
      <c r="BM41" s="91" t="s">
        <v>180</v>
      </c>
      <c r="BN41" s="196">
        <v>4.5640000000000001</v>
      </c>
      <c r="BO41" s="196">
        <v>7.3519999999999994</v>
      </c>
      <c r="BP41" s="196" t="s">
        <v>180</v>
      </c>
      <c r="BQ41" s="91" t="s">
        <v>181</v>
      </c>
      <c r="BR41" s="91" t="s">
        <v>181</v>
      </c>
      <c r="BS41" s="91" t="s">
        <v>181</v>
      </c>
      <c r="BT41" s="91" t="s">
        <v>181</v>
      </c>
      <c r="BU41" s="91" t="s">
        <v>181</v>
      </c>
      <c r="BV41" s="91">
        <v>11.968000000000002</v>
      </c>
    </row>
    <row r="42" spans="1:74" s="132" customFormat="1" x14ac:dyDescent="0.25">
      <c r="A42" s="73">
        <v>41711</v>
      </c>
      <c r="B42" s="30">
        <f t="shared" si="0"/>
        <v>495</v>
      </c>
      <c r="C42" s="55"/>
      <c r="D42" s="139">
        <v>1.7740826307569995</v>
      </c>
      <c r="E42" s="137"/>
      <c r="F42" s="137"/>
      <c r="G42" s="137"/>
      <c r="H42" s="137"/>
      <c r="I42" s="137"/>
      <c r="J42" s="137"/>
      <c r="K42" s="137"/>
      <c r="L42" s="137"/>
      <c r="M42" s="137"/>
      <c r="N42" s="137"/>
      <c r="O42" s="137"/>
      <c r="P42" s="137"/>
      <c r="Q42" s="137"/>
      <c r="R42" s="137"/>
      <c r="S42" s="137"/>
      <c r="T42" s="137"/>
      <c r="U42" s="137"/>
      <c r="V42" s="137"/>
      <c r="W42" s="137"/>
      <c r="X42" s="137"/>
      <c r="Y42" s="137"/>
      <c r="Z42" s="137"/>
      <c r="AA42" s="137"/>
      <c r="AB42" s="137"/>
      <c r="AC42" s="137"/>
      <c r="AD42" s="137"/>
      <c r="AE42" s="137"/>
      <c r="AF42" s="137"/>
      <c r="AG42" s="137"/>
      <c r="AH42" s="137"/>
      <c r="AI42" s="137"/>
      <c r="AJ42" s="137"/>
      <c r="AK42" s="137"/>
      <c r="AL42" s="137"/>
      <c r="AM42" s="137"/>
      <c r="AN42" s="137"/>
      <c r="AO42" s="137"/>
      <c r="AP42" s="137"/>
      <c r="AQ42" s="137"/>
      <c r="AR42" s="137"/>
      <c r="AS42" s="137"/>
      <c r="AT42" s="137"/>
      <c r="AU42" s="137"/>
      <c r="AV42" s="137"/>
      <c r="AW42" s="137"/>
      <c r="AX42" s="137"/>
      <c r="AY42" s="137"/>
      <c r="AZ42" s="137"/>
      <c r="BA42" s="137"/>
      <c r="BB42" s="137"/>
      <c r="BC42" s="137"/>
      <c r="BD42" s="137"/>
      <c r="BE42" s="137"/>
      <c r="BF42" s="137"/>
      <c r="BG42" s="137"/>
      <c r="BH42" s="137"/>
      <c r="BI42" s="137"/>
      <c r="BJ42" s="137"/>
      <c r="BK42" s="137"/>
      <c r="BL42" s="196"/>
      <c r="BM42" s="137"/>
      <c r="BN42" s="196"/>
      <c r="BO42" s="196"/>
      <c r="BP42" s="196"/>
      <c r="BQ42" s="137"/>
      <c r="BR42" s="137"/>
      <c r="BS42" s="137"/>
      <c r="BT42" s="137"/>
      <c r="BU42" s="137"/>
      <c r="BV42" s="137"/>
    </row>
    <row r="43" spans="1:74" s="132" customFormat="1" x14ac:dyDescent="0.25">
      <c r="A43" s="73">
        <v>41731</v>
      </c>
      <c r="B43" s="30">
        <f t="shared" si="0"/>
        <v>515</v>
      </c>
      <c r="C43" s="55"/>
      <c r="D43" s="139">
        <v>1.7740826307569995</v>
      </c>
      <c r="E43" s="137"/>
      <c r="F43" s="137"/>
      <c r="G43" s="137"/>
      <c r="H43" s="137"/>
      <c r="I43" s="137"/>
      <c r="J43" s="137"/>
      <c r="K43" s="137"/>
      <c r="L43" s="137"/>
      <c r="M43" s="137"/>
      <c r="N43" s="137"/>
      <c r="O43" s="137"/>
      <c r="P43" s="137"/>
      <c r="Q43" s="137"/>
      <c r="R43" s="137"/>
      <c r="S43" s="137"/>
      <c r="T43" s="137"/>
      <c r="U43" s="137"/>
      <c r="V43" s="137"/>
      <c r="W43" s="137"/>
      <c r="X43" s="137"/>
      <c r="Y43" s="137"/>
      <c r="Z43" s="137"/>
      <c r="AA43" s="137"/>
      <c r="AB43" s="137"/>
      <c r="AC43" s="137"/>
      <c r="AD43" s="137"/>
      <c r="AE43" s="137"/>
      <c r="AF43" s="137"/>
      <c r="AG43" s="137"/>
      <c r="AH43" s="137"/>
      <c r="AI43" s="137"/>
      <c r="AJ43" s="137"/>
      <c r="AK43" s="137"/>
      <c r="AL43" s="137"/>
      <c r="AM43" s="137"/>
      <c r="AN43" s="137"/>
      <c r="AO43" s="137"/>
      <c r="AP43" s="137"/>
      <c r="AQ43" s="137"/>
      <c r="AR43" s="137"/>
      <c r="AS43" s="137"/>
      <c r="AT43" s="137"/>
      <c r="AU43" s="137"/>
      <c r="AV43" s="137"/>
      <c r="AW43" s="137"/>
      <c r="AX43" s="137"/>
      <c r="AY43" s="137"/>
      <c r="AZ43" s="137"/>
      <c r="BA43" s="137"/>
      <c r="BB43" s="137"/>
      <c r="BC43" s="137"/>
      <c r="BD43" s="137"/>
      <c r="BE43" s="137"/>
      <c r="BF43" s="137"/>
      <c r="BG43" s="137"/>
      <c r="BH43" s="137"/>
      <c r="BI43" s="137"/>
      <c r="BJ43" s="137"/>
      <c r="BK43" s="137"/>
      <c r="BL43" s="196"/>
      <c r="BM43" s="137"/>
      <c r="BN43" s="196"/>
      <c r="BO43" s="196"/>
      <c r="BP43" s="196"/>
      <c r="BQ43" s="137"/>
      <c r="BR43" s="137"/>
      <c r="BS43" s="137"/>
      <c r="BT43" s="137"/>
      <c r="BU43" s="137"/>
      <c r="BV43" s="137"/>
    </row>
    <row r="44" spans="1:74" x14ac:dyDescent="0.25">
      <c r="A44" s="73">
        <v>41745</v>
      </c>
      <c r="B44" s="30">
        <f t="shared" si="0"/>
        <v>529</v>
      </c>
      <c r="C44" s="55">
        <v>41800</v>
      </c>
      <c r="D44" s="139">
        <v>1.7740826307569995</v>
      </c>
      <c r="E44" s="91">
        <v>39.467999999999996</v>
      </c>
      <c r="F44" s="91">
        <v>28.039999999999996</v>
      </c>
      <c r="G44" s="91">
        <v>73.587999999999994</v>
      </c>
      <c r="H44" s="91">
        <v>49.575999999999993</v>
      </c>
      <c r="I44" s="91">
        <v>82.891999999999996</v>
      </c>
      <c r="J44" s="91">
        <v>14.915999999999999</v>
      </c>
      <c r="K44" s="91">
        <v>9.0920000000000005</v>
      </c>
      <c r="L44" s="91">
        <v>6.9480000000000004</v>
      </c>
      <c r="M44" s="91">
        <v>9.927999999999999</v>
      </c>
      <c r="N44" s="91">
        <v>9.6479999999999997</v>
      </c>
      <c r="O44" s="91">
        <v>12.792</v>
      </c>
      <c r="P44" s="91">
        <v>6.16</v>
      </c>
      <c r="Q44" s="91">
        <v>3.9359999999999999</v>
      </c>
      <c r="R44" s="91" t="s">
        <v>180</v>
      </c>
      <c r="S44" s="91">
        <v>2.1640000000000001</v>
      </c>
      <c r="T44" s="91" t="s">
        <v>181</v>
      </c>
      <c r="U44" s="91">
        <v>233.18000000000004</v>
      </c>
      <c r="V44" s="91" t="s">
        <v>181</v>
      </c>
      <c r="W44" s="91" t="s">
        <v>181</v>
      </c>
      <c r="X44" s="91" t="s">
        <v>181</v>
      </c>
      <c r="Y44" s="91">
        <v>11.587999999999999</v>
      </c>
      <c r="Z44" s="91" t="s">
        <v>180</v>
      </c>
      <c r="AA44" s="91" t="s">
        <v>181</v>
      </c>
      <c r="AB44" s="91" t="s">
        <v>181</v>
      </c>
      <c r="AC44" s="91">
        <v>313.27600000000001</v>
      </c>
      <c r="AD44" s="91">
        <v>2.492</v>
      </c>
      <c r="AE44" s="91" t="s">
        <v>181</v>
      </c>
      <c r="AF44" s="91">
        <v>2.5079999999999996</v>
      </c>
      <c r="AG44" s="91" t="s">
        <v>181</v>
      </c>
      <c r="AH44" s="91" t="s">
        <v>180</v>
      </c>
      <c r="AI44" s="91" t="s">
        <v>181</v>
      </c>
      <c r="AJ44" s="91">
        <v>3.5920000000000001</v>
      </c>
      <c r="AK44" s="91" t="s">
        <v>181</v>
      </c>
      <c r="AL44" s="91" t="s">
        <v>181</v>
      </c>
      <c r="AM44" s="91" t="s">
        <v>181</v>
      </c>
      <c r="AN44" s="91">
        <v>6.2399999999999993</v>
      </c>
      <c r="AO44" s="91" t="s">
        <v>180</v>
      </c>
      <c r="AP44" s="91" t="s">
        <v>181</v>
      </c>
      <c r="AQ44" s="91" t="s">
        <v>181</v>
      </c>
      <c r="AR44" s="91" t="s">
        <v>181</v>
      </c>
      <c r="AS44" s="91" t="s">
        <v>181</v>
      </c>
      <c r="AT44" s="91" t="s">
        <v>181</v>
      </c>
      <c r="AU44" s="91">
        <v>17.512</v>
      </c>
      <c r="AV44" s="91" t="s">
        <v>181</v>
      </c>
      <c r="AW44" s="91" t="s">
        <v>181</v>
      </c>
      <c r="AX44" s="91" t="s">
        <v>181</v>
      </c>
      <c r="AY44" s="91" t="s">
        <v>180</v>
      </c>
      <c r="AZ44" s="91" t="s">
        <v>181</v>
      </c>
      <c r="BA44" s="91" t="s">
        <v>181</v>
      </c>
      <c r="BB44" s="91" t="s">
        <v>181</v>
      </c>
      <c r="BC44" s="91" t="s">
        <v>181</v>
      </c>
      <c r="BD44" s="91">
        <v>2.86</v>
      </c>
      <c r="BE44" s="91" t="s">
        <v>181</v>
      </c>
      <c r="BF44" s="91" t="s">
        <v>181</v>
      </c>
      <c r="BG44" s="91" t="s">
        <v>181</v>
      </c>
      <c r="BH44" s="91" t="s">
        <v>181</v>
      </c>
      <c r="BI44" s="91" t="s">
        <v>181</v>
      </c>
      <c r="BJ44" s="91" t="s">
        <v>181</v>
      </c>
      <c r="BK44" s="91" t="s">
        <v>181</v>
      </c>
      <c r="BL44" s="196" t="s">
        <v>180</v>
      </c>
      <c r="BM44" s="91" t="s">
        <v>180</v>
      </c>
      <c r="BN44" s="196">
        <v>3.0519999999999996</v>
      </c>
      <c r="BO44" s="196">
        <v>6.6680000000000001</v>
      </c>
      <c r="BP44" s="196">
        <v>3.5679999999999996</v>
      </c>
      <c r="BQ44" s="91" t="s">
        <v>181</v>
      </c>
      <c r="BR44" s="91" t="s">
        <v>181</v>
      </c>
      <c r="BS44" s="91" t="s">
        <v>181</v>
      </c>
      <c r="BT44" s="91" t="s">
        <v>181</v>
      </c>
      <c r="BU44" s="91" t="s">
        <v>181</v>
      </c>
      <c r="BV44" s="193">
        <v>4.7320000000000002</v>
      </c>
    </row>
    <row r="45" spans="1:74" s="132" customFormat="1" x14ac:dyDescent="0.25">
      <c r="A45" s="73">
        <v>41766</v>
      </c>
      <c r="B45" s="30">
        <f t="shared" si="0"/>
        <v>550</v>
      </c>
      <c r="C45" s="55"/>
      <c r="D45" s="139">
        <v>1.7740826307569995</v>
      </c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U45" s="137"/>
      <c r="V45" s="137"/>
      <c r="W45" s="137"/>
      <c r="X45" s="137"/>
      <c r="Y45" s="137"/>
      <c r="Z45" s="137"/>
      <c r="AA45" s="137"/>
      <c r="AB45" s="137"/>
      <c r="AC45" s="137"/>
      <c r="AD45" s="137"/>
      <c r="AE45" s="137"/>
      <c r="AF45" s="137"/>
      <c r="AG45" s="137"/>
      <c r="AH45" s="137"/>
      <c r="AI45" s="137"/>
      <c r="AJ45" s="137"/>
      <c r="AK45" s="137"/>
      <c r="AL45" s="137"/>
      <c r="AM45" s="137"/>
      <c r="AN45" s="137"/>
      <c r="AO45" s="137"/>
      <c r="AP45" s="137"/>
      <c r="AQ45" s="137"/>
      <c r="AR45" s="137"/>
      <c r="AS45" s="137"/>
      <c r="AT45" s="137"/>
      <c r="AU45" s="137"/>
      <c r="AV45" s="137"/>
      <c r="AW45" s="137"/>
      <c r="AX45" s="137"/>
      <c r="AY45" s="137"/>
      <c r="AZ45" s="137"/>
      <c r="BA45" s="137"/>
      <c r="BB45" s="137"/>
      <c r="BC45" s="137"/>
      <c r="BD45" s="137"/>
      <c r="BE45" s="137"/>
      <c r="BF45" s="137"/>
      <c r="BG45" s="137"/>
      <c r="BH45" s="137"/>
      <c r="BI45" s="137"/>
      <c r="BJ45" s="137"/>
      <c r="BK45" s="137"/>
      <c r="BL45" s="137"/>
      <c r="BM45" s="137"/>
      <c r="BN45" s="196"/>
      <c r="BO45" s="196"/>
      <c r="BP45" s="196"/>
      <c r="BQ45" s="137"/>
      <c r="BR45" s="137"/>
      <c r="BS45" s="137"/>
      <c r="BT45" s="137"/>
      <c r="BU45" s="137"/>
      <c r="BV45" s="137"/>
    </row>
    <row r="46" spans="1:74" s="132" customFormat="1" x14ac:dyDescent="0.25">
      <c r="A46" s="73">
        <v>41771</v>
      </c>
      <c r="B46" s="30">
        <f t="shared" si="0"/>
        <v>555</v>
      </c>
      <c r="C46" s="55"/>
      <c r="D46" s="139">
        <v>1.7740826307569995</v>
      </c>
      <c r="E46" s="137"/>
      <c r="F46" s="137"/>
      <c r="G46" s="137"/>
      <c r="H46" s="137"/>
      <c r="I46" s="137"/>
      <c r="J46" s="137"/>
      <c r="K46" s="137"/>
      <c r="L46" s="137"/>
      <c r="M46" s="137"/>
      <c r="N46" s="137"/>
      <c r="O46" s="137"/>
      <c r="P46" s="137"/>
      <c r="Q46" s="137"/>
      <c r="R46" s="137"/>
      <c r="S46" s="137"/>
      <c r="T46" s="137"/>
      <c r="U46" s="137"/>
      <c r="V46" s="137"/>
      <c r="W46" s="137"/>
      <c r="X46" s="137"/>
      <c r="Y46" s="137"/>
      <c r="Z46" s="137"/>
      <c r="AA46" s="137"/>
      <c r="AB46" s="137"/>
      <c r="AC46" s="137"/>
      <c r="AD46" s="137"/>
      <c r="AE46" s="137"/>
      <c r="AF46" s="137"/>
      <c r="AG46" s="137"/>
      <c r="AH46" s="137"/>
      <c r="AI46" s="137"/>
      <c r="AJ46" s="137"/>
      <c r="AK46" s="137"/>
      <c r="AL46" s="137"/>
      <c r="AM46" s="137"/>
      <c r="AN46" s="137"/>
      <c r="AO46" s="137"/>
      <c r="AP46" s="137"/>
      <c r="AQ46" s="137"/>
      <c r="AR46" s="137"/>
      <c r="AS46" s="137"/>
      <c r="AT46" s="137"/>
      <c r="AU46" s="137"/>
      <c r="AV46" s="137"/>
      <c r="AW46" s="137"/>
      <c r="AX46" s="137"/>
      <c r="AY46" s="137"/>
      <c r="AZ46" s="137"/>
      <c r="BA46" s="137"/>
      <c r="BB46" s="137"/>
      <c r="BC46" s="137"/>
      <c r="BD46" s="137"/>
      <c r="BE46" s="137"/>
      <c r="BF46" s="137"/>
      <c r="BG46" s="137"/>
      <c r="BH46" s="137"/>
      <c r="BI46" s="137"/>
      <c r="BJ46" s="137"/>
      <c r="BK46" s="137"/>
      <c r="BL46" s="137"/>
      <c r="BM46" s="137"/>
      <c r="BN46" s="196"/>
      <c r="BO46" s="196"/>
      <c r="BP46" s="196"/>
      <c r="BQ46" s="137"/>
      <c r="BR46" s="137"/>
      <c r="BS46" s="137"/>
      <c r="BT46" s="137"/>
      <c r="BU46" s="137"/>
      <c r="BV46" s="137"/>
    </row>
    <row r="47" spans="1:74" s="132" customFormat="1" x14ac:dyDescent="0.25">
      <c r="A47" s="73">
        <v>41791</v>
      </c>
      <c r="B47" s="30">
        <f t="shared" si="0"/>
        <v>575</v>
      </c>
      <c r="C47" s="55">
        <v>41918</v>
      </c>
      <c r="D47" s="139">
        <v>1.7740826307569995</v>
      </c>
      <c r="E47" s="192" t="s">
        <v>180</v>
      </c>
      <c r="F47" s="192" t="s">
        <v>180</v>
      </c>
      <c r="G47" s="192">
        <v>62.602400000000003</v>
      </c>
      <c r="H47" s="192">
        <v>47.784399999999998</v>
      </c>
      <c r="I47" s="192">
        <v>89.330399999999997</v>
      </c>
      <c r="J47" s="192">
        <v>12.8904</v>
      </c>
      <c r="K47" s="192">
        <v>13.651200000000001</v>
      </c>
      <c r="L47" s="192">
        <v>3.0632000000000001</v>
      </c>
      <c r="M47" s="192">
        <v>7.4536000000000007</v>
      </c>
      <c r="N47" s="192">
        <v>10.3048</v>
      </c>
      <c r="O47" s="192">
        <v>11.686799999999998</v>
      </c>
      <c r="P47" s="192">
        <v>15.3652</v>
      </c>
      <c r="Q47" s="192">
        <v>9.4955999999999996</v>
      </c>
      <c r="R47" s="192">
        <v>9.9111999999999991</v>
      </c>
      <c r="S47" s="192" t="s">
        <v>180</v>
      </c>
      <c r="T47" s="192" t="s">
        <v>181</v>
      </c>
      <c r="U47" s="210" t="s">
        <v>181</v>
      </c>
      <c r="V47" s="192" t="s">
        <v>181</v>
      </c>
      <c r="W47" s="192" t="s">
        <v>181</v>
      </c>
      <c r="X47" s="192" t="s">
        <v>181</v>
      </c>
      <c r="Y47" s="192" t="s">
        <v>180</v>
      </c>
      <c r="Z47" s="192" t="s">
        <v>181</v>
      </c>
      <c r="AA47" s="192" t="s">
        <v>181</v>
      </c>
      <c r="AB47" s="192" t="s">
        <v>181</v>
      </c>
      <c r="AC47" s="210">
        <v>330.46599999999995</v>
      </c>
      <c r="AD47" s="192" t="s">
        <v>180</v>
      </c>
      <c r="AE47" s="192" t="s">
        <v>181</v>
      </c>
      <c r="AF47" s="192" t="s">
        <v>180</v>
      </c>
      <c r="AG47" s="192" t="s">
        <v>181</v>
      </c>
      <c r="AH47" s="192">
        <v>2.8359999999999999</v>
      </c>
      <c r="AI47" s="192" t="s">
        <v>181</v>
      </c>
      <c r="AJ47" s="192" t="s">
        <v>180</v>
      </c>
      <c r="AK47" s="192" t="s">
        <v>181</v>
      </c>
      <c r="AL47" s="192" t="s">
        <v>181</v>
      </c>
      <c r="AM47" s="192" t="s">
        <v>181</v>
      </c>
      <c r="AN47" s="192">
        <v>3.9752000000000005</v>
      </c>
      <c r="AO47" s="192" t="s">
        <v>181</v>
      </c>
      <c r="AP47" s="192" t="s">
        <v>181</v>
      </c>
      <c r="AQ47" s="192" t="s">
        <v>181</v>
      </c>
      <c r="AR47" s="192" t="s">
        <v>181</v>
      </c>
      <c r="AS47" s="192" t="s">
        <v>181</v>
      </c>
      <c r="AT47" s="192" t="s">
        <v>181</v>
      </c>
      <c r="AU47" s="192">
        <v>3.2799999999999994</v>
      </c>
      <c r="AV47" s="192" t="s">
        <v>181</v>
      </c>
      <c r="AW47" s="192" t="s">
        <v>181</v>
      </c>
      <c r="AX47" s="192" t="s">
        <v>181</v>
      </c>
      <c r="AY47" s="192" t="s">
        <v>181</v>
      </c>
      <c r="AZ47" s="192" t="s">
        <v>181</v>
      </c>
      <c r="BA47" s="192" t="s">
        <v>181</v>
      </c>
      <c r="BB47" s="192" t="s">
        <v>181</v>
      </c>
      <c r="BC47" s="192" t="s">
        <v>181</v>
      </c>
      <c r="BD47" s="192" t="s">
        <v>181</v>
      </c>
      <c r="BE47" s="192" t="s">
        <v>181</v>
      </c>
      <c r="BF47" s="192" t="s">
        <v>181</v>
      </c>
      <c r="BG47" s="192" t="s">
        <v>181</v>
      </c>
      <c r="BH47" s="192" t="s">
        <v>181</v>
      </c>
      <c r="BI47" s="192" t="s">
        <v>181</v>
      </c>
      <c r="BJ47" s="192" t="s">
        <v>181</v>
      </c>
      <c r="BK47" s="192" t="s">
        <v>181</v>
      </c>
      <c r="BL47" s="192">
        <v>3.3700000000000006</v>
      </c>
      <c r="BM47" s="192" t="s">
        <v>180</v>
      </c>
      <c r="BN47" s="196">
        <v>21.922799999999999</v>
      </c>
      <c r="BO47" s="196">
        <v>49.658800000000006</v>
      </c>
      <c r="BP47" s="196">
        <v>28.928799999999999</v>
      </c>
      <c r="BQ47" s="192" t="s">
        <v>181</v>
      </c>
      <c r="BR47" s="192" t="s">
        <v>181</v>
      </c>
      <c r="BS47" s="192" t="s">
        <v>181</v>
      </c>
      <c r="BT47" s="192" t="s">
        <v>181</v>
      </c>
      <c r="BU47" s="192" t="s">
        <v>181</v>
      </c>
      <c r="BV47" s="192">
        <v>12.433199999999999</v>
      </c>
    </row>
    <row r="48" spans="1:74" s="132" customFormat="1" x14ac:dyDescent="0.25">
      <c r="A48" s="73">
        <v>41801</v>
      </c>
      <c r="B48" s="30">
        <f t="shared" si="0"/>
        <v>585</v>
      </c>
      <c r="C48" s="55"/>
      <c r="D48" s="237">
        <v>1.7740826307569995</v>
      </c>
      <c r="E48" s="137"/>
      <c r="F48" s="137"/>
      <c r="G48" s="137"/>
      <c r="H48" s="137"/>
      <c r="I48" s="137"/>
      <c r="J48" s="137"/>
      <c r="K48" s="137"/>
      <c r="L48" s="137"/>
      <c r="M48" s="137"/>
      <c r="N48" s="137"/>
      <c r="O48" s="137"/>
      <c r="P48" s="137"/>
      <c r="Q48" s="137"/>
      <c r="R48" s="137"/>
      <c r="S48" s="137"/>
      <c r="T48" s="137"/>
      <c r="U48" s="137"/>
      <c r="V48" s="137"/>
      <c r="W48" s="137"/>
      <c r="X48" s="137"/>
      <c r="Y48" s="137"/>
      <c r="Z48" s="137"/>
      <c r="AA48" s="137"/>
      <c r="AB48" s="137"/>
      <c r="AC48" s="137"/>
      <c r="AD48" s="137"/>
      <c r="AE48" s="137"/>
      <c r="AF48" s="137"/>
      <c r="AG48" s="137"/>
      <c r="AH48" s="137"/>
      <c r="AI48" s="137"/>
      <c r="AJ48" s="137"/>
      <c r="AK48" s="137"/>
      <c r="AL48" s="137"/>
      <c r="AM48" s="137"/>
      <c r="AN48" s="137"/>
      <c r="AO48" s="137"/>
      <c r="AP48" s="137"/>
      <c r="AQ48" s="137"/>
      <c r="AR48" s="137"/>
      <c r="AS48" s="137"/>
      <c r="AT48" s="137"/>
      <c r="AU48" s="137"/>
      <c r="AV48" s="137"/>
      <c r="AW48" s="137"/>
      <c r="AX48" s="137"/>
      <c r="AY48" s="137"/>
      <c r="AZ48" s="137"/>
      <c r="BA48" s="137"/>
      <c r="BB48" s="137"/>
      <c r="BC48" s="137"/>
      <c r="BD48" s="137"/>
      <c r="BE48" s="137"/>
      <c r="BF48" s="137"/>
      <c r="BG48" s="137"/>
      <c r="BH48" s="137"/>
      <c r="BI48" s="137"/>
      <c r="BJ48" s="137"/>
      <c r="BK48" s="137"/>
      <c r="BL48" s="137"/>
      <c r="BM48" s="137"/>
      <c r="BN48" s="196"/>
      <c r="BO48" s="196"/>
      <c r="BP48" s="196"/>
      <c r="BQ48" s="137"/>
      <c r="BR48" s="137"/>
      <c r="BS48" s="137"/>
      <c r="BT48" s="137"/>
      <c r="BU48" s="137"/>
      <c r="BV48" s="137"/>
    </row>
    <row r="49" spans="1:74" s="132" customFormat="1" x14ac:dyDescent="0.25">
      <c r="A49" s="73">
        <v>41816</v>
      </c>
      <c r="B49" s="30">
        <f t="shared" si="0"/>
        <v>600</v>
      </c>
      <c r="C49" s="55"/>
      <c r="D49" s="237">
        <v>1.7740826307569995</v>
      </c>
      <c r="E49" s="137"/>
      <c r="F49" s="137"/>
      <c r="G49" s="137"/>
      <c r="H49" s="137"/>
      <c r="I49" s="137"/>
      <c r="J49" s="137"/>
      <c r="K49" s="137"/>
      <c r="L49" s="137"/>
      <c r="M49" s="137"/>
      <c r="N49" s="137"/>
      <c r="O49" s="137"/>
      <c r="P49" s="137"/>
      <c r="Q49" s="137"/>
      <c r="R49" s="137"/>
      <c r="S49" s="137"/>
      <c r="T49" s="137"/>
      <c r="U49" s="137"/>
      <c r="V49" s="137"/>
      <c r="W49" s="137"/>
      <c r="X49" s="137"/>
      <c r="Y49" s="137"/>
      <c r="Z49" s="137"/>
      <c r="AA49" s="137"/>
      <c r="AB49" s="137"/>
      <c r="AC49" s="137"/>
      <c r="AD49" s="137"/>
      <c r="AE49" s="137"/>
      <c r="AF49" s="137"/>
      <c r="AG49" s="137"/>
      <c r="AH49" s="137"/>
      <c r="AI49" s="137"/>
      <c r="AJ49" s="137"/>
      <c r="AK49" s="137"/>
      <c r="AL49" s="137"/>
      <c r="AM49" s="137"/>
      <c r="AN49" s="137"/>
      <c r="AO49" s="137"/>
      <c r="AP49" s="137"/>
      <c r="AQ49" s="137"/>
      <c r="AR49" s="137"/>
      <c r="AS49" s="137"/>
      <c r="AT49" s="137"/>
      <c r="AU49" s="137"/>
      <c r="AV49" s="137"/>
      <c r="AW49" s="137"/>
      <c r="AX49" s="137"/>
      <c r="AY49" s="137"/>
      <c r="AZ49" s="137"/>
      <c r="BA49" s="137"/>
      <c r="BB49" s="137"/>
      <c r="BC49" s="137"/>
      <c r="BD49" s="137"/>
      <c r="BE49" s="137"/>
      <c r="BF49" s="137"/>
      <c r="BG49" s="137"/>
      <c r="BH49" s="137"/>
      <c r="BI49" s="137"/>
      <c r="BJ49" s="137"/>
      <c r="BK49" s="137"/>
      <c r="BL49" s="137"/>
      <c r="BM49" s="137"/>
      <c r="BN49" s="196"/>
      <c r="BO49" s="196"/>
      <c r="BP49" s="196"/>
      <c r="BQ49" s="137"/>
      <c r="BR49" s="137"/>
      <c r="BS49" s="137"/>
      <c r="BT49" s="137"/>
      <c r="BU49" s="137"/>
      <c r="BV49" s="137"/>
    </row>
    <row r="50" spans="1:74" s="132" customFormat="1" x14ac:dyDescent="0.25">
      <c r="A50" s="73">
        <v>41831</v>
      </c>
      <c r="B50" s="30">
        <f t="shared" si="0"/>
        <v>615</v>
      </c>
      <c r="C50" s="55"/>
      <c r="D50" s="237">
        <v>1.7740826307569995</v>
      </c>
      <c r="E50" s="137"/>
      <c r="F50" s="137"/>
      <c r="G50" s="137"/>
      <c r="H50" s="137"/>
      <c r="I50" s="137"/>
      <c r="J50" s="137"/>
      <c r="K50" s="137"/>
      <c r="L50" s="137"/>
      <c r="M50" s="137"/>
      <c r="N50" s="137"/>
      <c r="O50" s="137"/>
      <c r="P50" s="137"/>
      <c r="Q50" s="137"/>
      <c r="R50" s="137"/>
      <c r="S50" s="137"/>
      <c r="T50" s="137"/>
      <c r="U50" s="137"/>
      <c r="V50" s="137"/>
      <c r="W50" s="137"/>
      <c r="X50" s="137"/>
      <c r="Y50" s="137"/>
      <c r="Z50" s="137"/>
      <c r="AA50" s="137"/>
      <c r="AB50" s="137"/>
      <c r="AC50" s="137"/>
      <c r="AD50" s="137"/>
      <c r="AE50" s="137"/>
      <c r="AF50" s="137"/>
      <c r="AG50" s="137"/>
      <c r="AH50" s="137"/>
      <c r="AI50" s="137"/>
      <c r="AJ50" s="137"/>
      <c r="AK50" s="137"/>
      <c r="AL50" s="137"/>
      <c r="AM50" s="137"/>
      <c r="AN50" s="137"/>
      <c r="AO50" s="137"/>
      <c r="AP50" s="137"/>
      <c r="AQ50" s="137"/>
      <c r="AR50" s="137"/>
      <c r="AS50" s="137"/>
      <c r="AT50" s="137"/>
      <c r="AU50" s="137"/>
      <c r="AV50" s="137"/>
      <c r="AW50" s="137"/>
      <c r="AX50" s="137"/>
      <c r="AY50" s="137"/>
      <c r="AZ50" s="137"/>
      <c r="BA50" s="137"/>
      <c r="BB50" s="137"/>
      <c r="BC50" s="137"/>
      <c r="BD50" s="137"/>
      <c r="BE50" s="137"/>
      <c r="BF50" s="137"/>
      <c r="BG50" s="137"/>
      <c r="BH50" s="137"/>
      <c r="BI50" s="137"/>
      <c r="BJ50" s="137"/>
      <c r="BK50" s="137"/>
      <c r="BL50" s="137"/>
      <c r="BM50" s="137"/>
      <c r="BN50" s="196"/>
      <c r="BO50" s="196"/>
      <c r="BP50" s="196"/>
      <c r="BQ50" s="137"/>
      <c r="BR50" s="137"/>
      <c r="BS50" s="137"/>
      <c r="BT50" s="137"/>
      <c r="BU50" s="137"/>
      <c r="BV50" s="137"/>
    </row>
    <row r="51" spans="1:74" s="132" customFormat="1" x14ac:dyDescent="0.25">
      <c r="A51" s="55">
        <v>41841</v>
      </c>
      <c r="B51" s="30">
        <f t="shared" si="0"/>
        <v>625</v>
      </c>
      <c r="C51" s="55"/>
      <c r="D51" s="237">
        <v>1.7740826307569995</v>
      </c>
      <c r="E51" s="137"/>
      <c r="F51" s="137"/>
      <c r="G51" s="137"/>
      <c r="H51" s="137"/>
      <c r="I51" s="137"/>
      <c r="J51" s="137"/>
      <c r="K51" s="137"/>
      <c r="L51" s="137"/>
      <c r="M51" s="137"/>
      <c r="N51" s="137"/>
      <c r="O51" s="137"/>
      <c r="P51" s="137"/>
      <c r="Q51" s="137"/>
      <c r="R51" s="137"/>
      <c r="S51" s="137"/>
      <c r="T51" s="137"/>
      <c r="U51" s="137"/>
      <c r="V51" s="137"/>
      <c r="W51" s="137"/>
      <c r="X51" s="137"/>
      <c r="Y51" s="137"/>
      <c r="Z51" s="137"/>
      <c r="AA51" s="137"/>
      <c r="AB51" s="137"/>
      <c r="AC51" s="137"/>
      <c r="AD51" s="137"/>
      <c r="AE51" s="137"/>
      <c r="AF51" s="137"/>
      <c r="AG51" s="137"/>
      <c r="AH51" s="137"/>
      <c r="AI51" s="137"/>
      <c r="AJ51" s="137"/>
      <c r="AK51" s="137"/>
      <c r="AL51" s="137"/>
      <c r="AM51" s="137"/>
      <c r="AN51" s="137"/>
      <c r="AO51" s="137"/>
      <c r="AP51" s="137"/>
      <c r="AQ51" s="137"/>
      <c r="AR51" s="137"/>
      <c r="AS51" s="137"/>
      <c r="AT51" s="137"/>
      <c r="AU51" s="137"/>
      <c r="AV51" s="137"/>
      <c r="AW51" s="137"/>
      <c r="AX51" s="137"/>
      <c r="AY51" s="137"/>
      <c r="AZ51" s="137"/>
      <c r="BA51" s="137"/>
      <c r="BB51" s="137"/>
      <c r="BC51" s="137"/>
      <c r="BD51" s="137"/>
      <c r="BE51" s="137"/>
      <c r="BF51" s="137"/>
      <c r="BG51" s="137"/>
      <c r="BH51" s="137"/>
      <c r="BI51" s="137"/>
      <c r="BJ51" s="137"/>
      <c r="BK51" s="137"/>
      <c r="BL51" s="137"/>
      <c r="BM51" s="137"/>
      <c r="BN51" s="196"/>
      <c r="BO51" s="196"/>
      <c r="BP51" s="196"/>
      <c r="BQ51" s="137"/>
      <c r="BR51" s="137"/>
      <c r="BS51" s="137"/>
      <c r="BT51" s="137"/>
      <c r="BU51" s="137"/>
      <c r="BV51" s="137"/>
    </row>
    <row r="52" spans="1:74" s="132" customFormat="1" x14ac:dyDescent="0.25">
      <c r="A52" s="55">
        <v>41859</v>
      </c>
      <c r="B52" s="30">
        <f t="shared" si="0"/>
        <v>643</v>
      </c>
      <c r="C52" s="55"/>
      <c r="D52" s="237">
        <v>1.7740826307569995</v>
      </c>
      <c r="E52" s="137"/>
      <c r="F52" s="137"/>
      <c r="G52" s="137"/>
      <c r="H52" s="137"/>
      <c r="I52" s="137"/>
      <c r="J52" s="137"/>
      <c r="K52" s="137"/>
      <c r="L52" s="137"/>
      <c r="M52" s="137"/>
      <c r="N52" s="137"/>
      <c r="O52" s="137"/>
      <c r="P52" s="137"/>
      <c r="Q52" s="137"/>
      <c r="R52" s="137"/>
      <c r="S52" s="137"/>
      <c r="T52" s="137"/>
      <c r="U52" s="137"/>
      <c r="V52" s="137"/>
      <c r="W52" s="137"/>
      <c r="X52" s="137"/>
      <c r="Y52" s="137"/>
      <c r="Z52" s="137"/>
      <c r="AA52" s="137"/>
      <c r="AB52" s="137"/>
      <c r="AC52" s="137"/>
      <c r="AD52" s="137"/>
      <c r="AE52" s="137"/>
      <c r="AF52" s="137"/>
      <c r="AG52" s="137"/>
      <c r="AH52" s="137"/>
      <c r="AI52" s="137"/>
      <c r="AJ52" s="137"/>
      <c r="AK52" s="137"/>
      <c r="AL52" s="137"/>
      <c r="AM52" s="137"/>
      <c r="AN52" s="137"/>
      <c r="AO52" s="137"/>
      <c r="AP52" s="137"/>
      <c r="AQ52" s="137"/>
      <c r="AR52" s="137"/>
      <c r="AS52" s="137"/>
      <c r="AT52" s="137"/>
      <c r="AU52" s="137"/>
      <c r="AV52" s="137"/>
      <c r="AW52" s="137"/>
      <c r="AX52" s="137"/>
      <c r="AY52" s="137"/>
      <c r="AZ52" s="137"/>
      <c r="BA52" s="137"/>
      <c r="BB52" s="137"/>
      <c r="BC52" s="137"/>
      <c r="BD52" s="137"/>
      <c r="BE52" s="137"/>
      <c r="BF52" s="137"/>
      <c r="BG52" s="137"/>
      <c r="BH52" s="137"/>
      <c r="BI52" s="137"/>
      <c r="BJ52" s="137"/>
      <c r="BK52" s="137"/>
      <c r="BL52" s="137"/>
      <c r="BM52" s="137"/>
      <c r="BN52" s="196"/>
      <c r="BO52" s="196"/>
      <c r="BP52" s="196"/>
      <c r="BQ52" s="137"/>
      <c r="BR52" s="137"/>
      <c r="BS52" s="137"/>
      <c r="BT52" s="137"/>
      <c r="BU52" s="137"/>
      <c r="BV52" s="137"/>
    </row>
    <row r="53" spans="1:74" s="132" customFormat="1" x14ac:dyDescent="0.25">
      <c r="A53" s="55">
        <v>41865</v>
      </c>
      <c r="B53" s="30">
        <f t="shared" si="0"/>
        <v>649</v>
      </c>
      <c r="C53" s="55">
        <v>41918</v>
      </c>
      <c r="D53" s="237">
        <v>1.7740826307569995</v>
      </c>
      <c r="E53" s="193" t="s">
        <v>180</v>
      </c>
      <c r="F53" s="193" t="s">
        <v>180</v>
      </c>
      <c r="G53" s="193">
        <v>75.474400000000003</v>
      </c>
      <c r="H53" s="193">
        <v>58.033999999999999</v>
      </c>
      <c r="I53" s="193">
        <v>77.065999999999988</v>
      </c>
      <c r="J53" s="193">
        <v>14.287999999999998</v>
      </c>
      <c r="K53" s="193">
        <v>17.6404</v>
      </c>
      <c r="L53" s="193">
        <v>8.4215999999999998</v>
      </c>
      <c r="M53" s="193">
        <v>12.1028</v>
      </c>
      <c r="N53" s="193">
        <v>11.276400000000001</v>
      </c>
      <c r="O53" s="193">
        <v>17.936</v>
      </c>
      <c r="P53" s="193">
        <v>15.230000000000002</v>
      </c>
      <c r="Q53" s="193">
        <v>4.7859999999999996</v>
      </c>
      <c r="R53" s="193">
        <v>4.5267999999999997</v>
      </c>
      <c r="S53" s="193">
        <v>4.0011999999999999</v>
      </c>
      <c r="T53" s="193" t="s">
        <v>181</v>
      </c>
      <c r="U53" s="193" t="s">
        <v>181</v>
      </c>
      <c r="V53" s="193" t="s">
        <v>181</v>
      </c>
      <c r="W53" s="193" t="s">
        <v>181</v>
      </c>
      <c r="X53" s="193" t="s">
        <v>181</v>
      </c>
      <c r="Y53" s="193" t="s">
        <v>181</v>
      </c>
      <c r="Z53" s="193" t="s">
        <v>181</v>
      </c>
      <c r="AA53" s="193" t="s">
        <v>181</v>
      </c>
      <c r="AB53" s="193" t="s">
        <v>181</v>
      </c>
      <c r="AC53" s="193">
        <v>658.98040000000003</v>
      </c>
      <c r="AD53" s="193">
        <v>7.3360000000000003</v>
      </c>
      <c r="AE53" s="193" t="s">
        <v>181</v>
      </c>
      <c r="AF53" s="193" t="s">
        <v>180</v>
      </c>
      <c r="AG53" s="193" t="s">
        <v>181</v>
      </c>
      <c r="AH53" s="193">
        <v>2.3571999999999997</v>
      </c>
      <c r="AI53" s="193" t="s">
        <v>181</v>
      </c>
      <c r="AJ53" s="193" t="s">
        <v>180</v>
      </c>
      <c r="AK53" s="193" t="s">
        <v>181</v>
      </c>
      <c r="AL53" s="193" t="s">
        <v>181</v>
      </c>
      <c r="AM53" s="193" t="s">
        <v>181</v>
      </c>
      <c r="AN53" s="193">
        <v>2.9215999999999998</v>
      </c>
      <c r="AO53" s="193" t="s">
        <v>181</v>
      </c>
      <c r="AP53" s="193" t="s">
        <v>181</v>
      </c>
      <c r="AQ53" s="193" t="s">
        <v>181</v>
      </c>
      <c r="AR53" s="193" t="s">
        <v>181</v>
      </c>
      <c r="AS53" s="193" t="s">
        <v>181</v>
      </c>
      <c r="AT53" s="193" t="s">
        <v>181</v>
      </c>
      <c r="AU53" s="193">
        <v>2.9163999999999999</v>
      </c>
      <c r="AV53" s="193" t="s">
        <v>181</v>
      </c>
      <c r="AW53" s="193" t="s">
        <v>181</v>
      </c>
      <c r="AX53" s="193" t="s">
        <v>181</v>
      </c>
      <c r="AY53" s="193" t="s">
        <v>181</v>
      </c>
      <c r="AZ53" s="193" t="s">
        <v>181</v>
      </c>
      <c r="BA53" s="193" t="s">
        <v>181</v>
      </c>
      <c r="BB53" s="193" t="s">
        <v>181</v>
      </c>
      <c r="BC53" s="193" t="s">
        <v>181</v>
      </c>
      <c r="BD53" s="193" t="s">
        <v>181</v>
      </c>
      <c r="BE53" s="193" t="s">
        <v>181</v>
      </c>
      <c r="BF53" s="193" t="s">
        <v>181</v>
      </c>
      <c r="BG53" s="193" t="s">
        <v>181</v>
      </c>
      <c r="BH53" s="193" t="s">
        <v>181</v>
      </c>
      <c r="BI53" s="193" t="s">
        <v>181</v>
      </c>
      <c r="BJ53" s="193" t="s">
        <v>181</v>
      </c>
      <c r="BK53" s="193" t="s">
        <v>181</v>
      </c>
      <c r="BL53" s="193">
        <v>3.0828000000000002</v>
      </c>
      <c r="BM53" s="193" t="s">
        <v>180</v>
      </c>
      <c r="BN53" s="196">
        <v>28.143599999999996</v>
      </c>
      <c r="BO53" s="196">
        <v>44.113599999999998</v>
      </c>
      <c r="BP53" s="196">
        <v>17.308</v>
      </c>
      <c r="BQ53" s="193" t="s">
        <v>181</v>
      </c>
      <c r="BR53" s="193" t="s">
        <v>181</v>
      </c>
      <c r="BS53" s="193" t="s">
        <v>181</v>
      </c>
      <c r="BT53" s="193" t="s">
        <v>181</v>
      </c>
      <c r="BU53" s="193" t="s">
        <v>181</v>
      </c>
      <c r="BV53" s="193">
        <v>5.6567999999999996</v>
      </c>
    </row>
    <row r="54" spans="1:74" s="132" customFormat="1" x14ac:dyDescent="0.25">
      <c r="A54" s="73"/>
      <c r="B54" s="30"/>
      <c r="C54" s="55"/>
      <c r="D54" s="194"/>
      <c r="E54" s="137"/>
      <c r="F54" s="137"/>
      <c r="G54" s="137"/>
      <c r="H54" s="137"/>
      <c r="I54" s="137"/>
      <c r="J54" s="137"/>
      <c r="K54" s="137"/>
      <c r="L54" s="137"/>
      <c r="M54" s="137"/>
      <c r="N54" s="137"/>
      <c r="O54" s="137"/>
      <c r="P54" s="137"/>
      <c r="Q54" s="137"/>
      <c r="R54" s="137"/>
      <c r="S54" s="137"/>
      <c r="T54" s="137"/>
      <c r="U54" s="137"/>
      <c r="V54" s="137"/>
      <c r="W54" s="137"/>
      <c r="X54" s="137"/>
      <c r="Y54" s="137"/>
      <c r="Z54" s="137"/>
      <c r="AA54" s="137"/>
      <c r="AB54" s="137"/>
      <c r="AC54" s="137"/>
      <c r="AD54" s="137"/>
      <c r="AE54" s="137"/>
      <c r="AF54" s="137"/>
      <c r="AG54" s="137"/>
      <c r="AH54" s="137"/>
      <c r="AI54" s="137"/>
      <c r="AJ54" s="137"/>
      <c r="AK54" s="137"/>
      <c r="AL54" s="137"/>
      <c r="AM54" s="137"/>
      <c r="AN54" s="137"/>
      <c r="AO54" s="137"/>
      <c r="AP54" s="137"/>
      <c r="AQ54" s="137"/>
      <c r="AR54" s="137"/>
      <c r="AS54" s="137"/>
      <c r="AT54" s="137"/>
      <c r="AU54" s="137"/>
      <c r="AV54" s="137"/>
      <c r="AW54" s="137"/>
      <c r="AX54" s="137"/>
      <c r="AY54" s="137"/>
      <c r="AZ54" s="137"/>
      <c r="BA54" s="137"/>
      <c r="BB54" s="137"/>
      <c r="BC54" s="137"/>
      <c r="BD54" s="137"/>
      <c r="BE54" s="137"/>
      <c r="BF54" s="137"/>
      <c r="BG54" s="137"/>
      <c r="BH54" s="137"/>
      <c r="BI54" s="137"/>
      <c r="BJ54" s="137"/>
      <c r="BK54" s="137"/>
      <c r="BL54" s="137"/>
      <c r="BM54" s="137"/>
      <c r="BN54" s="137"/>
      <c r="BO54" s="137"/>
      <c r="BP54" s="137"/>
      <c r="BQ54" s="137"/>
      <c r="BR54" s="137"/>
      <c r="BS54" s="137"/>
      <c r="BT54" s="137"/>
      <c r="BU54" s="137"/>
      <c r="BV54" s="193"/>
    </row>
    <row r="55" spans="1:74" s="132" customFormat="1" x14ac:dyDescent="0.25">
      <c r="A55" s="73"/>
      <c r="B55" s="30"/>
      <c r="C55" s="55"/>
      <c r="D55" s="194"/>
      <c r="E55" s="137"/>
      <c r="F55" s="137"/>
      <c r="G55" s="137"/>
      <c r="H55" s="137"/>
      <c r="I55" s="137"/>
      <c r="J55" s="137"/>
      <c r="K55" s="137"/>
      <c r="L55" s="137"/>
      <c r="M55" s="137"/>
      <c r="N55" s="137"/>
      <c r="O55" s="137"/>
      <c r="P55" s="137"/>
      <c r="Q55" s="137"/>
      <c r="R55" s="137"/>
      <c r="S55" s="137"/>
      <c r="T55" s="137"/>
      <c r="U55" s="137"/>
      <c r="V55" s="137"/>
      <c r="W55" s="137"/>
      <c r="X55" s="137"/>
      <c r="Y55" s="137"/>
      <c r="Z55" s="137"/>
      <c r="AA55" s="137"/>
      <c r="AB55" s="137"/>
      <c r="AC55" s="137"/>
      <c r="AD55" s="137"/>
      <c r="AE55" s="137"/>
      <c r="AF55" s="137"/>
      <c r="AG55" s="137"/>
      <c r="AH55" s="137"/>
      <c r="AI55" s="137"/>
      <c r="AJ55" s="137"/>
      <c r="AK55" s="137"/>
      <c r="AL55" s="137"/>
      <c r="AM55" s="137"/>
      <c r="AN55" s="137"/>
      <c r="AO55" s="137"/>
      <c r="AP55" s="137"/>
      <c r="AQ55" s="137"/>
      <c r="AR55" s="137"/>
      <c r="AS55" s="137"/>
      <c r="AT55" s="137"/>
      <c r="AU55" s="137"/>
      <c r="AV55" s="137"/>
      <c r="AW55" s="137"/>
      <c r="AX55" s="137"/>
      <c r="AY55" s="137"/>
      <c r="AZ55" s="137"/>
      <c r="BA55" s="137"/>
      <c r="BB55" s="137"/>
      <c r="BC55" s="137"/>
      <c r="BD55" s="137"/>
      <c r="BE55" s="137"/>
      <c r="BF55" s="137"/>
      <c r="BG55" s="137"/>
      <c r="BH55" s="137"/>
      <c r="BI55" s="137"/>
      <c r="BJ55" s="137"/>
      <c r="BK55" s="137"/>
      <c r="BL55" s="137"/>
      <c r="BM55" s="137"/>
      <c r="BN55" s="137"/>
      <c r="BO55" s="137"/>
      <c r="BP55" s="137"/>
      <c r="BQ55" s="137"/>
      <c r="BR55" s="137"/>
      <c r="BS55" s="137"/>
      <c r="BT55" s="137"/>
      <c r="BU55" s="137"/>
      <c r="BV55" s="137"/>
    </row>
    <row r="56" spans="1:74" s="29" customFormat="1" x14ac:dyDescent="0.25">
      <c r="D56" s="208"/>
    </row>
    <row r="57" spans="1:74" s="29" customFormat="1" x14ac:dyDescent="0.25">
      <c r="A57" s="29" t="s">
        <v>195</v>
      </c>
      <c r="D57" s="208"/>
    </row>
    <row r="59" spans="1:74" x14ac:dyDescent="0.25">
      <c r="B59" s="90" t="s">
        <v>196</v>
      </c>
      <c r="C59" s="55">
        <v>41800</v>
      </c>
      <c r="D59" s="194"/>
      <c r="E59" s="88" t="s">
        <v>181</v>
      </c>
      <c r="F59" s="88" t="s">
        <v>181</v>
      </c>
      <c r="G59" s="92" t="s">
        <v>181</v>
      </c>
      <c r="H59" s="92" t="s">
        <v>181</v>
      </c>
      <c r="I59" s="92" t="s">
        <v>181</v>
      </c>
      <c r="J59" s="92" t="s">
        <v>181</v>
      </c>
      <c r="K59" s="92" t="s">
        <v>181</v>
      </c>
      <c r="L59" s="92" t="s">
        <v>181</v>
      </c>
      <c r="M59" s="92" t="s">
        <v>181</v>
      </c>
      <c r="N59" s="92" t="s">
        <v>181</v>
      </c>
      <c r="O59" s="92" t="s">
        <v>181</v>
      </c>
      <c r="P59" s="92" t="s">
        <v>181</v>
      </c>
      <c r="Q59" s="92" t="s">
        <v>181</v>
      </c>
      <c r="R59" s="92" t="s">
        <v>181</v>
      </c>
      <c r="S59" s="92" t="s">
        <v>181</v>
      </c>
      <c r="T59" s="92" t="s">
        <v>181</v>
      </c>
      <c r="U59" s="92" t="s">
        <v>181</v>
      </c>
      <c r="V59" s="92" t="s">
        <v>181</v>
      </c>
      <c r="W59" s="92" t="s">
        <v>181</v>
      </c>
      <c r="X59" s="92" t="s">
        <v>181</v>
      </c>
      <c r="Y59" s="92" t="s">
        <v>181</v>
      </c>
      <c r="Z59" s="92" t="s">
        <v>181</v>
      </c>
      <c r="AA59" s="92" t="s">
        <v>181</v>
      </c>
      <c r="AB59" s="92" t="s">
        <v>181</v>
      </c>
      <c r="AC59" s="92" t="s">
        <v>181</v>
      </c>
      <c r="AD59" s="92" t="s">
        <v>181</v>
      </c>
      <c r="AE59" s="92" t="s">
        <v>181</v>
      </c>
      <c r="AF59" s="92" t="s">
        <v>181</v>
      </c>
      <c r="AG59" s="92" t="s">
        <v>181</v>
      </c>
      <c r="AH59" s="92" t="s">
        <v>181</v>
      </c>
      <c r="AI59" s="92" t="s">
        <v>181</v>
      </c>
      <c r="AJ59" s="92" t="s">
        <v>181</v>
      </c>
      <c r="AK59" s="92" t="s">
        <v>181</v>
      </c>
      <c r="AL59" s="92" t="s">
        <v>181</v>
      </c>
      <c r="AM59" s="92" t="s">
        <v>181</v>
      </c>
      <c r="AN59" s="92" t="s">
        <v>181</v>
      </c>
      <c r="AO59" s="92" t="s">
        <v>181</v>
      </c>
      <c r="AP59" s="92" t="s">
        <v>181</v>
      </c>
      <c r="AQ59" s="92" t="s">
        <v>181</v>
      </c>
      <c r="AR59" s="92" t="s">
        <v>181</v>
      </c>
      <c r="AS59" s="92" t="s">
        <v>181</v>
      </c>
      <c r="AT59" s="92" t="s">
        <v>181</v>
      </c>
      <c r="AU59" s="92" t="s">
        <v>181</v>
      </c>
      <c r="AV59" s="92" t="s">
        <v>181</v>
      </c>
      <c r="AW59" s="92" t="s">
        <v>181</v>
      </c>
      <c r="AX59" s="92" t="s">
        <v>181</v>
      </c>
      <c r="AY59" s="92" t="s">
        <v>181</v>
      </c>
      <c r="AZ59" s="92" t="s">
        <v>181</v>
      </c>
      <c r="BA59" s="92" t="s">
        <v>181</v>
      </c>
      <c r="BB59" s="92" t="s">
        <v>181</v>
      </c>
      <c r="BC59" s="92" t="s">
        <v>181</v>
      </c>
      <c r="BD59" s="92" t="s">
        <v>181</v>
      </c>
      <c r="BE59" s="88" t="s">
        <v>181</v>
      </c>
      <c r="BF59" s="88" t="s">
        <v>181</v>
      </c>
      <c r="BG59" s="88" t="s">
        <v>181</v>
      </c>
      <c r="BH59" s="88" t="s">
        <v>181</v>
      </c>
      <c r="BI59" s="88" t="s">
        <v>181</v>
      </c>
      <c r="BJ59" s="88" t="s">
        <v>181</v>
      </c>
      <c r="BK59" s="88" t="s">
        <v>181</v>
      </c>
      <c r="BL59" s="88" t="s">
        <v>181</v>
      </c>
      <c r="BM59" s="88" t="s">
        <v>181</v>
      </c>
      <c r="BN59" s="88" t="s">
        <v>181</v>
      </c>
      <c r="BO59" s="88" t="s">
        <v>181</v>
      </c>
      <c r="BP59" s="88" t="s">
        <v>181</v>
      </c>
      <c r="BQ59" s="88" t="s">
        <v>181</v>
      </c>
      <c r="BR59" s="88" t="s">
        <v>181</v>
      </c>
      <c r="BS59" s="88" t="s">
        <v>181</v>
      </c>
      <c r="BT59" s="88" t="s">
        <v>181</v>
      </c>
      <c r="BU59" s="88" t="s">
        <v>181</v>
      </c>
      <c r="BV59" s="88" t="s">
        <v>181</v>
      </c>
    </row>
    <row r="60" spans="1:74" x14ac:dyDescent="0.25">
      <c r="B60" s="90" t="s">
        <v>197</v>
      </c>
      <c r="C60" s="55">
        <v>41800</v>
      </c>
      <c r="D60" s="194"/>
      <c r="E60" s="88" t="s">
        <v>181</v>
      </c>
      <c r="F60" s="88" t="s">
        <v>181</v>
      </c>
      <c r="G60" s="88" t="s">
        <v>181</v>
      </c>
      <c r="H60" s="88" t="s">
        <v>181</v>
      </c>
      <c r="I60" s="88" t="s">
        <v>181</v>
      </c>
      <c r="J60" s="88" t="s">
        <v>181</v>
      </c>
      <c r="K60" s="88" t="s">
        <v>181</v>
      </c>
      <c r="L60" s="88" t="s">
        <v>181</v>
      </c>
      <c r="M60" s="88" t="s">
        <v>181</v>
      </c>
      <c r="N60" s="88" t="s">
        <v>181</v>
      </c>
      <c r="O60" s="88" t="s">
        <v>181</v>
      </c>
      <c r="P60" s="88" t="s">
        <v>181</v>
      </c>
      <c r="Q60" s="88" t="s">
        <v>181</v>
      </c>
      <c r="R60" s="88" t="s">
        <v>181</v>
      </c>
      <c r="S60" s="88" t="s">
        <v>181</v>
      </c>
      <c r="T60" s="88" t="s">
        <v>181</v>
      </c>
      <c r="U60" s="88" t="s">
        <v>181</v>
      </c>
      <c r="V60" s="88" t="s">
        <v>181</v>
      </c>
      <c r="W60" s="88" t="s">
        <v>181</v>
      </c>
      <c r="X60" s="88" t="s">
        <v>181</v>
      </c>
      <c r="Y60" s="88" t="s">
        <v>181</v>
      </c>
      <c r="Z60" s="88" t="s">
        <v>181</v>
      </c>
      <c r="AA60" s="88" t="s">
        <v>181</v>
      </c>
      <c r="AB60" s="88" t="s">
        <v>181</v>
      </c>
      <c r="AC60" s="88" t="s">
        <v>181</v>
      </c>
      <c r="AD60" s="88" t="s">
        <v>181</v>
      </c>
      <c r="AE60" s="88" t="s">
        <v>181</v>
      </c>
      <c r="AF60" s="88" t="s">
        <v>181</v>
      </c>
      <c r="AG60" s="88" t="s">
        <v>181</v>
      </c>
      <c r="AH60" s="88" t="s">
        <v>181</v>
      </c>
      <c r="AI60" s="88" t="s">
        <v>181</v>
      </c>
      <c r="AJ60" s="88" t="s">
        <v>181</v>
      </c>
      <c r="AK60" s="88" t="s">
        <v>181</v>
      </c>
      <c r="AL60" s="88" t="s">
        <v>181</v>
      </c>
      <c r="AM60" s="88" t="s">
        <v>181</v>
      </c>
      <c r="AN60" s="88" t="s">
        <v>181</v>
      </c>
      <c r="AO60" s="88" t="s">
        <v>181</v>
      </c>
      <c r="AP60" s="88" t="s">
        <v>181</v>
      </c>
      <c r="AQ60" s="88" t="s">
        <v>181</v>
      </c>
      <c r="AR60" s="88" t="s">
        <v>181</v>
      </c>
      <c r="AS60" s="88" t="s">
        <v>181</v>
      </c>
      <c r="AT60" s="88" t="s">
        <v>181</v>
      </c>
      <c r="AU60" s="88" t="s">
        <v>181</v>
      </c>
      <c r="AV60" s="88" t="s">
        <v>181</v>
      </c>
      <c r="AW60" s="88" t="s">
        <v>181</v>
      </c>
      <c r="AX60" s="88" t="s">
        <v>181</v>
      </c>
      <c r="AY60" s="88" t="s">
        <v>181</v>
      </c>
      <c r="AZ60" s="88" t="s">
        <v>181</v>
      </c>
      <c r="BA60" s="88" t="s">
        <v>181</v>
      </c>
      <c r="BB60" s="88" t="s">
        <v>181</v>
      </c>
      <c r="BC60" s="88" t="s">
        <v>181</v>
      </c>
      <c r="BD60" s="88" t="s">
        <v>181</v>
      </c>
      <c r="BE60" s="88" t="s">
        <v>181</v>
      </c>
      <c r="BF60" s="88" t="s">
        <v>181</v>
      </c>
      <c r="BG60" s="88" t="s">
        <v>181</v>
      </c>
      <c r="BH60" s="88" t="s">
        <v>181</v>
      </c>
      <c r="BI60" s="88" t="s">
        <v>181</v>
      </c>
      <c r="BJ60" s="88" t="s">
        <v>181</v>
      </c>
      <c r="BK60" s="88" t="s">
        <v>181</v>
      </c>
      <c r="BL60" s="88" t="s">
        <v>181</v>
      </c>
      <c r="BM60" s="88" t="s">
        <v>181</v>
      </c>
      <c r="BN60" s="88" t="s">
        <v>181</v>
      </c>
      <c r="BO60" s="88" t="s">
        <v>181</v>
      </c>
      <c r="BP60" s="88" t="s">
        <v>181</v>
      </c>
      <c r="BQ60" s="88" t="s">
        <v>181</v>
      </c>
      <c r="BR60" s="88" t="s">
        <v>181</v>
      </c>
      <c r="BS60" s="88" t="s">
        <v>181</v>
      </c>
      <c r="BT60" s="88" t="s">
        <v>181</v>
      </c>
      <c r="BU60" s="88" t="s">
        <v>181</v>
      </c>
      <c r="BV60" s="88" t="s">
        <v>181</v>
      </c>
    </row>
    <row r="61" spans="1:74" x14ac:dyDescent="0.25">
      <c r="B61" s="90" t="s">
        <v>198</v>
      </c>
      <c r="C61" s="55">
        <v>41800</v>
      </c>
      <c r="D61" s="194"/>
      <c r="E61" s="88">
        <v>98.350000000000009</v>
      </c>
      <c r="F61" s="88">
        <v>105.56666666666666</v>
      </c>
      <c r="G61" s="88">
        <v>106.05</v>
      </c>
      <c r="H61" s="88">
        <v>107.85000000000001</v>
      </c>
      <c r="I61" s="88">
        <v>104.91666666666669</v>
      </c>
      <c r="J61" s="88">
        <v>109.8</v>
      </c>
      <c r="K61" s="88">
        <v>107.61666666666666</v>
      </c>
      <c r="L61" s="88">
        <v>107.48333333333331</v>
      </c>
      <c r="M61" s="88">
        <v>104.85000000000001</v>
      </c>
      <c r="N61" s="88">
        <v>105.83333333333333</v>
      </c>
      <c r="O61" s="88">
        <v>118.86666666666667</v>
      </c>
      <c r="P61" s="87" t="s">
        <v>199</v>
      </c>
      <c r="Q61" s="88">
        <v>108.83333333333336</v>
      </c>
      <c r="R61" s="87" t="s">
        <v>199</v>
      </c>
      <c r="S61" s="88">
        <v>112.66666666666667</v>
      </c>
      <c r="T61" s="87" t="s">
        <v>199</v>
      </c>
      <c r="U61" s="88">
        <v>99.166666666666671</v>
      </c>
      <c r="V61" s="88">
        <v>100.06666666666666</v>
      </c>
      <c r="W61" s="88">
        <v>112.23333333333335</v>
      </c>
      <c r="X61" s="87" t="s">
        <v>199</v>
      </c>
      <c r="Y61" s="88">
        <v>103.60000000000001</v>
      </c>
      <c r="Z61" s="88">
        <v>107.8</v>
      </c>
      <c r="AA61" s="87" t="s">
        <v>199</v>
      </c>
      <c r="AB61" s="87" t="s">
        <v>199</v>
      </c>
      <c r="AC61" s="88">
        <v>118.51666666666667</v>
      </c>
      <c r="AD61" s="88">
        <v>113.25</v>
      </c>
      <c r="AE61" s="87" t="s">
        <v>199</v>
      </c>
      <c r="AF61" s="88">
        <v>96.183333333333337</v>
      </c>
      <c r="AG61" s="87" t="s">
        <v>199</v>
      </c>
      <c r="AH61" s="88">
        <v>92.816666666666663</v>
      </c>
      <c r="AI61" s="87" t="s">
        <v>199</v>
      </c>
      <c r="AJ61" s="88">
        <v>95.216666666666654</v>
      </c>
      <c r="AK61" s="87" t="s">
        <v>199</v>
      </c>
      <c r="AL61" s="88">
        <v>95.333333333333329</v>
      </c>
      <c r="AM61" s="88" t="s">
        <v>200</v>
      </c>
      <c r="AN61" s="88">
        <v>99.466666666666683</v>
      </c>
      <c r="AO61" s="88">
        <v>99.45</v>
      </c>
      <c r="AP61" s="87" t="s">
        <v>199</v>
      </c>
      <c r="AQ61" s="87" t="s">
        <v>199</v>
      </c>
      <c r="AR61" s="87" t="s">
        <v>199</v>
      </c>
      <c r="AS61" s="87" t="s">
        <v>199</v>
      </c>
      <c r="AT61" s="88">
        <v>120.23333333333333</v>
      </c>
      <c r="AU61" s="88">
        <v>119.03333333333335</v>
      </c>
      <c r="AV61" s="87" t="s">
        <v>199</v>
      </c>
      <c r="AW61" s="87" t="s">
        <v>199</v>
      </c>
      <c r="AX61" s="87" t="s">
        <v>199</v>
      </c>
      <c r="AY61" s="88">
        <v>114</v>
      </c>
      <c r="AZ61" s="87" t="s">
        <v>199</v>
      </c>
      <c r="BA61" s="87" t="s">
        <v>199</v>
      </c>
      <c r="BB61" s="87" t="s">
        <v>199</v>
      </c>
      <c r="BC61" s="87" t="s">
        <v>199</v>
      </c>
      <c r="BD61" s="88">
        <v>102.5</v>
      </c>
      <c r="BE61" s="87" t="s">
        <v>199</v>
      </c>
      <c r="BF61" s="87" t="s">
        <v>199</v>
      </c>
      <c r="BG61" s="88">
        <v>123.94999999999999</v>
      </c>
      <c r="BH61" s="88">
        <v>114.80000000000001</v>
      </c>
      <c r="BI61" s="88">
        <v>115.98333333333333</v>
      </c>
      <c r="BJ61" s="87" t="s">
        <v>199</v>
      </c>
      <c r="BK61" s="87" t="s">
        <v>199</v>
      </c>
      <c r="BL61" s="88">
        <v>107.45</v>
      </c>
      <c r="BM61" s="87" t="s">
        <v>199</v>
      </c>
      <c r="BN61" s="88">
        <v>111.63333333333333</v>
      </c>
      <c r="BO61" s="87" t="s">
        <v>199</v>
      </c>
      <c r="BP61" s="87" t="s">
        <v>199</v>
      </c>
      <c r="BQ61" s="87" t="s">
        <v>199</v>
      </c>
      <c r="BR61" s="87" t="s">
        <v>199</v>
      </c>
      <c r="BS61" s="87" t="s">
        <v>199</v>
      </c>
      <c r="BT61" s="87" t="s">
        <v>199</v>
      </c>
      <c r="BU61" s="87" t="s">
        <v>199</v>
      </c>
      <c r="BV61" s="87" t="s">
        <v>199</v>
      </c>
    </row>
    <row r="62" spans="1:74" ht="17.25" x14ac:dyDescent="0.25">
      <c r="B62" s="90" t="s">
        <v>201</v>
      </c>
      <c r="C62" s="55">
        <v>41800</v>
      </c>
      <c r="D62" s="194"/>
      <c r="E62" s="88">
        <v>0.999</v>
      </c>
      <c r="F62" s="88">
        <v>0.999</v>
      </c>
      <c r="G62" s="88">
        <v>0.999</v>
      </c>
      <c r="H62" s="88">
        <v>0.999</v>
      </c>
      <c r="I62" s="88">
        <v>1</v>
      </c>
      <c r="J62" s="88">
        <v>0.998</v>
      </c>
      <c r="K62" s="88">
        <v>0.999</v>
      </c>
      <c r="L62" s="88">
        <v>0.998</v>
      </c>
      <c r="M62" s="88">
        <v>0.999</v>
      </c>
      <c r="N62" s="88">
        <v>0.999</v>
      </c>
      <c r="O62" s="88">
        <v>0.996</v>
      </c>
      <c r="P62" s="87" t="s">
        <v>199</v>
      </c>
      <c r="Q62" s="88">
        <v>1</v>
      </c>
      <c r="R62" s="87" t="s">
        <v>199</v>
      </c>
      <c r="S62" s="88">
        <v>0.998</v>
      </c>
      <c r="T62" s="87" t="s">
        <v>199</v>
      </c>
      <c r="U62" s="88">
        <v>0.98399999999999999</v>
      </c>
      <c r="V62" s="88">
        <v>0.998</v>
      </c>
      <c r="W62" s="88">
        <v>0.998</v>
      </c>
      <c r="X62" s="87" t="s">
        <v>199</v>
      </c>
      <c r="Y62" s="88">
        <v>1</v>
      </c>
      <c r="Z62" s="88">
        <v>0.997</v>
      </c>
      <c r="AA62" s="87" t="s">
        <v>199</v>
      </c>
      <c r="AB62" s="88">
        <v>0.97199999999999998</v>
      </c>
      <c r="AC62" s="88">
        <v>0.98499999999999999</v>
      </c>
      <c r="AD62" s="88">
        <v>0.999</v>
      </c>
      <c r="AE62" s="87" t="s">
        <v>199</v>
      </c>
      <c r="AF62" s="88">
        <v>0.999</v>
      </c>
      <c r="AG62" s="87" t="s">
        <v>199</v>
      </c>
      <c r="AH62" s="88">
        <v>0.999</v>
      </c>
      <c r="AI62" s="87" t="s">
        <v>199</v>
      </c>
      <c r="AJ62" s="88">
        <v>1</v>
      </c>
      <c r="AK62" s="87" t="s">
        <v>199</v>
      </c>
      <c r="AL62" s="88">
        <v>0.997</v>
      </c>
      <c r="AM62" s="88">
        <v>0.99399999999999999</v>
      </c>
      <c r="AN62" s="88">
        <v>0.99</v>
      </c>
      <c r="AO62" s="88">
        <v>0.995</v>
      </c>
      <c r="AP62" s="87" t="s">
        <v>199</v>
      </c>
      <c r="AQ62" s="87" t="s">
        <v>199</v>
      </c>
      <c r="AR62" s="87" t="s">
        <v>199</v>
      </c>
      <c r="AS62" s="87" t="s">
        <v>199</v>
      </c>
      <c r="AT62" s="88">
        <v>0.998</v>
      </c>
      <c r="AU62" s="88">
        <v>0.99399999999999999</v>
      </c>
      <c r="AV62" s="87" t="s">
        <v>199</v>
      </c>
      <c r="AW62" s="87" t="s">
        <v>199</v>
      </c>
      <c r="AX62" s="87" t="s">
        <v>199</v>
      </c>
      <c r="AY62" s="88">
        <v>0.997</v>
      </c>
      <c r="AZ62" s="87" t="s">
        <v>199</v>
      </c>
      <c r="BA62" s="87" t="s">
        <v>199</v>
      </c>
      <c r="BB62" s="87" t="s">
        <v>199</v>
      </c>
      <c r="BC62" s="87" t="s">
        <v>199</v>
      </c>
      <c r="BD62" s="88">
        <v>0.998</v>
      </c>
      <c r="BE62" s="87" t="s">
        <v>199</v>
      </c>
      <c r="BF62" s="87" t="s">
        <v>199</v>
      </c>
      <c r="BG62" s="88">
        <v>0.997</v>
      </c>
      <c r="BH62" s="88">
        <v>1</v>
      </c>
      <c r="BI62" s="88">
        <v>0.996</v>
      </c>
      <c r="BJ62" s="87" t="s">
        <v>199</v>
      </c>
      <c r="BK62" s="87" t="s">
        <v>199</v>
      </c>
      <c r="BL62" s="88">
        <v>0.999</v>
      </c>
      <c r="BM62" s="87" t="s">
        <v>199</v>
      </c>
      <c r="BN62" s="88">
        <v>0.999</v>
      </c>
      <c r="BO62" s="87" t="s">
        <v>199</v>
      </c>
      <c r="BP62" s="87" t="s">
        <v>199</v>
      </c>
      <c r="BQ62" s="87" t="s">
        <v>199</v>
      </c>
      <c r="BR62" s="87" t="s">
        <v>199</v>
      </c>
      <c r="BS62" s="87" t="s">
        <v>199</v>
      </c>
      <c r="BT62" s="87" t="s">
        <v>199</v>
      </c>
      <c r="BU62" s="87" t="s">
        <v>199</v>
      </c>
      <c r="BV62" s="87" t="s">
        <v>199</v>
      </c>
    </row>
    <row r="63" spans="1:74" x14ac:dyDescent="0.25">
      <c r="B63" s="89" t="s">
        <v>202</v>
      </c>
      <c r="C63" s="55">
        <v>41800</v>
      </c>
      <c r="D63" s="194"/>
      <c r="E63" s="88">
        <v>83.4</v>
      </c>
      <c r="F63" s="88">
        <v>87.8</v>
      </c>
      <c r="G63" s="88">
        <v>96.8</v>
      </c>
      <c r="H63" s="88">
        <v>89.9</v>
      </c>
      <c r="I63" s="88">
        <v>88.1</v>
      </c>
      <c r="J63" s="88">
        <v>90.2</v>
      </c>
      <c r="K63" s="88">
        <v>89.9</v>
      </c>
      <c r="L63" s="88">
        <v>92.4</v>
      </c>
      <c r="M63" s="88">
        <v>90.8</v>
      </c>
      <c r="N63" s="88">
        <v>90.4</v>
      </c>
      <c r="O63" s="88">
        <v>101.5</v>
      </c>
      <c r="P63" s="87" t="s">
        <v>199</v>
      </c>
      <c r="Q63" s="88">
        <v>92</v>
      </c>
      <c r="R63" s="87" t="s">
        <v>199</v>
      </c>
      <c r="S63" s="88">
        <v>90.8</v>
      </c>
      <c r="T63" s="87" t="s">
        <v>199</v>
      </c>
      <c r="U63" s="88">
        <v>100.2</v>
      </c>
      <c r="V63" s="88">
        <v>108.4</v>
      </c>
      <c r="W63" s="88">
        <v>117.9</v>
      </c>
      <c r="X63" s="87" t="s">
        <v>199</v>
      </c>
      <c r="Y63" s="88">
        <v>86</v>
      </c>
      <c r="Z63" s="88">
        <v>87.3</v>
      </c>
      <c r="AA63" s="87" t="s">
        <v>199</v>
      </c>
      <c r="AB63" s="88">
        <v>104.4</v>
      </c>
      <c r="AC63" s="88">
        <v>85.8</v>
      </c>
      <c r="AD63" s="88">
        <v>84.1</v>
      </c>
      <c r="AE63" s="87" t="s">
        <v>199</v>
      </c>
      <c r="AF63" s="88">
        <v>81.2</v>
      </c>
      <c r="AG63" s="87" t="s">
        <v>199</v>
      </c>
      <c r="AH63" s="88">
        <v>86.1</v>
      </c>
      <c r="AI63" s="87" t="s">
        <v>199</v>
      </c>
      <c r="AJ63" s="88">
        <v>83.9</v>
      </c>
      <c r="AK63" s="87" t="s">
        <v>199</v>
      </c>
      <c r="AL63" s="88">
        <v>82.6</v>
      </c>
      <c r="AM63" s="88">
        <v>109.4</v>
      </c>
      <c r="AN63" s="88">
        <v>92.6</v>
      </c>
      <c r="AO63" s="88">
        <v>101.4</v>
      </c>
      <c r="AP63" s="87" t="s">
        <v>199</v>
      </c>
      <c r="AQ63" s="87" t="s">
        <v>199</v>
      </c>
      <c r="AR63" s="87" t="s">
        <v>199</v>
      </c>
      <c r="AS63" s="87" t="s">
        <v>199</v>
      </c>
      <c r="AT63" s="88">
        <v>85.9</v>
      </c>
      <c r="AU63" s="88">
        <v>111.1</v>
      </c>
      <c r="AV63" s="87" t="s">
        <v>199</v>
      </c>
      <c r="AW63" s="87" t="s">
        <v>199</v>
      </c>
      <c r="AX63" s="87" t="s">
        <v>199</v>
      </c>
      <c r="AY63" s="88">
        <v>97.3</v>
      </c>
      <c r="AZ63" s="87" t="s">
        <v>199</v>
      </c>
      <c r="BA63" s="87" t="s">
        <v>199</v>
      </c>
      <c r="BB63" s="87" t="s">
        <v>199</v>
      </c>
      <c r="BC63" s="87" t="s">
        <v>199</v>
      </c>
      <c r="BD63" s="88">
        <v>85.4</v>
      </c>
      <c r="BE63" s="87" t="s">
        <v>199</v>
      </c>
      <c r="BF63" s="87" t="s">
        <v>199</v>
      </c>
      <c r="BG63" s="88">
        <v>84.8</v>
      </c>
      <c r="BH63" s="88">
        <v>80.400000000000006</v>
      </c>
      <c r="BI63" s="88">
        <v>82.6</v>
      </c>
      <c r="BJ63" s="87" t="s">
        <v>199</v>
      </c>
      <c r="BK63" s="87" t="s">
        <v>199</v>
      </c>
      <c r="BL63" s="88">
        <v>85</v>
      </c>
      <c r="BM63" s="87" t="s">
        <v>199</v>
      </c>
      <c r="BN63" s="88">
        <v>94.1</v>
      </c>
      <c r="BO63" s="87" t="s">
        <v>199</v>
      </c>
      <c r="BP63" s="87" t="s">
        <v>199</v>
      </c>
      <c r="BQ63" s="87" t="s">
        <v>199</v>
      </c>
      <c r="BR63" s="87" t="s">
        <v>199</v>
      </c>
      <c r="BS63" s="87" t="s">
        <v>199</v>
      </c>
      <c r="BT63" s="87" t="s">
        <v>199</v>
      </c>
      <c r="BU63" s="87" t="s">
        <v>199</v>
      </c>
      <c r="BV63" s="87" t="s">
        <v>199</v>
      </c>
    </row>
    <row r="64" spans="1:74" x14ac:dyDescent="0.25">
      <c r="B64" s="90" t="s">
        <v>203</v>
      </c>
      <c r="C64" s="55">
        <v>41800</v>
      </c>
      <c r="D64" s="194"/>
      <c r="E64" s="88" t="s">
        <v>204</v>
      </c>
      <c r="F64" s="88" t="s">
        <v>204</v>
      </c>
      <c r="G64" s="88" t="s">
        <v>204</v>
      </c>
      <c r="H64" s="88" t="s">
        <v>204</v>
      </c>
      <c r="I64" s="88" t="s">
        <v>204</v>
      </c>
      <c r="J64" s="88" t="s">
        <v>204</v>
      </c>
      <c r="K64" s="88" t="s">
        <v>204</v>
      </c>
      <c r="L64" s="88" t="s">
        <v>204</v>
      </c>
      <c r="M64" s="88" t="s">
        <v>204</v>
      </c>
      <c r="N64" s="88" t="s">
        <v>204</v>
      </c>
      <c r="O64" s="88" t="s">
        <v>204</v>
      </c>
      <c r="P64" s="87" t="s">
        <v>199</v>
      </c>
      <c r="Q64" s="88" t="s">
        <v>204</v>
      </c>
      <c r="R64" s="87" t="s">
        <v>199</v>
      </c>
      <c r="S64" s="88" t="s">
        <v>204</v>
      </c>
      <c r="T64" s="87" t="s">
        <v>199</v>
      </c>
      <c r="U64" s="88" t="s">
        <v>204</v>
      </c>
      <c r="V64" s="88" t="s">
        <v>204</v>
      </c>
      <c r="W64" s="88" t="s">
        <v>204</v>
      </c>
      <c r="X64" s="87" t="s">
        <v>199</v>
      </c>
      <c r="Y64" s="88" t="s">
        <v>204</v>
      </c>
      <c r="Z64" s="88" t="s">
        <v>204</v>
      </c>
      <c r="AA64" s="88" t="s">
        <v>204</v>
      </c>
      <c r="AB64" s="88" t="s">
        <v>204</v>
      </c>
      <c r="AC64" s="88" t="s">
        <v>204</v>
      </c>
      <c r="AD64" s="88" t="s">
        <v>204</v>
      </c>
      <c r="AE64" s="87" t="s">
        <v>199</v>
      </c>
      <c r="AF64" s="88" t="s">
        <v>204</v>
      </c>
      <c r="AG64" s="87" t="s">
        <v>199</v>
      </c>
      <c r="AH64" s="88" t="s">
        <v>204</v>
      </c>
      <c r="AI64" s="87" t="s">
        <v>199</v>
      </c>
      <c r="AJ64" s="88" t="s">
        <v>204</v>
      </c>
      <c r="AK64" s="87" t="s">
        <v>199</v>
      </c>
      <c r="AL64" s="88" t="s">
        <v>204</v>
      </c>
      <c r="AM64" s="88" t="s">
        <v>204</v>
      </c>
      <c r="AN64" s="88" t="s">
        <v>204</v>
      </c>
      <c r="AO64" s="88" t="s">
        <v>204</v>
      </c>
      <c r="AP64" s="87" t="s">
        <v>199</v>
      </c>
      <c r="AQ64" s="87" t="s">
        <v>199</v>
      </c>
      <c r="AR64" s="87" t="s">
        <v>199</v>
      </c>
      <c r="AS64" s="87" t="s">
        <v>199</v>
      </c>
      <c r="AT64" s="88" t="s">
        <v>204</v>
      </c>
      <c r="AU64" s="88" t="s">
        <v>204</v>
      </c>
      <c r="AV64" s="87" t="s">
        <v>199</v>
      </c>
      <c r="AW64" s="87" t="s">
        <v>199</v>
      </c>
      <c r="AX64" s="87" t="s">
        <v>199</v>
      </c>
      <c r="AY64" s="88" t="s">
        <v>204</v>
      </c>
      <c r="AZ64" s="87" t="s">
        <v>199</v>
      </c>
      <c r="BA64" s="87" t="s">
        <v>199</v>
      </c>
      <c r="BB64" s="87" t="s">
        <v>199</v>
      </c>
      <c r="BC64" s="87" t="s">
        <v>199</v>
      </c>
      <c r="BD64" s="88" t="s">
        <v>204</v>
      </c>
      <c r="BE64" s="87" t="s">
        <v>199</v>
      </c>
      <c r="BF64" s="87" t="s">
        <v>199</v>
      </c>
      <c r="BG64" s="88" t="s">
        <v>204</v>
      </c>
      <c r="BH64" s="88" t="s">
        <v>204</v>
      </c>
      <c r="BI64" s="88" t="s">
        <v>204</v>
      </c>
      <c r="BJ64" s="87" t="s">
        <v>199</v>
      </c>
      <c r="BK64" s="87" t="s">
        <v>199</v>
      </c>
      <c r="BL64" s="88" t="s">
        <v>204</v>
      </c>
      <c r="BM64" s="87" t="s">
        <v>199</v>
      </c>
      <c r="BN64" s="88" t="s">
        <v>204</v>
      </c>
      <c r="BO64" s="87" t="s">
        <v>199</v>
      </c>
      <c r="BP64" s="92" t="s">
        <v>204</v>
      </c>
      <c r="BQ64" s="92" t="s">
        <v>204</v>
      </c>
      <c r="BR64" s="92" t="s">
        <v>204</v>
      </c>
      <c r="BS64" s="92" t="s">
        <v>204</v>
      </c>
      <c r="BT64" s="92" t="s">
        <v>204</v>
      </c>
      <c r="BU64" s="92" t="s">
        <v>204</v>
      </c>
      <c r="BV64" s="88" t="s">
        <v>204</v>
      </c>
    </row>
    <row r="65" spans="2:74" s="34" customFormat="1" x14ac:dyDescent="0.25">
      <c r="B65" s="104" t="s">
        <v>205</v>
      </c>
      <c r="C65" s="102">
        <v>41800</v>
      </c>
      <c r="D65" s="102"/>
      <c r="E65" s="34" t="s">
        <v>194</v>
      </c>
      <c r="F65" s="34">
        <v>34.171974475124067</v>
      </c>
      <c r="G65" s="34">
        <v>38.171666343599014</v>
      </c>
      <c r="H65" s="34">
        <v>29.252374607040011</v>
      </c>
      <c r="I65" s="34">
        <v>29.578556811334614</v>
      </c>
      <c r="J65" s="34" t="s">
        <v>194</v>
      </c>
      <c r="K65" s="34" t="s">
        <v>194</v>
      </c>
      <c r="L65" s="34" t="s">
        <v>194</v>
      </c>
      <c r="M65" s="34" t="s">
        <v>194</v>
      </c>
      <c r="N65" s="34" t="s">
        <v>194</v>
      </c>
      <c r="O65" s="34" t="s">
        <v>194</v>
      </c>
      <c r="P65" s="34" t="s">
        <v>194</v>
      </c>
      <c r="Q65" s="34" t="s">
        <v>194</v>
      </c>
      <c r="R65" s="34" t="s">
        <v>194</v>
      </c>
      <c r="S65" s="34" t="s">
        <v>194</v>
      </c>
      <c r="T65" s="34" t="s">
        <v>194</v>
      </c>
      <c r="U65" s="34" t="s">
        <v>194</v>
      </c>
      <c r="V65" s="34" t="s">
        <v>194</v>
      </c>
      <c r="W65" s="34" t="s">
        <v>194</v>
      </c>
      <c r="X65" s="34" t="s">
        <v>194</v>
      </c>
      <c r="Y65" s="34" t="s">
        <v>194</v>
      </c>
      <c r="Z65" s="34" t="s">
        <v>194</v>
      </c>
      <c r="AA65" s="34" t="s">
        <v>194</v>
      </c>
      <c r="AB65" s="34" t="s">
        <v>194</v>
      </c>
      <c r="AC65" s="34" t="s">
        <v>194</v>
      </c>
      <c r="AD65" s="34" t="s">
        <v>194</v>
      </c>
      <c r="AE65" s="34" t="s">
        <v>194</v>
      </c>
      <c r="AF65" s="34">
        <v>40.82055974000027</v>
      </c>
      <c r="AG65" s="34" t="s">
        <v>194</v>
      </c>
      <c r="AH65" s="34" t="s">
        <v>194</v>
      </c>
      <c r="AI65" s="34" t="s">
        <v>194</v>
      </c>
      <c r="AJ65" s="34" t="s">
        <v>194</v>
      </c>
      <c r="AK65" s="34" t="s">
        <v>194</v>
      </c>
      <c r="AL65" s="34" t="s">
        <v>194</v>
      </c>
      <c r="AM65" s="34" t="s">
        <v>194</v>
      </c>
      <c r="AN65" s="34">
        <v>33.453393774632566</v>
      </c>
      <c r="AO65" s="34" t="s">
        <v>194</v>
      </c>
      <c r="AP65" s="34" t="s">
        <v>194</v>
      </c>
      <c r="AQ65" s="34" t="s">
        <v>194</v>
      </c>
      <c r="AR65" s="34" t="s">
        <v>194</v>
      </c>
      <c r="AS65" s="34" t="s">
        <v>194</v>
      </c>
      <c r="AT65" s="34" t="s">
        <v>194</v>
      </c>
      <c r="AU65" s="34" t="s">
        <v>194</v>
      </c>
      <c r="AV65" s="34" t="s">
        <v>194</v>
      </c>
      <c r="AW65" s="34" t="s">
        <v>194</v>
      </c>
      <c r="AX65" s="34" t="s">
        <v>194</v>
      </c>
      <c r="AY65" s="34" t="s">
        <v>194</v>
      </c>
      <c r="AZ65" s="34" t="s">
        <v>194</v>
      </c>
      <c r="BA65" s="34" t="s">
        <v>194</v>
      </c>
      <c r="BB65" s="34" t="s">
        <v>194</v>
      </c>
      <c r="BC65" s="34" t="s">
        <v>194</v>
      </c>
      <c r="BD65" s="34" t="s">
        <v>194</v>
      </c>
      <c r="BE65" s="34" t="s">
        <v>194</v>
      </c>
      <c r="BF65" s="34" t="s">
        <v>194</v>
      </c>
      <c r="BG65" s="34" t="s">
        <v>194</v>
      </c>
      <c r="BH65" s="34" t="s">
        <v>194</v>
      </c>
      <c r="BI65" s="34" t="s">
        <v>194</v>
      </c>
      <c r="BJ65" s="34" t="s">
        <v>194</v>
      </c>
      <c r="BK65" s="34" t="s">
        <v>194</v>
      </c>
      <c r="BL65" s="34" t="s">
        <v>194</v>
      </c>
      <c r="BM65" s="34" t="s">
        <v>194</v>
      </c>
      <c r="BN65" s="34" t="s">
        <v>194</v>
      </c>
      <c r="BO65" s="34" t="s">
        <v>194</v>
      </c>
      <c r="BP65" s="34" t="s">
        <v>194</v>
      </c>
      <c r="BQ65" s="34" t="s">
        <v>194</v>
      </c>
      <c r="BR65" s="34" t="s">
        <v>194</v>
      </c>
      <c r="BS65" s="34" t="s">
        <v>194</v>
      </c>
      <c r="BT65" s="34" t="s">
        <v>194</v>
      </c>
      <c r="BU65" s="34" t="s">
        <v>194</v>
      </c>
      <c r="BV65" s="34" t="s">
        <v>194</v>
      </c>
    </row>
    <row r="66" spans="2:74" s="34" customFormat="1" x14ac:dyDescent="0.25">
      <c r="D66" s="178"/>
    </row>
    <row r="67" spans="2:74" s="116" customFormat="1" x14ac:dyDescent="0.25">
      <c r="D67" s="202"/>
    </row>
    <row r="68" spans="2:74" s="116" customFormat="1" x14ac:dyDescent="0.25">
      <c r="B68" s="121" t="s">
        <v>196</v>
      </c>
      <c r="C68" s="103">
        <v>41795</v>
      </c>
      <c r="D68" s="103"/>
      <c r="E68" s="118" t="s">
        <v>181</v>
      </c>
      <c r="F68" s="118" t="s">
        <v>181</v>
      </c>
      <c r="G68" s="118" t="s">
        <v>181</v>
      </c>
      <c r="H68" s="118" t="s">
        <v>181</v>
      </c>
      <c r="I68" s="118" t="s">
        <v>181</v>
      </c>
      <c r="J68" s="118" t="s">
        <v>181</v>
      </c>
      <c r="K68" s="118" t="s">
        <v>181</v>
      </c>
      <c r="L68" s="118" t="s">
        <v>181</v>
      </c>
      <c r="M68" s="118" t="s">
        <v>181</v>
      </c>
      <c r="N68" s="118" t="s">
        <v>181</v>
      </c>
      <c r="O68" s="118" t="s">
        <v>181</v>
      </c>
      <c r="P68" s="118" t="s">
        <v>181</v>
      </c>
      <c r="Q68" s="118" t="s">
        <v>181</v>
      </c>
      <c r="R68" s="118" t="s">
        <v>181</v>
      </c>
      <c r="S68" s="118" t="s">
        <v>181</v>
      </c>
      <c r="T68" s="118" t="s">
        <v>181</v>
      </c>
      <c r="U68" s="118" t="s">
        <v>181</v>
      </c>
      <c r="V68" s="118" t="s">
        <v>181</v>
      </c>
      <c r="W68" s="118" t="s">
        <v>181</v>
      </c>
      <c r="X68" s="118" t="s">
        <v>181</v>
      </c>
      <c r="Y68" s="118" t="s">
        <v>181</v>
      </c>
      <c r="Z68" s="118" t="s">
        <v>181</v>
      </c>
      <c r="AA68" s="118" t="s">
        <v>181</v>
      </c>
      <c r="AB68" s="118" t="s">
        <v>181</v>
      </c>
      <c r="AC68" s="118" t="s">
        <v>181</v>
      </c>
      <c r="AD68" s="118" t="s">
        <v>181</v>
      </c>
      <c r="AE68" s="118" t="s">
        <v>181</v>
      </c>
      <c r="AF68" s="118" t="s">
        <v>181</v>
      </c>
      <c r="AG68" s="118" t="s">
        <v>181</v>
      </c>
      <c r="AH68" s="118" t="s">
        <v>181</v>
      </c>
      <c r="AI68" s="118" t="s">
        <v>181</v>
      </c>
      <c r="AJ68" s="118" t="s">
        <v>181</v>
      </c>
      <c r="AK68" s="118" t="s">
        <v>181</v>
      </c>
      <c r="AL68" s="118" t="s">
        <v>181</v>
      </c>
      <c r="AM68" s="118" t="s">
        <v>181</v>
      </c>
      <c r="AN68" s="118" t="s">
        <v>181</v>
      </c>
      <c r="AO68" s="118" t="s">
        <v>181</v>
      </c>
      <c r="AP68" s="118" t="s">
        <v>181</v>
      </c>
      <c r="AQ68" s="118" t="s">
        <v>181</v>
      </c>
      <c r="AR68" s="118" t="s">
        <v>181</v>
      </c>
      <c r="AS68" s="118" t="s">
        <v>181</v>
      </c>
      <c r="AT68" s="118" t="s">
        <v>181</v>
      </c>
      <c r="AU68" s="118" t="s">
        <v>181</v>
      </c>
      <c r="AV68" s="118" t="s">
        <v>181</v>
      </c>
      <c r="AW68" s="118" t="s">
        <v>181</v>
      </c>
      <c r="AX68" s="118" t="s">
        <v>181</v>
      </c>
      <c r="AY68" s="118" t="s">
        <v>181</v>
      </c>
      <c r="AZ68" s="118" t="s">
        <v>181</v>
      </c>
      <c r="BA68" s="118" t="s">
        <v>181</v>
      </c>
      <c r="BB68" s="118" t="s">
        <v>181</v>
      </c>
      <c r="BC68" s="118" t="s">
        <v>181</v>
      </c>
      <c r="BD68" s="118" t="s">
        <v>181</v>
      </c>
      <c r="BE68" s="118" t="s">
        <v>181</v>
      </c>
      <c r="BF68" s="118" t="s">
        <v>181</v>
      </c>
      <c r="BG68" s="118" t="s">
        <v>181</v>
      </c>
      <c r="BH68" s="118" t="s">
        <v>181</v>
      </c>
      <c r="BI68" s="118" t="s">
        <v>181</v>
      </c>
      <c r="BJ68" s="118" t="s">
        <v>181</v>
      </c>
      <c r="BK68" s="118" t="s">
        <v>181</v>
      </c>
      <c r="BL68" s="118" t="s">
        <v>181</v>
      </c>
      <c r="BM68" s="118" t="s">
        <v>181</v>
      </c>
      <c r="BN68" s="118" t="s">
        <v>181</v>
      </c>
      <c r="BO68" s="118" t="s">
        <v>181</v>
      </c>
      <c r="BP68" s="118" t="s">
        <v>181</v>
      </c>
      <c r="BQ68" s="118" t="s">
        <v>181</v>
      </c>
      <c r="BR68" s="118" t="s">
        <v>181</v>
      </c>
      <c r="BS68" s="118" t="s">
        <v>181</v>
      </c>
      <c r="BT68" s="118" t="s">
        <v>181</v>
      </c>
      <c r="BU68" s="118" t="s">
        <v>181</v>
      </c>
      <c r="BV68" s="118" t="s">
        <v>181</v>
      </c>
    </row>
    <row r="69" spans="2:74" s="116" customFormat="1" x14ac:dyDescent="0.25">
      <c r="B69" s="121" t="s">
        <v>197</v>
      </c>
      <c r="C69" s="103">
        <v>41795</v>
      </c>
      <c r="D69" s="103"/>
      <c r="E69" s="118" t="s">
        <v>181</v>
      </c>
      <c r="F69" s="118" t="s">
        <v>181</v>
      </c>
      <c r="G69" s="118" t="s">
        <v>181</v>
      </c>
      <c r="H69" s="118" t="s">
        <v>181</v>
      </c>
      <c r="I69" s="118" t="s">
        <v>181</v>
      </c>
      <c r="J69" s="118" t="s">
        <v>181</v>
      </c>
      <c r="K69" s="118" t="s">
        <v>181</v>
      </c>
      <c r="L69" s="118" t="s">
        <v>181</v>
      </c>
      <c r="M69" s="118" t="s">
        <v>181</v>
      </c>
      <c r="N69" s="118" t="s">
        <v>181</v>
      </c>
      <c r="O69" s="118" t="s">
        <v>181</v>
      </c>
      <c r="P69" s="118" t="s">
        <v>181</v>
      </c>
      <c r="Q69" s="118" t="s">
        <v>181</v>
      </c>
      <c r="R69" s="118" t="s">
        <v>181</v>
      </c>
      <c r="S69" s="118" t="s">
        <v>181</v>
      </c>
      <c r="T69" s="118" t="s">
        <v>181</v>
      </c>
      <c r="U69" s="118" t="s">
        <v>181</v>
      </c>
      <c r="V69" s="118" t="s">
        <v>181</v>
      </c>
      <c r="W69" s="118" t="s">
        <v>181</v>
      </c>
      <c r="X69" s="118" t="s">
        <v>181</v>
      </c>
      <c r="Y69" s="118" t="s">
        <v>181</v>
      </c>
      <c r="Z69" s="118" t="s">
        <v>181</v>
      </c>
      <c r="AA69" s="118" t="s">
        <v>181</v>
      </c>
      <c r="AB69" s="118" t="s">
        <v>181</v>
      </c>
      <c r="AC69" s="118" t="s">
        <v>181</v>
      </c>
      <c r="AD69" s="118" t="s">
        <v>181</v>
      </c>
      <c r="AE69" s="118" t="s">
        <v>181</v>
      </c>
      <c r="AF69" s="118" t="s">
        <v>181</v>
      </c>
      <c r="AG69" s="118" t="s">
        <v>181</v>
      </c>
      <c r="AH69" s="118" t="s">
        <v>181</v>
      </c>
      <c r="AI69" s="118" t="s">
        <v>181</v>
      </c>
      <c r="AJ69" s="118" t="s">
        <v>181</v>
      </c>
      <c r="AK69" s="118" t="s">
        <v>181</v>
      </c>
      <c r="AL69" s="118" t="s">
        <v>181</v>
      </c>
      <c r="AM69" s="118" t="s">
        <v>181</v>
      </c>
      <c r="AN69" s="118" t="s">
        <v>181</v>
      </c>
      <c r="AO69" s="118" t="s">
        <v>181</v>
      </c>
      <c r="AP69" s="118" t="s">
        <v>181</v>
      </c>
      <c r="AQ69" s="118" t="s">
        <v>181</v>
      </c>
      <c r="AR69" s="118" t="s">
        <v>181</v>
      </c>
      <c r="AS69" s="118" t="s">
        <v>181</v>
      </c>
      <c r="AT69" s="118" t="s">
        <v>181</v>
      </c>
      <c r="AU69" s="118" t="s">
        <v>181</v>
      </c>
      <c r="AV69" s="118" t="s">
        <v>181</v>
      </c>
      <c r="AW69" s="118" t="s">
        <v>181</v>
      </c>
      <c r="AX69" s="118" t="s">
        <v>181</v>
      </c>
      <c r="AY69" s="118" t="s">
        <v>181</v>
      </c>
      <c r="AZ69" s="118" t="s">
        <v>181</v>
      </c>
      <c r="BA69" s="118" t="s">
        <v>181</v>
      </c>
      <c r="BB69" s="118" t="s">
        <v>181</v>
      </c>
      <c r="BC69" s="118" t="s">
        <v>181</v>
      </c>
      <c r="BD69" s="118" t="s">
        <v>181</v>
      </c>
      <c r="BE69" s="118" t="s">
        <v>181</v>
      </c>
      <c r="BF69" s="118" t="s">
        <v>181</v>
      </c>
      <c r="BG69" s="118" t="s">
        <v>181</v>
      </c>
      <c r="BH69" s="118" t="s">
        <v>181</v>
      </c>
      <c r="BI69" s="118" t="s">
        <v>181</v>
      </c>
      <c r="BJ69" s="118" t="s">
        <v>181</v>
      </c>
      <c r="BK69" s="118" t="s">
        <v>181</v>
      </c>
      <c r="BL69" s="118" t="s">
        <v>181</v>
      </c>
      <c r="BM69" s="118" t="s">
        <v>181</v>
      </c>
      <c r="BN69" s="118" t="s">
        <v>181</v>
      </c>
      <c r="BO69" s="118" t="s">
        <v>181</v>
      </c>
      <c r="BP69" s="118" t="s">
        <v>181</v>
      </c>
      <c r="BQ69" s="118" t="s">
        <v>181</v>
      </c>
      <c r="BR69" s="118" t="s">
        <v>181</v>
      </c>
      <c r="BS69" s="118" t="s">
        <v>181</v>
      </c>
      <c r="BT69" s="118" t="s">
        <v>181</v>
      </c>
      <c r="BU69" s="118" t="s">
        <v>181</v>
      </c>
      <c r="BV69" s="118" t="s">
        <v>181</v>
      </c>
    </row>
    <row r="70" spans="2:74" s="116" customFormat="1" x14ac:dyDescent="0.25">
      <c r="B70" s="121" t="s">
        <v>198</v>
      </c>
      <c r="C70" s="103">
        <v>41795</v>
      </c>
      <c r="D70" s="103"/>
      <c r="E70" s="118">
        <v>106.91666666666664</v>
      </c>
      <c r="F70" s="118">
        <v>102.33333333333333</v>
      </c>
      <c r="G70" s="118">
        <v>95.666666666666671</v>
      </c>
      <c r="H70" s="118">
        <v>112.01666666666667</v>
      </c>
      <c r="I70" s="118">
        <v>98.350000000000009</v>
      </c>
      <c r="J70" s="118">
        <v>108.03333333333335</v>
      </c>
      <c r="K70" s="118">
        <v>104.51666666666665</v>
      </c>
      <c r="L70" s="118">
        <v>103.33333333333336</v>
      </c>
      <c r="M70" s="118">
        <v>102.46666666666665</v>
      </c>
      <c r="N70" s="118">
        <v>102.3</v>
      </c>
      <c r="O70" s="118">
        <v>103.7</v>
      </c>
      <c r="P70" s="117" t="s">
        <v>199</v>
      </c>
      <c r="Q70" s="118">
        <v>97.916666666666671</v>
      </c>
      <c r="R70" s="117" t="s">
        <v>199</v>
      </c>
      <c r="S70" s="118">
        <v>99.733333333333334</v>
      </c>
      <c r="T70" s="117" t="s">
        <v>199</v>
      </c>
      <c r="U70" s="118">
        <v>101.48333333333333</v>
      </c>
      <c r="V70" s="118">
        <v>106.66666666666667</v>
      </c>
      <c r="W70" s="118">
        <v>111.05000000000001</v>
      </c>
      <c r="X70" s="117" t="s">
        <v>199</v>
      </c>
      <c r="Y70" s="118">
        <v>103.23333333333333</v>
      </c>
      <c r="Z70" s="118" t="s">
        <v>200</v>
      </c>
      <c r="AA70" s="117" t="s">
        <v>199</v>
      </c>
      <c r="AB70" s="117" t="s">
        <v>199</v>
      </c>
      <c r="AC70" s="118">
        <v>111.16666666666667</v>
      </c>
      <c r="AD70" s="118" t="s">
        <v>200</v>
      </c>
      <c r="AE70" s="117" t="s">
        <v>199</v>
      </c>
      <c r="AF70" s="118">
        <v>89.166666666666671</v>
      </c>
      <c r="AG70" s="117" t="s">
        <v>199</v>
      </c>
      <c r="AH70" s="118">
        <v>93.616666666666674</v>
      </c>
      <c r="AI70" s="117" t="s">
        <v>199</v>
      </c>
      <c r="AJ70" s="118">
        <v>98.016666666666652</v>
      </c>
      <c r="AK70" s="117" t="s">
        <v>199</v>
      </c>
      <c r="AL70" s="118">
        <v>91.399999999999991</v>
      </c>
      <c r="AM70" s="118">
        <v>108.25000000000001</v>
      </c>
      <c r="AN70" s="118" t="s">
        <v>200</v>
      </c>
      <c r="AO70" s="118">
        <v>99.883333333333326</v>
      </c>
      <c r="AP70" s="117" t="s">
        <v>199</v>
      </c>
      <c r="AQ70" s="117" t="s">
        <v>199</v>
      </c>
      <c r="AR70" s="117" t="s">
        <v>199</v>
      </c>
      <c r="AS70" s="117" t="s">
        <v>199</v>
      </c>
      <c r="AT70" s="118">
        <v>126.44999999999999</v>
      </c>
      <c r="AU70" s="118">
        <v>101.33333333333333</v>
      </c>
      <c r="AV70" s="117" t="s">
        <v>199</v>
      </c>
      <c r="AW70" s="117" t="s">
        <v>199</v>
      </c>
      <c r="AX70" s="117" t="s">
        <v>199</v>
      </c>
      <c r="AY70" s="118">
        <v>114.28333333333332</v>
      </c>
      <c r="AZ70" s="117" t="s">
        <v>199</v>
      </c>
      <c r="BA70" s="117" t="s">
        <v>199</v>
      </c>
      <c r="BB70" s="117" t="s">
        <v>199</v>
      </c>
      <c r="BC70" s="117" t="s">
        <v>199</v>
      </c>
      <c r="BD70" s="118">
        <v>107.43333333333332</v>
      </c>
      <c r="BE70" s="117" t="s">
        <v>199</v>
      </c>
      <c r="BF70" s="117" t="s">
        <v>199</v>
      </c>
      <c r="BG70" s="118" t="s">
        <v>200</v>
      </c>
      <c r="BH70" s="118">
        <v>107.85000000000001</v>
      </c>
      <c r="BI70" s="118">
        <v>109.13333333333333</v>
      </c>
      <c r="BJ70" s="117" t="s">
        <v>199</v>
      </c>
      <c r="BK70" s="117" t="s">
        <v>199</v>
      </c>
      <c r="BL70" s="118">
        <v>97.516666666666666</v>
      </c>
      <c r="BM70" s="117" t="s">
        <v>199</v>
      </c>
      <c r="BN70" s="118">
        <v>96.88333333333334</v>
      </c>
      <c r="BO70" s="117" t="s">
        <v>199</v>
      </c>
      <c r="BP70" s="117" t="s">
        <v>199</v>
      </c>
      <c r="BQ70" s="117" t="s">
        <v>199</v>
      </c>
      <c r="BR70" s="117" t="s">
        <v>199</v>
      </c>
      <c r="BS70" s="117" t="s">
        <v>199</v>
      </c>
      <c r="BT70" s="117" t="s">
        <v>199</v>
      </c>
      <c r="BU70" s="117" t="s">
        <v>199</v>
      </c>
      <c r="BV70" s="117" t="s">
        <v>199</v>
      </c>
    </row>
    <row r="71" spans="2:74" s="116" customFormat="1" ht="17.25" x14ac:dyDescent="0.25">
      <c r="B71" s="121" t="s">
        <v>201</v>
      </c>
      <c r="C71" s="103">
        <v>41795</v>
      </c>
      <c r="D71" s="103"/>
      <c r="E71" s="118">
        <v>0.997</v>
      </c>
      <c r="F71" s="118">
        <v>0.997</v>
      </c>
      <c r="G71" s="118">
        <v>0.995</v>
      </c>
      <c r="H71" s="118">
        <v>0.997</v>
      </c>
      <c r="I71" s="118">
        <v>0.997</v>
      </c>
      <c r="J71" s="118">
        <v>0.995</v>
      </c>
      <c r="K71" s="118">
        <v>0.998</v>
      </c>
      <c r="L71" s="118">
        <v>0.997</v>
      </c>
      <c r="M71" s="118">
        <v>0.997</v>
      </c>
      <c r="N71" s="118">
        <v>0.998</v>
      </c>
      <c r="O71" s="118">
        <v>0.997</v>
      </c>
      <c r="P71" s="117" t="s">
        <v>199</v>
      </c>
      <c r="Q71" s="118">
        <v>0.997</v>
      </c>
      <c r="R71" s="117" t="s">
        <v>199</v>
      </c>
      <c r="S71" s="118">
        <v>0.997</v>
      </c>
      <c r="T71" s="117" t="s">
        <v>199</v>
      </c>
      <c r="U71" s="118">
        <v>0.998</v>
      </c>
      <c r="V71" s="118">
        <v>0.996</v>
      </c>
      <c r="W71" s="118">
        <v>0.97099999999999997</v>
      </c>
      <c r="X71" s="117" t="s">
        <v>199</v>
      </c>
      <c r="Y71" s="118">
        <v>0.999</v>
      </c>
      <c r="Z71" s="118">
        <v>0.998</v>
      </c>
      <c r="AA71" s="117" t="s">
        <v>199</v>
      </c>
      <c r="AB71" s="118">
        <v>0.996</v>
      </c>
      <c r="AC71" s="118">
        <v>0.99199999999999999</v>
      </c>
      <c r="AD71" s="118">
        <v>0.995</v>
      </c>
      <c r="AE71" s="117" t="s">
        <v>199</v>
      </c>
      <c r="AF71" s="118">
        <v>0.99399999999999999</v>
      </c>
      <c r="AG71" s="117" t="s">
        <v>199</v>
      </c>
      <c r="AH71" s="118">
        <v>0.996</v>
      </c>
      <c r="AI71" s="117" t="s">
        <v>199</v>
      </c>
      <c r="AJ71" s="118">
        <v>0.996</v>
      </c>
      <c r="AK71" s="117" t="s">
        <v>199</v>
      </c>
      <c r="AL71" s="118">
        <v>0.99299999999999999</v>
      </c>
      <c r="AM71" s="118">
        <v>0.999</v>
      </c>
      <c r="AN71" s="119" t="s">
        <v>206</v>
      </c>
      <c r="AO71" s="118">
        <v>0.999</v>
      </c>
      <c r="AP71" s="117" t="s">
        <v>199</v>
      </c>
      <c r="AQ71" s="117" t="s">
        <v>199</v>
      </c>
      <c r="AR71" s="117" t="s">
        <v>199</v>
      </c>
      <c r="AS71" s="117" t="s">
        <v>199</v>
      </c>
      <c r="AT71" s="118">
        <v>0.998</v>
      </c>
      <c r="AU71" s="118">
        <v>0.996</v>
      </c>
      <c r="AV71" s="117" t="s">
        <v>199</v>
      </c>
      <c r="AW71" s="117" t="s">
        <v>199</v>
      </c>
      <c r="AX71" s="117" t="s">
        <v>199</v>
      </c>
      <c r="AY71" s="118">
        <v>0.998</v>
      </c>
      <c r="AZ71" s="117" t="s">
        <v>199</v>
      </c>
      <c r="BA71" s="117" t="s">
        <v>199</v>
      </c>
      <c r="BB71" s="117" t="s">
        <v>199</v>
      </c>
      <c r="BC71" s="117" t="s">
        <v>199</v>
      </c>
      <c r="BD71" s="118">
        <v>0.996</v>
      </c>
      <c r="BE71" s="117" t="s">
        <v>199</v>
      </c>
      <c r="BF71" s="117" t="s">
        <v>199</v>
      </c>
      <c r="BG71" s="118">
        <v>0.999</v>
      </c>
      <c r="BH71" s="118">
        <v>0.998</v>
      </c>
      <c r="BI71" s="118">
        <v>0.998</v>
      </c>
      <c r="BJ71" s="117" t="s">
        <v>199</v>
      </c>
      <c r="BK71" s="117" t="s">
        <v>199</v>
      </c>
      <c r="BL71" s="118">
        <v>0.997</v>
      </c>
      <c r="BM71" s="117" t="s">
        <v>199</v>
      </c>
      <c r="BN71" s="118">
        <v>0.98799999999999999</v>
      </c>
      <c r="BO71" s="117" t="s">
        <v>199</v>
      </c>
      <c r="BP71" s="117" t="s">
        <v>199</v>
      </c>
      <c r="BQ71" s="117" t="s">
        <v>199</v>
      </c>
      <c r="BR71" s="117" t="s">
        <v>199</v>
      </c>
      <c r="BS71" s="117" t="s">
        <v>199</v>
      </c>
      <c r="BT71" s="117" t="s">
        <v>199</v>
      </c>
      <c r="BU71" s="117" t="s">
        <v>199</v>
      </c>
      <c r="BV71" s="117" t="s">
        <v>199</v>
      </c>
    </row>
    <row r="72" spans="2:74" s="116" customFormat="1" x14ac:dyDescent="0.25">
      <c r="B72" s="120" t="s">
        <v>202</v>
      </c>
      <c r="C72" s="103">
        <v>41795</v>
      </c>
      <c r="D72" s="103"/>
      <c r="E72" s="118">
        <v>95.3</v>
      </c>
      <c r="F72" s="118">
        <v>89.2</v>
      </c>
      <c r="G72" s="118">
        <v>80.3</v>
      </c>
      <c r="H72" s="118">
        <v>99.7</v>
      </c>
      <c r="I72" s="118">
        <v>84.8</v>
      </c>
      <c r="J72" s="118">
        <v>93.7</v>
      </c>
      <c r="K72" s="118">
        <v>92.2</v>
      </c>
      <c r="L72" s="118">
        <v>85</v>
      </c>
      <c r="M72" s="118">
        <v>87.4</v>
      </c>
      <c r="N72" s="118">
        <v>85.7</v>
      </c>
      <c r="O72" s="118">
        <v>90.1</v>
      </c>
      <c r="P72" s="117" t="s">
        <v>199</v>
      </c>
      <c r="Q72" s="118">
        <v>85.4</v>
      </c>
      <c r="R72" s="117" t="s">
        <v>199</v>
      </c>
      <c r="S72" s="118">
        <v>85.8</v>
      </c>
      <c r="T72" s="117" t="s">
        <v>199</v>
      </c>
      <c r="U72" s="118">
        <v>97.1</v>
      </c>
      <c r="V72" s="118">
        <v>95</v>
      </c>
      <c r="W72" s="118">
        <v>114.3</v>
      </c>
      <c r="X72" s="117" t="s">
        <v>199</v>
      </c>
      <c r="Y72" s="118">
        <v>94.8</v>
      </c>
      <c r="Z72" s="118">
        <v>98.7</v>
      </c>
      <c r="AA72" s="117" t="s">
        <v>199</v>
      </c>
      <c r="AB72" s="118">
        <v>94.9</v>
      </c>
      <c r="AC72" s="118">
        <v>88.6</v>
      </c>
      <c r="AD72" s="118">
        <v>102.9</v>
      </c>
      <c r="AE72" s="117" t="s">
        <v>199</v>
      </c>
      <c r="AF72" s="118">
        <v>81.7</v>
      </c>
      <c r="AG72" s="117" t="s">
        <v>199</v>
      </c>
      <c r="AH72" s="118">
        <v>88.1</v>
      </c>
      <c r="AI72" s="117" t="s">
        <v>199</v>
      </c>
      <c r="AJ72" s="118">
        <v>87.1</v>
      </c>
      <c r="AK72" s="117" t="s">
        <v>199</v>
      </c>
      <c r="AL72" s="118">
        <v>80.5</v>
      </c>
      <c r="AM72" s="118">
        <v>91.8</v>
      </c>
      <c r="AN72" s="118">
        <v>86.2</v>
      </c>
      <c r="AO72" s="118">
        <v>97.5</v>
      </c>
      <c r="AP72" s="117" t="s">
        <v>199</v>
      </c>
      <c r="AQ72" s="117" t="s">
        <v>199</v>
      </c>
      <c r="AR72" s="117" t="s">
        <v>199</v>
      </c>
      <c r="AS72" s="117" t="s">
        <v>199</v>
      </c>
      <c r="AT72" s="118">
        <v>90.6</v>
      </c>
      <c r="AU72" s="118">
        <v>81.2</v>
      </c>
      <c r="AV72" s="117" t="s">
        <v>199</v>
      </c>
      <c r="AW72" s="117" t="s">
        <v>199</v>
      </c>
      <c r="AX72" s="117" t="s">
        <v>199</v>
      </c>
      <c r="AY72" s="118">
        <v>92.6</v>
      </c>
      <c r="AZ72" s="117" t="s">
        <v>199</v>
      </c>
      <c r="BA72" s="117" t="s">
        <v>199</v>
      </c>
      <c r="BB72" s="117" t="s">
        <v>199</v>
      </c>
      <c r="BC72" s="117" t="s">
        <v>199</v>
      </c>
      <c r="BD72" s="118">
        <v>90.2</v>
      </c>
      <c r="BE72" s="117" t="s">
        <v>199</v>
      </c>
      <c r="BF72" s="117" t="s">
        <v>199</v>
      </c>
      <c r="BG72" s="118">
        <v>90.7</v>
      </c>
      <c r="BH72" s="118">
        <v>88.1</v>
      </c>
      <c r="BI72" s="118">
        <v>88.8</v>
      </c>
      <c r="BJ72" s="117" t="s">
        <v>199</v>
      </c>
      <c r="BK72" s="117" t="s">
        <v>199</v>
      </c>
      <c r="BL72" s="118">
        <v>84.8</v>
      </c>
      <c r="BM72" s="117" t="s">
        <v>199</v>
      </c>
      <c r="BN72" s="118">
        <v>90.5</v>
      </c>
      <c r="BO72" s="117" t="s">
        <v>199</v>
      </c>
      <c r="BP72" s="117" t="s">
        <v>199</v>
      </c>
      <c r="BQ72" s="117" t="s">
        <v>199</v>
      </c>
      <c r="BR72" s="117" t="s">
        <v>199</v>
      </c>
      <c r="BS72" s="117" t="s">
        <v>199</v>
      </c>
      <c r="BT72" s="117" t="s">
        <v>199</v>
      </c>
      <c r="BU72" s="117" t="s">
        <v>199</v>
      </c>
      <c r="BV72" s="117" t="s">
        <v>199</v>
      </c>
    </row>
    <row r="73" spans="2:74" s="116" customFormat="1" x14ac:dyDescent="0.25">
      <c r="B73" s="121" t="s">
        <v>203</v>
      </c>
      <c r="C73" s="103">
        <v>41795</v>
      </c>
      <c r="D73" s="103"/>
      <c r="E73" s="118" t="s">
        <v>204</v>
      </c>
      <c r="F73" s="118" t="s">
        <v>204</v>
      </c>
      <c r="G73" s="118" t="s">
        <v>204</v>
      </c>
      <c r="H73" s="118" t="s">
        <v>204</v>
      </c>
      <c r="I73" s="118" t="s">
        <v>204</v>
      </c>
      <c r="J73" s="118" t="s">
        <v>204</v>
      </c>
      <c r="K73" s="118" t="s">
        <v>204</v>
      </c>
      <c r="L73" s="118" t="s">
        <v>204</v>
      </c>
      <c r="M73" s="118" t="s">
        <v>204</v>
      </c>
      <c r="N73" s="118" t="s">
        <v>204</v>
      </c>
      <c r="O73" s="118" t="s">
        <v>204</v>
      </c>
      <c r="P73" s="117" t="s">
        <v>199</v>
      </c>
      <c r="Q73" s="118" t="s">
        <v>204</v>
      </c>
      <c r="R73" s="117" t="s">
        <v>199</v>
      </c>
      <c r="S73" s="118" t="s">
        <v>204</v>
      </c>
      <c r="T73" s="117" t="s">
        <v>199</v>
      </c>
      <c r="U73" s="118" t="s">
        <v>204</v>
      </c>
      <c r="V73" s="118" t="s">
        <v>204</v>
      </c>
      <c r="W73" s="118" t="s">
        <v>204</v>
      </c>
      <c r="X73" s="117" t="s">
        <v>199</v>
      </c>
      <c r="Y73" s="118" t="s">
        <v>204</v>
      </c>
      <c r="Z73" s="118" t="s">
        <v>204</v>
      </c>
      <c r="AA73" s="118" t="s">
        <v>204</v>
      </c>
      <c r="AB73" s="118" t="s">
        <v>204</v>
      </c>
      <c r="AC73" s="118" t="s">
        <v>204</v>
      </c>
      <c r="AD73" s="118" t="s">
        <v>204</v>
      </c>
      <c r="AE73" s="117" t="s">
        <v>199</v>
      </c>
      <c r="AF73" s="118" t="s">
        <v>204</v>
      </c>
      <c r="AG73" s="117" t="s">
        <v>199</v>
      </c>
      <c r="AH73" s="118" t="s">
        <v>204</v>
      </c>
      <c r="AI73" s="117" t="s">
        <v>199</v>
      </c>
      <c r="AJ73" s="118" t="s">
        <v>204</v>
      </c>
      <c r="AK73" s="117" t="s">
        <v>199</v>
      </c>
      <c r="AL73" s="118" t="s">
        <v>204</v>
      </c>
      <c r="AM73" s="118" t="s">
        <v>204</v>
      </c>
      <c r="AN73" s="118" t="s">
        <v>204</v>
      </c>
      <c r="AO73" s="118" t="s">
        <v>204</v>
      </c>
      <c r="AP73" s="117" t="s">
        <v>199</v>
      </c>
      <c r="AQ73" s="117" t="s">
        <v>199</v>
      </c>
      <c r="AR73" s="117" t="s">
        <v>199</v>
      </c>
      <c r="AS73" s="117" t="s">
        <v>199</v>
      </c>
      <c r="AT73" s="118" t="s">
        <v>204</v>
      </c>
      <c r="AU73" s="118" t="s">
        <v>204</v>
      </c>
      <c r="AV73" s="117" t="s">
        <v>199</v>
      </c>
      <c r="AW73" s="117" t="s">
        <v>199</v>
      </c>
      <c r="AX73" s="117" t="s">
        <v>199</v>
      </c>
      <c r="AY73" s="118" t="s">
        <v>204</v>
      </c>
      <c r="AZ73" s="117" t="s">
        <v>199</v>
      </c>
      <c r="BA73" s="117" t="s">
        <v>199</v>
      </c>
      <c r="BB73" s="117" t="s">
        <v>199</v>
      </c>
      <c r="BC73" s="117" t="s">
        <v>199</v>
      </c>
      <c r="BD73" s="118" t="s">
        <v>204</v>
      </c>
      <c r="BE73" s="117" t="s">
        <v>199</v>
      </c>
      <c r="BF73" s="117" t="s">
        <v>199</v>
      </c>
      <c r="BG73" s="118" t="s">
        <v>204</v>
      </c>
      <c r="BH73" s="118" t="s">
        <v>204</v>
      </c>
      <c r="BI73" s="118" t="s">
        <v>204</v>
      </c>
      <c r="BJ73" s="117" t="s">
        <v>199</v>
      </c>
      <c r="BK73" s="117" t="s">
        <v>199</v>
      </c>
      <c r="BL73" s="118" t="s">
        <v>204</v>
      </c>
      <c r="BM73" s="117" t="s">
        <v>199</v>
      </c>
      <c r="BN73" s="118" t="s">
        <v>204</v>
      </c>
      <c r="BO73" s="117" t="s">
        <v>199</v>
      </c>
      <c r="BP73" s="119" t="s">
        <v>206</v>
      </c>
      <c r="BQ73" s="119" t="s">
        <v>206</v>
      </c>
      <c r="BR73" s="119" t="s">
        <v>206</v>
      </c>
      <c r="BS73" s="119" t="s">
        <v>206</v>
      </c>
      <c r="BT73" s="119" t="s">
        <v>206</v>
      </c>
      <c r="BU73" s="119" t="s">
        <v>206</v>
      </c>
      <c r="BV73" s="118" t="s">
        <v>204</v>
      </c>
    </row>
    <row r="74" spans="2:74" s="116" customFormat="1" x14ac:dyDescent="0.25">
      <c r="B74" s="121" t="s">
        <v>207</v>
      </c>
      <c r="C74" s="103">
        <v>41795</v>
      </c>
      <c r="D74" s="103"/>
      <c r="E74" s="116" t="s">
        <v>194</v>
      </c>
      <c r="F74" s="116" t="s">
        <v>194</v>
      </c>
      <c r="G74" s="116">
        <v>30.944416970299756</v>
      </c>
      <c r="H74" s="116">
        <v>21.432734058328279</v>
      </c>
      <c r="I74" s="116">
        <v>24.107365016104545</v>
      </c>
      <c r="J74" s="116">
        <v>14.204891555106927</v>
      </c>
      <c r="K74" s="116" t="s">
        <v>194</v>
      </c>
      <c r="L74" s="116" t="s">
        <v>194</v>
      </c>
      <c r="M74" s="116" t="s">
        <v>194</v>
      </c>
      <c r="N74" s="116" t="s">
        <v>194</v>
      </c>
      <c r="O74" s="116" t="s">
        <v>194</v>
      </c>
      <c r="P74" s="116" t="s">
        <v>194</v>
      </c>
      <c r="Q74" s="116" t="s">
        <v>194</v>
      </c>
      <c r="R74" s="116" t="s">
        <v>194</v>
      </c>
      <c r="S74" s="116" t="s">
        <v>194</v>
      </c>
      <c r="T74" s="116" t="s">
        <v>194</v>
      </c>
      <c r="U74" s="116" t="s">
        <v>194</v>
      </c>
      <c r="V74" s="116" t="s">
        <v>194</v>
      </c>
      <c r="W74" s="116" t="s">
        <v>194</v>
      </c>
      <c r="X74" s="116" t="s">
        <v>194</v>
      </c>
      <c r="Y74" s="116" t="s">
        <v>194</v>
      </c>
      <c r="Z74" s="116" t="s">
        <v>194</v>
      </c>
      <c r="AA74" s="116" t="s">
        <v>194</v>
      </c>
      <c r="AB74" s="116" t="s">
        <v>194</v>
      </c>
      <c r="AC74" s="116">
        <v>64.238161833226954</v>
      </c>
      <c r="AD74" s="116" t="s">
        <v>194</v>
      </c>
      <c r="AE74" s="116" t="s">
        <v>194</v>
      </c>
      <c r="AF74" s="116">
        <v>20.159415791927422</v>
      </c>
      <c r="AG74" s="116" t="s">
        <v>194</v>
      </c>
      <c r="AH74" s="116" t="s">
        <v>194</v>
      </c>
      <c r="AI74" s="116" t="s">
        <v>194</v>
      </c>
      <c r="AJ74" s="116" t="s">
        <v>194</v>
      </c>
      <c r="AK74" s="116" t="s">
        <v>194</v>
      </c>
      <c r="AL74" s="116" t="s">
        <v>194</v>
      </c>
      <c r="AM74" s="116" t="s">
        <v>194</v>
      </c>
      <c r="AN74" s="116">
        <v>13.939783921642592</v>
      </c>
      <c r="AO74" s="116" t="s">
        <v>194</v>
      </c>
      <c r="AP74" s="116" t="s">
        <v>194</v>
      </c>
      <c r="AQ74" s="116" t="s">
        <v>194</v>
      </c>
      <c r="AR74" s="116" t="s">
        <v>194</v>
      </c>
      <c r="AS74" s="116" t="s">
        <v>194</v>
      </c>
      <c r="AT74" s="116" t="s">
        <v>194</v>
      </c>
      <c r="AU74" s="116" t="s">
        <v>194</v>
      </c>
      <c r="AV74" s="116" t="s">
        <v>194</v>
      </c>
      <c r="AW74" s="116" t="s">
        <v>194</v>
      </c>
      <c r="AX74" s="116" t="s">
        <v>194</v>
      </c>
      <c r="AY74" s="116" t="s">
        <v>194</v>
      </c>
      <c r="AZ74" s="116" t="s">
        <v>194</v>
      </c>
      <c r="BA74" s="116" t="s">
        <v>194</v>
      </c>
      <c r="BB74" s="116" t="s">
        <v>194</v>
      </c>
      <c r="BC74" s="116" t="s">
        <v>194</v>
      </c>
      <c r="BD74" s="116" t="s">
        <v>194</v>
      </c>
      <c r="BE74" s="116" t="s">
        <v>194</v>
      </c>
      <c r="BF74" s="116" t="s">
        <v>194</v>
      </c>
      <c r="BG74" s="116" t="s">
        <v>194</v>
      </c>
      <c r="BH74" s="116" t="s">
        <v>194</v>
      </c>
      <c r="BI74" s="116" t="s">
        <v>194</v>
      </c>
      <c r="BJ74" s="116" t="s">
        <v>194</v>
      </c>
      <c r="BK74" s="116" t="s">
        <v>194</v>
      </c>
      <c r="BL74" s="116">
        <v>37.359354903851731</v>
      </c>
      <c r="BM74" s="116">
        <v>85.685646191348354</v>
      </c>
      <c r="BN74" s="116">
        <v>62.783306175875587</v>
      </c>
      <c r="BO74" s="116">
        <v>19.31532987056617</v>
      </c>
      <c r="BP74" s="116" t="s">
        <v>194</v>
      </c>
      <c r="BQ74" s="116" t="s">
        <v>194</v>
      </c>
      <c r="BR74" s="116" t="s">
        <v>194</v>
      </c>
      <c r="BS74" s="116" t="s">
        <v>194</v>
      </c>
      <c r="BT74" s="116" t="s">
        <v>194</v>
      </c>
      <c r="BU74" s="116" t="s">
        <v>194</v>
      </c>
      <c r="BV74" s="116">
        <v>93.606354370204457</v>
      </c>
    </row>
    <row r="75" spans="2:74" s="116" customFormat="1" x14ac:dyDescent="0.25">
      <c r="D75" s="20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79"/>
  <sheetViews>
    <sheetView topLeftCell="A34" workbookViewId="0">
      <selection activeCell="D19" sqref="D19"/>
    </sheetView>
  </sheetViews>
  <sheetFormatPr defaultRowHeight="15" x14ac:dyDescent="0.25"/>
  <cols>
    <col min="1" max="1" width="16" customWidth="1"/>
    <col min="2" max="2" width="27.85546875" customWidth="1"/>
    <col min="3" max="3" width="25.7109375" customWidth="1"/>
    <col min="4" max="4" width="25.7109375" style="202" customWidth="1"/>
    <col min="256" max="256" width="9.7109375" bestFit="1" customWidth="1"/>
    <col min="257" max="257" width="29" customWidth="1"/>
    <col min="258" max="258" width="12.140625" bestFit="1" customWidth="1"/>
    <col min="259" max="259" width="14.5703125" bestFit="1" customWidth="1"/>
    <col min="260" max="260" width="13.85546875" bestFit="1" customWidth="1"/>
    <col min="512" max="512" width="9.7109375" bestFit="1" customWidth="1"/>
    <col min="513" max="513" width="29" customWidth="1"/>
    <col min="514" max="514" width="12.140625" bestFit="1" customWidth="1"/>
    <col min="515" max="515" width="14.5703125" bestFit="1" customWidth="1"/>
    <col min="516" max="516" width="13.85546875" bestFit="1" customWidth="1"/>
    <col min="768" max="768" width="9.7109375" bestFit="1" customWidth="1"/>
    <col min="769" max="769" width="29" customWidth="1"/>
    <col min="770" max="770" width="12.140625" bestFit="1" customWidth="1"/>
    <col min="771" max="771" width="14.5703125" bestFit="1" customWidth="1"/>
    <col min="772" max="772" width="13.85546875" bestFit="1" customWidth="1"/>
    <col min="1024" max="1024" width="9.7109375" bestFit="1" customWidth="1"/>
    <col min="1025" max="1025" width="29" customWidth="1"/>
    <col min="1026" max="1026" width="12.140625" bestFit="1" customWidth="1"/>
    <col min="1027" max="1027" width="14.5703125" bestFit="1" customWidth="1"/>
    <col min="1028" max="1028" width="13.85546875" bestFit="1" customWidth="1"/>
    <col min="1280" max="1280" width="9.7109375" bestFit="1" customWidth="1"/>
    <col min="1281" max="1281" width="29" customWidth="1"/>
    <col min="1282" max="1282" width="12.140625" bestFit="1" customWidth="1"/>
    <col min="1283" max="1283" width="14.5703125" bestFit="1" customWidth="1"/>
    <col min="1284" max="1284" width="13.85546875" bestFit="1" customWidth="1"/>
    <col min="1536" max="1536" width="9.7109375" bestFit="1" customWidth="1"/>
    <col min="1537" max="1537" width="29" customWidth="1"/>
    <col min="1538" max="1538" width="12.140625" bestFit="1" customWidth="1"/>
    <col min="1539" max="1539" width="14.5703125" bestFit="1" customWidth="1"/>
    <col min="1540" max="1540" width="13.85546875" bestFit="1" customWidth="1"/>
    <col min="1792" max="1792" width="9.7109375" bestFit="1" customWidth="1"/>
    <col min="1793" max="1793" width="29" customWidth="1"/>
    <col min="1794" max="1794" width="12.140625" bestFit="1" customWidth="1"/>
    <col min="1795" max="1795" width="14.5703125" bestFit="1" customWidth="1"/>
    <col min="1796" max="1796" width="13.85546875" bestFit="1" customWidth="1"/>
    <col min="2048" max="2048" width="9.7109375" bestFit="1" customWidth="1"/>
    <col min="2049" max="2049" width="29" customWidth="1"/>
    <col min="2050" max="2050" width="12.140625" bestFit="1" customWidth="1"/>
    <col min="2051" max="2051" width="14.5703125" bestFit="1" customWidth="1"/>
    <col min="2052" max="2052" width="13.85546875" bestFit="1" customWidth="1"/>
    <col min="2304" max="2304" width="9.7109375" bestFit="1" customWidth="1"/>
    <col min="2305" max="2305" width="29" customWidth="1"/>
    <col min="2306" max="2306" width="12.140625" bestFit="1" customWidth="1"/>
    <col min="2307" max="2307" width="14.5703125" bestFit="1" customWidth="1"/>
    <col min="2308" max="2308" width="13.85546875" bestFit="1" customWidth="1"/>
    <col min="2560" max="2560" width="9.7109375" bestFit="1" customWidth="1"/>
    <col min="2561" max="2561" width="29" customWidth="1"/>
    <col min="2562" max="2562" width="12.140625" bestFit="1" customWidth="1"/>
    <col min="2563" max="2563" width="14.5703125" bestFit="1" customWidth="1"/>
    <col min="2564" max="2564" width="13.85546875" bestFit="1" customWidth="1"/>
    <col min="2816" max="2816" width="9.7109375" bestFit="1" customWidth="1"/>
    <col min="2817" max="2817" width="29" customWidth="1"/>
    <col min="2818" max="2818" width="12.140625" bestFit="1" customWidth="1"/>
    <col min="2819" max="2819" width="14.5703125" bestFit="1" customWidth="1"/>
    <col min="2820" max="2820" width="13.85546875" bestFit="1" customWidth="1"/>
    <col min="3072" max="3072" width="9.7109375" bestFit="1" customWidth="1"/>
    <col min="3073" max="3073" width="29" customWidth="1"/>
    <col min="3074" max="3074" width="12.140625" bestFit="1" customWidth="1"/>
    <col min="3075" max="3075" width="14.5703125" bestFit="1" customWidth="1"/>
    <col min="3076" max="3076" width="13.85546875" bestFit="1" customWidth="1"/>
    <col min="3328" max="3328" width="9.7109375" bestFit="1" customWidth="1"/>
    <col min="3329" max="3329" width="29" customWidth="1"/>
    <col min="3330" max="3330" width="12.140625" bestFit="1" customWidth="1"/>
    <col min="3331" max="3331" width="14.5703125" bestFit="1" customWidth="1"/>
    <col min="3332" max="3332" width="13.85546875" bestFit="1" customWidth="1"/>
    <col min="3584" max="3584" width="9.7109375" bestFit="1" customWidth="1"/>
    <col min="3585" max="3585" width="29" customWidth="1"/>
    <col min="3586" max="3586" width="12.140625" bestFit="1" customWidth="1"/>
    <col min="3587" max="3587" width="14.5703125" bestFit="1" customWidth="1"/>
    <col min="3588" max="3588" width="13.85546875" bestFit="1" customWidth="1"/>
    <col min="3840" max="3840" width="9.7109375" bestFit="1" customWidth="1"/>
    <col min="3841" max="3841" width="29" customWidth="1"/>
    <col min="3842" max="3842" width="12.140625" bestFit="1" customWidth="1"/>
    <col min="3843" max="3843" width="14.5703125" bestFit="1" customWidth="1"/>
    <col min="3844" max="3844" width="13.85546875" bestFit="1" customWidth="1"/>
    <col min="4096" max="4096" width="9.7109375" bestFit="1" customWidth="1"/>
    <col min="4097" max="4097" width="29" customWidth="1"/>
    <col min="4098" max="4098" width="12.140625" bestFit="1" customWidth="1"/>
    <col min="4099" max="4099" width="14.5703125" bestFit="1" customWidth="1"/>
    <col min="4100" max="4100" width="13.85546875" bestFit="1" customWidth="1"/>
    <col min="4352" max="4352" width="9.7109375" bestFit="1" customWidth="1"/>
    <col min="4353" max="4353" width="29" customWidth="1"/>
    <col min="4354" max="4354" width="12.140625" bestFit="1" customWidth="1"/>
    <col min="4355" max="4355" width="14.5703125" bestFit="1" customWidth="1"/>
    <col min="4356" max="4356" width="13.85546875" bestFit="1" customWidth="1"/>
    <col min="4608" max="4608" width="9.7109375" bestFit="1" customWidth="1"/>
    <col min="4609" max="4609" width="29" customWidth="1"/>
    <col min="4610" max="4610" width="12.140625" bestFit="1" customWidth="1"/>
    <col min="4611" max="4611" width="14.5703125" bestFit="1" customWidth="1"/>
    <col min="4612" max="4612" width="13.85546875" bestFit="1" customWidth="1"/>
    <col min="4864" max="4864" width="9.7109375" bestFit="1" customWidth="1"/>
    <col min="4865" max="4865" width="29" customWidth="1"/>
    <col min="4866" max="4866" width="12.140625" bestFit="1" customWidth="1"/>
    <col min="4867" max="4867" width="14.5703125" bestFit="1" customWidth="1"/>
    <col min="4868" max="4868" width="13.85546875" bestFit="1" customWidth="1"/>
    <col min="5120" max="5120" width="9.7109375" bestFit="1" customWidth="1"/>
    <col min="5121" max="5121" width="29" customWidth="1"/>
    <col min="5122" max="5122" width="12.140625" bestFit="1" customWidth="1"/>
    <col min="5123" max="5123" width="14.5703125" bestFit="1" customWidth="1"/>
    <col min="5124" max="5124" width="13.85546875" bestFit="1" customWidth="1"/>
    <col min="5376" max="5376" width="9.7109375" bestFit="1" customWidth="1"/>
    <col min="5377" max="5377" width="29" customWidth="1"/>
    <col min="5378" max="5378" width="12.140625" bestFit="1" customWidth="1"/>
    <col min="5379" max="5379" width="14.5703125" bestFit="1" customWidth="1"/>
    <col min="5380" max="5380" width="13.85546875" bestFit="1" customWidth="1"/>
    <col min="5632" max="5632" width="9.7109375" bestFit="1" customWidth="1"/>
    <col min="5633" max="5633" width="29" customWidth="1"/>
    <col min="5634" max="5634" width="12.140625" bestFit="1" customWidth="1"/>
    <col min="5635" max="5635" width="14.5703125" bestFit="1" customWidth="1"/>
    <col min="5636" max="5636" width="13.85546875" bestFit="1" customWidth="1"/>
    <col min="5888" max="5888" width="9.7109375" bestFit="1" customWidth="1"/>
    <col min="5889" max="5889" width="29" customWidth="1"/>
    <col min="5890" max="5890" width="12.140625" bestFit="1" customWidth="1"/>
    <col min="5891" max="5891" width="14.5703125" bestFit="1" customWidth="1"/>
    <col min="5892" max="5892" width="13.85546875" bestFit="1" customWidth="1"/>
    <col min="6144" max="6144" width="9.7109375" bestFit="1" customWidth="1"/>
    <col min="6145" max="6145" width="29" customWidth="1"/>
    <col min="6146" max="6146" width="12.140625" bestFit="1" customWidth="1"/>
    <col min="6147" max="6147" width="14.5703125" bestFit="1" customWidth="1"/>
    <col min="6148" max="6148" width="13.85546875" bestFit="1" customWidth="1"/>
    <col min="6400" max="6400" width="9.7109375" bestFit="1" customWidth="1"/>
    <col min="6401" max="6401" width="29" customWidth="1"/>
    <col min="6402" max="6402" width="12.140625" bestFit="1" customWidth="1"/>
    <col min="6403" max="6403" width="14.5703125" bestFit="1" customWidth="1"/>
    <col min="6404" max="6404" width="13.85546875" bestFit="1" customWidth="1"/>
    <col min="6656" max="6656" width="9.7109375" bestFit="1" customWidth="1"/>
    <col min="6657" max="6657" width="29" customWidth="1"/>
    <col min="6658" max="6658" width="12.140625" bestFit="1" customWidth="1"/>
    <col min="6659" max="6659" width="14.5703125" bestFit="1" customWidth="1"/>
    <col min="6660" max="6660" width="13.85546875" bestFit="1" customWidth="1"/>
    <col min="6912" max="6912" width="9.7109375" bestFit="1" customWidth="1"/>
    <col min="6913" max="6913" width="29" customWidth="1"/>
    <col min="6914" max="6914" width="12.140625" bestFit="1" customWidth="1"/>
    <col min="6915" max="6915" width="14.5703125" bestFit="1" customWidth="1"/>
    <col min="6916" max="6916" width="13.85546875" bestFit="1" customWidth="1"/>
    <col min="7168" max="7168" width="9.7109375" bestFit="1" customWidth="1"/>
    <col min="7169" max="7169" width="29" customWidth="1"/>
    <col min="7170" max="7170" width="12.140625" bestFit="1" customWidth="1"/>
    <col min="7171" max="7171" width="14.5703125" bestFit="1" customWidth="1"/>
    <col min="7172" max="7172" width="13.85546875" bestFit="1" customWidth="1"/>
    <col min="7424" max="7424" width="9.7109375" bestFit="1" customWidth="1"/>
    <col min="7425" max="7425" width="29" customWidth="1"/>
    <col min="7426" max="7426" width="12.140625" bestFit="1" customWidth="1"/>
    <col min="7427" max="7427" width="14.5703125" bestFit="1" customWidth="1"/>
    <col min="7428" max="7428" width="13.85546875" bestFit="1" customWidth="1"/>
    <col min="7680" max="7680" width="9.7109375" bestFit="1" customWidth="1"/>
    <col min="7681" max="7681" width="29" customWidth="1"/>
    <col min="7682" max="7682" width="12.140625" bestFit="1" customWidth="1"/>
    <col min="7683" max="7683" width="14.5703125" bestFit="1" customWidth="1"/>
    <col min="7684" max="7684" width="13.85546875" bestFit="1" customWidth="1"/>
    <col min="7936" max="7936" width="9.7109375" bestFit="1" customWidth="1"/>
    <col min="7937" max="7937" width="29" customWidth="1"/>
    <col min="7938" max="7938" width="12.140625" bestFit="1" customWidth="1"/>
    <col min="7939" max="7939" width="14.5703125" bestFit="1" customWidth="1"/>
    <col min="7940" max="7940" width="13.85546875" bestFit="1" customWidth="1"/>
    <col min="8192" max="8192" width="9.7109375" bestFit="1" customWidth="1"/>
    <col min="8193" max="8193" width="29" customWidth="1"/>
    <col min="8194" max="8194" width="12.140625" bestFit="1" customWidth="1"/>
    <col min="8195" max="8195" width="14.5703125" bestFit="1" customWidth="1"/>
    <col min="8196" max="8196" width="13.85546875" bestFit="1" customWidth="1"/>
    <col min="8448" max="8448" width="9.7109375" bestFit="1" customWidth="1"/>
    <col min="8449" max="8449" width="29" customWidth="1"/>
    <col min="8450" max="8450" width="12.140625" bestFit="1" customWidth="1"/>
    <col min="8451" max="8451" width="14.5703125" bestFit="1" customWidth="1"/>
    <col min="8452" max="8452" width="13.85546875" bestFit="1" customWidth="1"/>
    <col min="8704" max="8704" width="9.7109375" bestFit="1" customWidth="1"/>
    <col min="8705" max="8705" width="29" customWidth="1"/>
    <col min="8706" max="8706" width="12.140625" bestFit="1" customWidth="1"/>
    <col min="8707" max="8707" width="14.5703125" bestFit="1" customWidth="1"/>
    <col min="8708" max="8708" width="13.85546875" bestFit="1" customWidth="1"/>
    <col min="8960" max="8960" width="9.7109375" bestFit="1" customWidth="1"/>
    <col min="8961" max="8961" width="29" customWidth="1"/>
    <col min="8962" max="8962" width="12.140625" bestFit="1" customWidth="1"/>
    <col min="8963" max="8963" width="14.5703125" bestFit="1" customWidth="1"/>
    <col min="8964" max="8964" width="13.85546875" bestFit="1" customWidth="1"/>
    <col min="9216" max="9216" width="9.7109375" bestFit="1" customWidth="1"/>
    <col min="9217" max="9217" width="29" customWidth="1"/>
    <col min="9218" max="9218" width="12.140625" bestFit="1" customWidth="1"/>
    <col min="9219" max="9219" width="14.5703125" bestFit="1" customWidth="1"/>
    <col min="9220" max="9220" width="13.85546875" bestFit="1" customWidth="1"/>
    <col min="9472" max="9472" width="9.7109375" bestFit="1" customWidth="1"/>
    <col min="9473" max="9473" width="29" customWidth="1"/>
    <col min="9474" max="9474" width="12.140625" bestFit="1" customWidth="1"/>
    <col min="9475" max="9475" width="14.5703125" bestFit="1" customWidth="1"/>
    <col min="9476" max="9476" width="13.85546875" bestFit="1" customWidth="1"/>
    <col min="9728" max="9728" width="9.7109375" bestFit="1" customWidth="1"/>
    <col min="9729" max="9729" width="29" customWidth="1"/>
    <col min="9730" max="9730" width="12.140625" bestFit="1" customWidth="1"/>
    <col min="9731" max="9731" width="14.5703125" bestFit="1" customWidth="1"/>
    <col min="9732" max="9732" width="13.85546875" bestFit="1" customWidth="1"/>
    <col min="9984" max="9984" width="9.7109375" bestFit="1" customWidth="1"/>
    <col min="9985" max="9985" width="29" customWidth="1"/>
    <col min="9986" max="9986" width="12.140625" bestFit="1" customWidth="1"/>
    <col min="9987" max="9987" width="14.5703125" bestFit="1" customWidth="1"/>
    <col min="9988" max="9988" width="13.85546875" bestFit="1" customWidth="1"/>
    <col min="10240" max="10240" width="9.7109375" bestFit="1" customWidth="1"/>
    <col min="10241" max="10241" width="29" customWidth="1"/>
    <col min="10242" max="10242" width="12.140625" bestFit="1" customWidth="1"/>
    <col min="10243" max="10243" width="14.5703125" bestFit="1" customWidth="1"/>
    <col min="10244" max="10244" width="13.85546875" bestFit="1" customWidth="1"/>
    <col min="10496" max="10496" width="9.7109375" bestFit="1" customWidth="1"/>
    <col min="10497" max="10497" width="29" customWidth="1"/>
    <col min="10498" max="10498" width="12.140625" bestFit="1" customWidth="1"/>
    <col min="10499" max="10499" width="14.5703125" bestFit="1" customWidth="1"/>
    <col min="10500" max="10500" width="13.85546875" bestFit="1" customWidth="1"/>
    <col min="10752" max="10752" width="9.7109375" bestFit="1" customWidth="1"/>
    <col min="10753" max="10753" width="29" customWidth="1"/>
    <col min="10754" max="10754" width="12.140625" bestFit="1" customWidth="1"/>
    <col min="10755" max="10755" width="14.5703125" bestFit="1" customWidth="1"/>
    <col min="10756" max="10756" width="13.85546875" bestFit="1" customWidth="1"/>
    <col min="11008" max="11008" width="9.7109375" bestFit="1" customWidth="1"/>
    <col min="11009" max="11009" width="29" customWidth="1"/>
    <col min="11010" max="11010" width="12.140625" bestFit="1" customWidth="1"/>
    <col min="11011" max="11011" width="14.5703125" bestFit="1" customWidth="1"/>
    <col min="11012" max="11012" width="13.85546875" bestFit="1" customWidth="1"/>
    <col min="11264" max="11264" width="9.7109375" bestFit="1" customWidth="1"/>
    <col min="11265" max="11265" width="29" customWidth="1"/>
    <col min="11266" max="11266" width="12.140625" bestFit="1" customWidth="1"/>
    <col min="11267" max="11267" width="14.5703125" bestFit="1" customWidth="1"/>
    <col min="11268" max="11268" width="13.85546875" bestFit="1" customWidth="1"/>
    <col min="11520" max="11520" width="9.7109375" bestFit="1" customWidth="1"/>
    <col min="11521" max="11521" width="29" customWidth="1"/>
    <col min="11522" max="11522" width="12.140625" bestFit="1" customWidth="1"/>
    <col min="11523" max="11523" width="14.5703125" bestFit="1" customWidth="1"/>
    <col min="11524" max="11524" width="13.85546875" bestFit="1" customWidth="1"/>
    <col min="11776" max="11776" width="9.7109375" bestFit="1" customWidth="1"/>
    <col min="11777" max="11777" width="29" customWidth="1"/>
    <col min="11778" max="11778" width="12.140625" bestFit="1" customWidth="1"/>
    <col min="11779" max="11779" width="14.5703125" bestFit="1" customWidth="1"/>
    <col min="11780" max="11780" width="13.85546875" bestFit="1" customWidth="1"/>
    <col min="12032" max="12032" width="9.7109375" bestFit="1" customWidth="1"/>
    <col min="12033" max="12033" width="29" customWidth="1"/>
    <col min="12034" max="12034" width="12.140625" bestFit="1" customWidth="1"/>
    <col min="12035" max="12035" width="14.5703125" bestFit="1" customWidth="1"/>
    <col min="12036" max="12036" width="13.85546875" bestFit="1" customWidth="1"/>
    <col min="12288" max="12288" width="9.7109375" bestFit="1" customWidth="1"/>
    <col min="12289" max="12289" width="29" customWidth="1"/>
    <col min="12290" max="12290" width="12.140625" bestFit="1" customWidth="1"/>
    <col min="12291" max="12291" width="14.5703125" bestFit="1" customWidth="1"/>
    <col min="12292" max="12292" width="13.85546875" bestFit="1" customWidth="1"/>
    <col min="12544" max="12544" width="9.7109375" bestFit="1" customWidth="1"/>
    <col min="12545" max="12545" width="29" customWidth="1"/>
    <col min="12546" max="12546" width="12.140625" bestFit="1" customWidth="1"/>
    <col min="12547" max="12547" width="14.5703125" bestFit="1" customWidth="1"/>
    <col min="12548" max="12548" width="13.85546875" bestFit="1" customWidth="1"/>
    <col min="12800" max="12800" width="9.7109375" bestFit="1" customWidth="1"/>
    <col min="12801" max="12801" width="29" customWidth="1"/>
    <col min="12802" max="12802" width="12.140625" bestFit="1" customWidth="1"/>
    <col min="12803" max="12803" width="14.5703125" bestFit="1" customWidth="1"/>
    <col min="12804" max="12804" width="13.85546875" bestFit="1" customWidth="1"/>
    <col min="13056" max="13056" width="9.7109375" bestFit="1" customWidth="1"/>
    <col min="13057" max="13057" width="29" customWidth="1"/>
    <col min="13058" max="13058" width="12.140625" bestFit="1" customWidth="1"/>
    <col min="13059" max="13059" width="14.5703125" bestFit="1" customWidth="1"/>
    <col min="13060" max="13060" width="13.85546875" bestFit="1" customWidth="1"/>
    <col min="13312" max="13312" width="9.7109375" bestFit="1" customWidth="1"/>
    <col min="13313" max="13313" width="29" customWidth="1"/>
    <col min="13314" max="13314" width="12.140625" bestFit="1" customWidth="1"/>
    <col min="13315" max="13315" width="14.5703125" bestFit="1" customWidth="1"/>
    <col min="13316" max="13316" width="13.85546875" bestFit="1" customWidth="1"/>
    <col min="13568" max="13568" width="9.7109375" bestFit="1" customWidth="1"/>
    <col min="13569" max="13569" width="29" customWidth="1"/>
    <col min="13570" max="13570" width="12.140625" bestFit="1" customWidth="1"/>
    <col min="13571" max="13571" width="14.5703125" bestFit="1" customWidth="1"/>
    <col min="13572" max="13572" width="13.85546875" bestFit="1" customWidth="1"/>
    <col min="13824" max="13824" width="9.7109375" bestFit="1" customWidth="1"/>
    <col min="13825" max="13825" width="29" customWidth="1"/>
    <col min="13826" max="13826" width="12.140625" bestFit="1" customWidth="1"/>
    <col min="13827" max="13827" width="14.5703125" bestFit="1" customWidth="1"/>
    <col min="13828" max="13828" width="13.85546875" bestFit="1" customWidth="1"/>
    <col min="14080" max="14080" width="9.7109375" bestFit="1" customWidth="1"/>
    <col min="14081" max="14081" width="29" customWidth="1"/>
    <col min="14082" max="14082" width="12.140625" bestFit="1" customWidth="1"/>
    <col min="14083" max="14083" width="14.5703125" bestFit="1" customWidth="1"/>
    <col min="14084" max="14084" width="13.85546875" bestFit="1" customWidth="1"/>
    <col min="14336" max="14336" width="9.7109375" bestFit="1" customWidth="1"/>
    <col min="14337" max="14337" width="29" customWidth="1"/>
    <col min="14338" max="14338" width="12.140625" bestFit="1" customWidth="1"/>
    <col min="14339" max="14339" width="14.5703125" bestFit="1" customWidth="1"/>
    <col min="14340" max="14340" width="13.85546875" bestFit="1" customWidth="1"/>
    <col min="14592" max="14592" width="9.7109375" bestFit="1" customWidth="1"/>
    <col min="14593" max="14593" width="29" customWidth="1"/>
    <col min="14594" max="14594" width="12.140625" bestFit="1" customWidth="1"/>
    <col min="14595" max="14595" width="14.5703125" bestFit="1" customWidth="1"/>
    <col min="14596" max="14596" width="13.85546875" bestFit="1" customWidth="1"/>
    <col min="14848" max="14848" width="9.7109375" bestFit="1" customWidth="1"/>
    <col min="14849" max="14849" width="29" customWidth="1"/>
    <col min="14850" max="14850" width="12.140625" bestFit="1" customWidth="1"/>
    <col min="14851" max="14851" width="14.5703125" bestFit="1" customWidth="1"/>
    <col min="14852" max="14852" width="13.85546875" bestFit="1" customWidth="1"/>
    <col min="15104" max="15104" width="9.7109375" bestFit="1" customWidth="1"/>
    <col min="15105" max="15105" width="29" customWidth="1"/>
    <col min="15106" max="15106" width="12.140625" bestFit="1" customWidth="1"/>
    <col min="15107" max="15107" width="14.5703125" bestFit="1" customWidth="1"/>
    <col min="15108" max="15108" width="13.85546875" bestFit="1" customWidth="1"/>
    <col min="15360" max="15360" width="9.7109375" bestFit="1" customWidth="1"/>
    <col min="15361" max="15361" width="29" customWidth="1"/>
    <col min="15362" max="15362" width="12.140625" bestFit="1" customWidth="1"/>
    <col min="15363" max="15363" width="14.5703125" bestFit="1" customWidth="1"/>
    <col min="15364" max="15364" width="13.85546875" bestFit="1" customWidth="1"/>
    <col min="15616" max="15616" width="9.7109375" bestFit="1" customWidth="1"/>
    <col min="15617" max="15617" width="29" customWidth="1"/>
    <col min="15618" max="15618" width="12.140625" bestFit="1" customWidth="1"/>
    <col min="15619" max="15619" width="14.5703125" bestFit="1" customWidth="1"/>
    <col min="15620" max="15620" width="13.85546875" bestFit="1" customWidth="1"/>
    <col min="15872" max="15872" width="9.7109375" bestFit="1" customWidth="1"/>
    <col min="15873" max="15873" width="29" customWidth="1"/>
    <col min="15874" max="15874" width="12.140625" bestFit="1" customWidth="1"/>
    <col min="15875" max="15875" width="14.5703125" bestFit="1" customWidth="1"/>
    <col min="15876" max="15876" width="13.85546875" bestFit="1" customWidth="1"/>
    <col min="16128" max="16128" width="9.7109375" bestFit="1" customWidth="1"/>
    <col min="16129" max="16129" width="29" customWidth="1"/>
    <col min="16130" max="16130" width="12.140625" bestFit="1" customWidth="1"/>
    <col min="16131" max="16131" width="14.5703125" bestFit="1" customWidth="1"/>
    <col min="16132" max="16132" width="13.85546875" bestFit="1" customWidth="1"/>
  </cols>
  <sheetData>
    <row r="1" spans="1:74" x14ac:dyDescent="0.25">
      <c r="A1" s="19" t="s">
        <v>22</v>
      </c>
      <c r="B1" s="20" t="s">
        <v>3</v>
      </c>
      <c r="C1" s="21" t="s">
        <v>23</v>
      </c>
      <c r="D1" s="205"/>
      <c r="E1" s="22" t="s">
        <v>178</v>
      </c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</row>
    <row r="2" spans="1:74" x14ac:dyDescent="0.25">
      <c r="A2" s="19" t="s">
        <v>25</v>
      </c>
      <c r="B2" s="23">
        <v>41216</v>
      </c>
      <c r="C2" s="24"/>
      <c r="D2" s="206"/>
      <c r="E2" s="25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</row>
    <row r="3" spans="1:74" ht="28.5" customHeight="1" x14ac:dyDescent="0.25">
      <c r="A3" s="19" t="s">
        <v>26</v>
      </c>
      <c r="B3" s="26" t="s">
        <v>27</v>
      </c>
      <c r="C3" s="13" t="s">
        <v>28</v>
      </c>
      <c r="D3" s="20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</row>
    <row r="4" spans="1:74" x14ac:dyDescent="0.25">
      <c r="A4" s="19" t="s">
        <v>29</v>
      </c>
      <c r="B4" s="27" t="s">
        <v>30</v>
      </c>
      <c r="C4" s="13" t="s">
        <v>31</v>
      </c>
      <c r="D4" s="20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</row>
    <row r="5" spans="1:74" ht="15" customHeight="1" x14ac:dyDescent="0.25">
      <c r="A5" s="19" t="s">
        <v>32</v>
      </c>
      <c r="B5" s="27" t="s">
        <v>33</v>
      </c>
      <c r="C5" s="33" t="s">
        <v>34</v>
      </c>
      <c r="D5" s="209"/>
      <c r="E5" s="35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</row>
    <row r="6" spans="1:74" x14ac:dyDescent="0.25">
      <c r="A6" s="13" t="s">
        <v>179</v>
      </c>
      <c r="B6" s="35"/>
      <c r="C6" s="35"/>
      <c r="D6" s="207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</row>
    <row r="7" spans="1:74" x14ac:dyDescent="0.25">
      <c r="A7" s="13"/>
      <c r="B7" s="13"/>
      <c r="C7" s="13"/>
      <c r="D7" s="203"/>
      <c r="E7" s="13" t="s">
        <v>35</v>
      </c>
      <c r="F7" s="30" t="s">
        <v>36</v>
      </c>
      <c r="G7" s="30" t="s">
        <v>37</v>
      </c>
      <c r="H7" s="13" t="s">
        <v>38</v>
      </c>
      <c r="I7" s="13" t="s">
        <v>39</v>
      </c>
      <c r="J7" s="13" t="s">
        <v>40</v>
      </c>
      <c r="K7" s="13" t="s">
        <v>41</v>
      </c>
      <c r="L7" s="13" t="s">
        <v>42</v>
      </c>
      <c r="M7" s="13" t="s">
        <v>43</v>
      </c>
      <c r="N7" s="13" t="s">
        <v>44</v>
      </c>
      <c r="O7" s="13" t="s">
        <v>45</v>
      </c>
      <c r="P7" s="13" t="s">
        <v>46</v>
      </c>
      <c r="Q7" s="13" t="s">
        <v>47</v>
      </c>
      <c r="R7" s="13" t="s">
        <v>48</v>
      </c>
      <c r="S7" s="13" t="s">
        <v>49</v>
      </c>
      <c r="T7" s="13" t="s">
        <v>50</v>
      </c>
      <c r="U7" s="13" t="s">
        <v>51</v>
      </c>
      <c r="V7" s="13" t="s">
        <v>52</v>
      </c>
      <c r="W7" s="13" t="s">
        <v>53</v>
      </c>
      <c r="X7" s="13" t="s">
        <v>54</v>
      </c>
      <c r="Y7" s="13" t="s">
        <v>55</v>
      </c>
      <c r="Z7" s="13" t="s">
        <v>56</v>
      </c>
      <c r="AA7" s="13" t="s">
        <v>57</v>
      </c>
      <c r="AB7" s="13" t="s">
        <v>58</v>
      </c>
      <c r="AC7" s="13" t="s">
        <v>59</v>
      </c>
      <c r="AD7" s="13" t="s">
        <v>60</v>
      </c>
      <c r="AE7" s="13" t="s">
        <v>61</v>
      </c>
      <c r="AF7" s="13" t="s">
        <v>62</v>
      </c>
      <c r="AG7" s="13" t="s">
        <v>63</v>
      </c>
      <c r="AH7" s="13" t="s">
        <v>64</v>
      </c>
      <c r="AI7" s="13" t="s">
        <v>65</v>
      </c>
      <c r="AJ7" s="13" t="s">
        <v>66</v>
      </c>
      <c r="AK7" s="13" t="s">
        <v>67</v>
      </c>
      <c r="AL7" s="13" t="s">
        <v>68</v>
      </c>
      <c r="AM7" s="13" t="s">
        <v>69</v>
      </c>
      <c r="AN7" s="13" t="s">
        <v>70</v>
      </c>
      <c r="AO7" s="13" t="s">
        <v>71</v>
      </c>
      <c r="AP7" s="13" t="s">
        <v>72</v>
      </c>
      <c r="AQ7" s="13" t="s">
        <v>73</v>
      </c>
      <c r="AR7" s="13" t="s">
        <v>74</v>
      </c>
      <c r="AS7" s="13" t="s">
        <v>75</v>
      </c>
      <c r="AT7" s="13" t="s">
        <v>76</v>
      </c>
      <c r="AU7" s="13" t="s">
        <v>77</v>
      </c>
      <c r="AV7" s="13" t="s">
        <v>78</v>
      </c>
      <c r="AW7" s="13" t="s">
        <v>79</v>
      </c>
      <c r="AX7" s="13" t="s">
        <v>80</v>
      </c>
      <c r="AY7" s="13" t="s">
        <v>81</v>
      </c>
      <c r="AZ7" s="13" t="s">
        <v>82</v>
      </c>
      <c r="BA7" s="13" t="s">
        <v>83</v>
      </c>
      <c r="BB7" s="13" t="s">
        <v>84</v>
      </c>
      <c r="BC7" s="13" t="s">
        <v>85</v>
      </c>
      <c r="BD7" s="13" t="s">
        <v>86</v>
      </c>
      <c r="BE7" s="13" t="s">
        <v>87</v>
      </c>
      <c r="BF7" s="13" t="s">
        <v>88</v>
      </c>
      <c r="BG7" s="13" t="s">
        <v>89</v>
      </c>
      <c r="BH7" s="13" t="s">
        <v>90</v>
      </c>
      <c r="BI7" s="13" t="s">
        <v>91</v>
      </c>
      <c r="BJ7" s="13" t="s">
        <v>92</v>
      </c>
      <c r="BK7" s="13" t="s">
        <v>93</v>
      </c>
      <c r="BL7" s="13" t="s">
        <v>94</v>
      </c>
      <c r="BM7" s="13" t="s">
        <v>95</v>
      </c>
      <c r="BN7" s="13" t="s">
        <v>96</v>
      </c>
      <c r="BO7" s="13" t="s">
        <v>97</v>
      </c>
      <c r="BP7" s="13" t="s">
        <v>98</v>
      </c>
      <c r="BQ7" s="13" t="s">
        <v>99</v>
      </c>
      <c r="BR7" s="13" t="s">
        <v>100</v>
      </c>
      <c r="BS7" s="13" t="s">
        <v>101</v>
      </c>
      <c r="BT7" s="13" t="s">
        <v>102</v>
      </c>
      <c r="BU7" s="13" t="s">
        <v>103</v>
      </c>
      <c r="BV7" s="13" t="s">
        <v>104</v>
      </c>
    </row>
    <row r="8" spans="1:74" s="29" customFormat="1" x14ac:dyDescent="0.25">
      <c r="A8" s="24" t="s">
        <v>105</v>
      </c>
      <c r="B8" s="32" t="s">
        <v>16</v>
      </c>
      <c r="C8" s="24" t="s">
        <v>177</v>
      </c>
      <c r="D8" s="206"/>
      <c r="E8" s="24" t="s">
        <v>106</v>
      </c>
      <c r="F8" s="31" t="s">
        <v>107</v>
      </c>
      <c r="G8" s="24" t="s">
        <v>108</v>
      </c>
      <c r="H8" s="24" t="s">
        <v>109</v>
      </c>
      <c r="I8" s="24" t="s">
        <v>110</v>
      </c>
      <c r="J8" s="24" t="s">
        <v>111</v>
      </c>
      <c r="K8" s="24" t="s">
        <v>112</v>
      </c>
      <c r="L8" s="24" t="s">
        <v>113</v>
      </c>
      <c r="M8" s="24" t="s">
        <v>114</v>
      </c>
      <c r="N8" s="24" t="s">
        <v>115</v>
      </c>
      <c r="O8" s="24" t="s">
        <v>116</v>
      </c>
      <c r="P8" s="24" t="s">
        <v>117</v>
      </c>
      <c r="Q8" s="24" t="s">
        <v>118</v>
      </c>
      <c r="R8" s="24" t="s">
        <v>119</v>
      </c>
      <c r="S8" s="24" t="s">
        <v>120</v>
      </c>
      <c r="T8" s="24" t="s">
        <v>121</v>
      </c>
      <c r="U8" s="24" t="s">
        <v>122</v>
      </c>
      <c r="V8" s="24" t="s">
        <v>123</v>
      </c>
      <c r="W8" s="24" t="s">
        <v>124</v>
      </c>
      <c r="X8" s="24" t="s">
        <v>125</v>
      </c>
      <c r="Y8" s="24" t="s">
        <v>126</v>
      </c>
      <c r="Z8" s="24" t="s">
        <v>127</v>
      </c>
      <c r="AA8" s="24" t="s">
        <v>128</v>
      </c>
      <c r="AB8" s="24" t="s">
        <v>129</v>
      </c>
      <c r="AC8" s="24" t="s">
        <v>130</v>
      </c>
      <c r="AD8" s="24" t="s">
        <v>131</v>
      </c>
      <c r="AE8" s="24" t="s">
        <v>132</v>
      </c>
      <c r="AF8" s="24" t="s">
        <v>133</v>
      </c>
      <c r="AG8" s="24" t="s">
        <v>134</v>
      </c>
      <c r="AH8" s="24" t="s">
        <v>135</v>
      </c>
      <c r="AI8" s="24" t="s">
        <v>136</v>
      </c>
      <c r="AJ8" s="24" t="s">
        <v>137</v>
      </c>
      <c r="AK8" s="24" t="s">
        <v>138</v>
      </c>
      <c r="AL8" s="24" t="s">
        <v>139</v>
      </c>
      <c r="AM8" s="24" t="s">
        <v>140</v>
      </c>
      <c r="AN8" s="24" t="s">
        <v>141</v>
      </c>
      <c r="AO8" s="24" t="s">
        <v>142</v>
      </c>
      <c r="AP8" s="24" t="s">
        <v>143</v>
      </c>
      <c r="AQ8" s="24" t="s">
        <v>144</v>
      </c>
      <c r="AR8" s="24" t="s">
        <v>145</v>
      </c>
      <c r="AS8" s="24" t="s">
        <v>146</v>
      </c>
      <c r="AT8" s="24" t="s">
        <v>147</v>
      </c>
      <c r="AU8" s="24" t="s">
        <v>148</v>
      </c>
      <c r="AV8" s="24" t="s">
        <v>149</v>
      </c>
      <c r="AW8" s="24" t="s">
        <v>150</v>
      </c>
      <c r="AX8" s="24" t="s">
        <v>151</v>
      </c>
      <c r="AY8" s="24" t="s">
        <v>152</v>
      </c>
      <c r="AZ8" s="24" t="s">
        <v>153</v>
      </c>
      <c r="BA8" s="24" t="s">
        <v>154</v>
      </c>
      <c r="BB8" s="24" t="s">
        <v>155</v>
      </c>
      <c r="BC8" s="24" t="s">
        <v>156</v>
      </c>
      <c r="BD8" s="24" t="s">
        <v>157</v>
      </c>
      <c r="BE8" s="24" t="s">
        <v>158</v>
      </c>
      <c r="BF8" s="24" t="s">
        <v>159</v>
      </c>
      <c r="BG8" s="24" t="s">
        <v>160</v>
      </c>
      <c r="BH8" s="24" t="s">
        <v>161</v>
      </c>
      <c r="BI8" s="24" t="s">
        <v>162</v>
      </c>
      <c r="BJ8" s="24" t="s">
        <v>163</v>
      </c>
      <c r="BK8" s="24" t="s">
        <v>164</v>
      </c>
      <c r="BL8" s="24" t="s">
        <v>165</v>
      </c>
      <c r="BM8" s="24" t="s">
        <v>166</v>
      </c>
      <c r="BN8" s="24" t="s">
        <v>167</v>
      </c>
      <c r="BO8" s="24" t="s">
        <v>168</v>
      </c>
      <c r="BP8" s="24" t="s">
        <v>169</v>
      </c>
      <c r="BQ8" s="24" t="s">
        <v>170</v>
      </c>
      <c r="BR8" s="24" t="s">
        <v>171</v>
      </c>
      <c r="BS8" s="24" t="s">
        <v>172</v>
      </c>
      <c r="BT8" s="24" t="s">
        <v>173</v>
      </c>
      <c r="BU8" s="24" t="s">
        <v>174</v>
      </c>
      <c r="BV8" s="24" t="s">
        <v>175</v>
      </c>
    </row>
    <row r="9" spans="1:74" s="34" customFormat="1" x14ac:dyDescent="0.25">
      <c r="A9" s="36">
        <v>41216</v>
      </c>
      <c r="B9" s="30">
        <f>A9-$B$2</f>
        <v>0</v>
      </c>
      <c r="C9" s="36">
        <v>41512</v>
      </c>
      <c r="D9" s="238">
        <v>1</v>
      </c>
      <c r="E9" s="45">
        <v>61.70839999999999</v>
      </c>
      <c r="F9" s="45">
        <v>36.611599999999996</v>
      </c>
      <c r="G9" s="45">
        <v>69.967600000000004</v>
      </c>
      <c r="H9" s="45">
        <v>49.080000000000005</v>
      </c>
      <c r="I9" s="45">
        <v>45.099199999999996</v>
      </c>
      <c r="J9" s="45">
        <v>11.438000000000001</v>
      </c>
      <c r="K9" s="45">
        <v>6.1803999999999997</v>
      </c>
      <c r="L9" s="45">
        <v>2.2867999999999999</v>
      </c>
      <c r="M9" s="45">
        <v>2.1187999999999998</v>
      </c>
      <c r="N9" s="45">
        <v>2.8035999999999999</v>
      </c>
      <c r="O9" s="45">
        <v>3.4535999999999998</v>
      </c>
      <c r="P9" s="45">
        <v>3.6280000000000001</v>
      </c>
      <c r="Q9" s="45" t="s">
        <v>180</v>
      </c>
      <c r="R9" s="45" t="s">
        <v>180</v>
      </c>
      <c r="S9" s="45" t="s">
        <v>180</v>
      </c>
      <c r="T9" s="45" t="s">
        <v>181</v>
      </c>
      <c r="U9" s="45" t="s">
        <v>181</v>
      </c>
      <c r="V9" s="45" t="s">
        <v>181</v>
      </c>
      <c r="W9" s="45" t="s">
        <v>181</v>
      </c>
      <c r="X9" s="45" t="s">
        <v>181</v>
      </c>
      <c r="Y9" s="45" t="s">
        <v>181</v>
      </c>
      <c r="Z9" s="45" t="s">
        <v>181</v>
      </c>
      <c r="AA9" s="45" t="s">
        <v>181</v>
      </c>
      <c r="AB9" s="45" t="s">
        <v>181</v>
      </c>
      <c r="AC9" s="45" t="s">
        <v>181</v>
      </c>
      <c r="AD9" s="45" t="s">
        <v>181</v>
      </c>
      <c r="AE9" s="45" t="s">
        <v>181</v>
      </c>
      <c r="AF9" s="45" t="s">
        <v>180</v>
      </c>
      <c r="AG9" s="45" t="s">
        <v>181</v>
      </c>
      <c r="AH9" s="45">
        <v>4.1756000000000002</v>
      </c>
      <c r="AI9" s="45" t="s">
        <v>181</v>
      </c>
      <c r="AJ9" s="45">
        <v>3.4747999999999997</v>
      </c>
      <c r="AK9" s="45" t="s">
        <v>181</v>
      </c>
      <c r="AL9" s="45" t="s">
        <v>181</v>
      </c>
      <c r="AM9" s="45" t="s">
        <v>181</v>
      </c>
      <c r="AN9" s="45">
        <v>6.5388000000000011</v>
      </c>
      <c r="AO9" s="45" t="s">
        <v>181</v>
      </c>
      <c r="AP9" s="45" t="s">
        <v>181</v>
      </c>
      <c r="AQ9" s="45" t="s">
        <v>181</v>
      </c>
      <c r="AR9" s="45" t="s">
        <v>181</v>
      </c>
      <c r="AS9" s="45" t="s">
        <v>181</v>
      </c>
      <c r="AT9" s="45" t="s">
        <v>181</v>
      </c>
      <c r="AU9" s="45">
        <v>4.88</v>
      </c>
      <c r="AV9" s="45" t="s">
        <v>181</v>
      </c>
      <c r="AW9" s="45" t="s">
        <v>181</v>
      </c>
      <c r="AX9" s="45" t="s">
        <v>181</v>
      </c>
      <c r="AY9" s="45" t="s">
        <v>181</v>
      </c>
      <c r="AZ9" s="45" t="s">
        <v>181</v>
      </c>
      <c r="BA9" s="45" t="s">
        <v>181</v>
      </c>
      <c r="BB9" s="45" t="s">
        <v>181</v>
      </c>
      <c r="BC9" s="45" t="s">
        <v>181</v>
      </c>
      <c r="BD9" s="45">
        <v>2.9860000000000002</v>
      </c>
      <c r="BE9" s="45" t="s">
        <v>181</v>
      </c>
      <c r="BF9" s="45" t="s">
        <v>181</v>
      </c>
      <c r="BG9" s="45" t="s">
        <v>180</v>
      </c>
      <c r="BH9" s="45" t="s">
        <v>181</v>
      </c>
      <c r="BI9" s="45" t="s">
        <v>181</v>
      </c>
      <c r="BJ9" s="45" t="s">
        <v>181</v>
      </c>
      <c r="BK9" s="45" t="s">
        <v>181</v>
      </c>
      <c r="BL9" s="45">
        <v>61.953600000000002</v>
      </c>
      <c r="BM9" s="45">
        <v>34.162399999999998</v>
      </c>
      <c r="BN9" s="45">
        <v>20.224799999999998</v>
      </c>
      <c r="BO9" s="45">
        <v>3.7692000000000001</v>
      </c>
      <c r="BP9" s="59" t="s">
        <v>180</v>
      </c>
      <c r="BQ9" s="45" t="s">
        <v>181</v>
      </c>
      <c r="BR9" s="45" t="s">
        <v>181</v>
      </c>
      <c r="BS9" s="45" t="s">
        <v>181</v>
      </c>
      <c r="BT9" s="45" t="s">
        <v>181</v>
      </c>
      <c r="BU9" s="45" t="s">
        <v>181</v>
      </c>
      <c r="BV9" s="45">
        <v>14.3224</v>
      </c>
    </row>
    <row r="10" spans="1:74" s="34" customFormat="1" x14ac:dyDescent="0.25">
      <c r="A10" s="36">
        <v>41221</v>
      </c>
      <c r="B10" s="30">
        <f t="shared" ref="B10:B61" si="0">A10-$B$2</f>
        <v>5</v>
      </c>
      <c r="C10" s="36">
        <v>41512</v>
      </c>
      <c r="D10" s="238">
        <v>1.0112666975158646</v>
      </c>
      <c r="E10" s="46">
        <v>56.833599999999997</v>
      </c>
      <c r="F10" s="46">
        <v>37.0976</v>
      </c>
      <c r="G10" s="46">
        <v>50.608800000000002</v>
      </c>
      <c r="H10" s="46">
        <v>33.697600000000001</v>
      </c>
      <c r="I10" s="46">
        <v>25.418800000000001</v>
      </c>
      <c r="J10" s="46">
        <v>6.6700000000000008</v>
      </c>
      <c r="K10" s="46">
        <v>3.6776</v>
      </c>
      <c r="L10" s="46">
        <v>2.8244000000000002</v>
      </c>
      <c r="M10" s="46">
        <v>2.6931999999999996</v>
      </c>
      <c r="N10" s="46" t="s">
        <v>180</v>
      </c>
      <c r="O10" s="46">
        <v>2.0987999999999998</v>
      </c>
      <c r="P10" s="46">
        <v>2.0135999999999998</v>
      </c>
      <c r="Q10" s="46" t="s">
        <v>181</v>
      </c>
      <c r="R10" s="46" t="s">
        <v>180</v>
      </c>
      <c r="S10" s="46" t="s">
        <v>181</v>
      </c>
      <c r="T10" s="46" t="s">
        <v>181</v>
      </c>
      <c r="U10" s="46" t="s">
        <v>181</v>
      </c>
      <c r="V10" s="46" t="s">
        <v>181</v>
      </c>
      <c r="W10" s="46" t="s">
        <v>181</v>
      </c>
      <c r="X10" s="46" t="s">
        <v>181</v>
      </c>
      <c r="Y10" s="46" t="s">
        <v>181</v>
      </c>
      <c r="Z10" s="46" t="s">
        <v>181</v>
      </c>
      <c r="AA10" s="46" t="s">
        <v>181</v>
      </c>
      <c r="AB10" s="46" t="s">
        <v>181</v>
      </c>
      <c r="AC10" s="46" t="s">
        <v>181</v>
      </c>
      <c r="AD10" s="46" t="s">
        <v>181</v>
      </c>
      <c r="AE10" s="46" t="s">
        <v>181</v>
      </c>
      <c r="AF10" s="46" t="s">
        <v>180</v>
      </c>
      <c r="AG10" s="46" t="s">
        <v>181</v>
      </c>
      <c r="AH10" s="46">
        <v>2.3555999999999999</v>
      </c>
      <c r="AI10" s="46" t="s">
        <v>181</v>
      </c>
      <c r="AJ10" s="46" t="s">
        <v>180</v>
      </c>
      <c r="AK10" s="46" t="s">
        <v>181</v>
      </c>
      <c r="AL10" s="46" t="s">
        <v>181</v>
      </c>
      <c r="AM10" s="46" t="s">
        <v>181</v>
      </c>
      <c r="AN10" s="46">
        <v>4.1159999999999997</v>
      </c>
      <c r="AO10" s="46" t="s">
        <v>181</v>
      </c>
      <c r="AP10" s="46" t="s">
        <v>181</v>
      </c>
      <c r="AQ10" s="46" t="s">
        <v>181</v>
      </c>
      <c r="AR10" s="46" t="s">
        <v>181</v>
      </c>
      <c r="AS10" s="46" t="s">
        <v>181</v>
      </c>
      <c r="AT10" s="46" t="s">
        <v>181</v>
      </c>
      <c r="AU10" s="46">
        <v>4.6924000000000001</v>
      </c>
      <c r="AV10" s="46" t="s">
        <v>181</v>
      </c>
      <c r="AW10" s="46" t="s">
        <v>181</v>
      </c>
      <c r="AX10" s="46" t="s">
        <v>181</v>
      </c>
      <c r="AY10" s="46" t="s">
        <v>181</v>
      </c>
      <c r="AZ10" s="46" t="s">
        <v>181</v>
      </c>
      <c r="BA10" s="46" t="s">
        <v>181</v>
      </c>
      <c r="BB10" s="46" t="s">
        <v>181</v>
      </c>
      <c r="BC10" s="46" t="s">
        <v>181</v>
      </c>
      <c r="BD10" s="46" t="s">
        <v>180</v>
      </c>
      <c r="BE10" s="46" t="s">
        <v>181</v>
      </c>
      <c r="BF10" s="46" t="s">
        <v>181</v>
      </c>
      <c r="BG10" s="46" t="s">
        <v>181</v>
      </c>
      <c r="BH10" s="46" t="s">
        <v>181</v>
      </c>
      <c r="BI10" s="46" t="s">
        <v>181</v>
      </c>
      <c r="BJ10" s="46" t="s">
        <v>181</v>
      </c>
      <c r="BK10" s="46" t="s">
        <v>181</v>
      </c>
      <c r="BL10" s="46">
        <v>45.790799999999997</v>
      </c>
      <c r="BM10" s="46">
        <v>32.052</v>
      </c>
      <c r="BN10" s="46">
        <v>17.052399999999999</v>
      </c>
      <c r="BO10" s="46">
        <v>3.45</v>
      </c>
      <c r="BP10" s="59" t="s">
        <v>180</v>
      </c>
      <c r="BQ10" s="46" t="s">
        <v>181</v>
      </c>
      <c r="BR10" s="46" t="s">
        <v>181</v>
      </c>
      <c r="BS10" s="46" t="s">
        <v>181</v>
      </c>
      <c r="BT10" s="46" t="s">
        <v>181</v>
      </c>
      <c r="BU10" s="46" t="s">
        <v>181</v>
      </c>
      <c r="BV10" s="46">
        <v>23.116</v>
      </c>
    </row>
    <row r="11" spans="1:74" x14ac:dyDescent="0.25">
      <c r="A11" s="37">
        <v>41228</v>
      </c>
      <c r="B11" s="30">
        <f t="shared" si="0"/>
        <v>12</v>
      </c>
      <c r="C11" s="36">
        <v>41512</v>
      </c>
      <c r="D11" s="238">
        <v>1.0112666975158646</v>
      </c>
      <c r="E11" s="48">
        <v>95.46</v>
      </c>
      <c r="F11" s="48">
        <v>56.500400000000006</v>
      </c>
      <c r="G11" s="48">
        <v>90.399199999999993</v>
      </c>
      <c r="H11" s="48">
        <v>44.148400000000002</v>
      </c>
      <c r="I11" s="48">
        <v>37.576799999999999</v>
      </c>
      <c r="J11" s="48">
        <v>6.5912000000000006</v>
      </c>
      <c r="K11" s="48">
        <v>3.0404</v>
      </c>
      <c r="L11" s="48" t="s">
        <v>180</v>
      </c>
      <c r="M11" s="48" t="s">
        <v>180</v>
      </c>
      <c r="N11" s="48" t="s">
        <v>180</v>
      </c>
      <c r="O11" s="48" t="s">
        <v>180</v>
      </c>
      <c r="P11" s="48" t="s">
        <v>181</v>
      </c>
      <c r="Q11" s="48" t="s">
        <v>181</v>
      </c>
      <c r="R11" s="48" t="s">
        <v>181</v>
      </c>
      <c r="S11" s="48" t="s">
        <v>181</v>
      </c>
      <c r="T11" s="48" t="s">
        <v>181</v>
      </c>
      <c r="U11" s="48" t="s">
        <v>181</v>
      </c>
      <c r="V11" s="48" t="s">
        <v>181</v>
      </c>
      <c r="W11" s="48" t="s">
        <v>181</v>
      </c>
      <c r="X11" s="48" t="s">
        <v>181</v>
      </c>
      <c r="Y11" s="48" t="s">
        <v>181</v>
      </c>
      <c r="Z11" s="48" t="s">
        <v>181</v>
      </c>
      <c r="AA11" s="48" t="s">
        <v>181</v>
      </c>
      <c r="AB11" s="48" t="s">
        <v>181</v>
      </c>
      <c r="AC11" s="48" t="s">
        <v>181</v>
      </c>
      <c r="AD11" s="48" t="s">
        <v>181</v>
      </c>
      <c r="AE11" s="48" t="s">
        <v>181</v>
      </c>
      <c r="AF11" s="48">
        <v>7.2784000000000004</v>
      </c>
      <c r="AG11" s="48" t="s">
        <v>181</v>
      </c>
      <c r="AH11" s="48">
        <v>5.7435999999999998</v>
      </c>
      <c r="AI11" s="48" t="s">
        <v>181</v>
      </c>
      <c r="AJ11" s="48">
        <v>2.17</v>
      </c>
      <c r="AK11" s="48" t="s">
        <v>181</v>
      </c>
      <c r="AL11" s="48" t="s">
        <v>181</v>
      </c>
      <c r="AM11" s="48" t="s">
        <v>181</v>
      </c>
      <c r="AN11" s="48">
        <v>3.6951999999999998</v>
      </c>
      <c r="AO11" s="48" t="s">
        <v>181</v>
      </c>
      <c r="AP11" s="48" t="s">
        <v>181</v>
      </c>
      <c r="AQ11" s="48" t="s">
        <v>181</v>
      </c>
      <c r="AR11" s="48" t="s">
        <v>181</v>
      </c>
      <c r="AS11" s="48" t="s">
        <v>181</v>
      </c>
      <c r="AT11" s="48" t="s">
        <v>181</v>
      </c>
      <c r="AU11" s="48" t="s">
        <v>180</v>
      </c>
      <c r="AV11" s="48" t="s">
        <v>181</v>
      </c>
      <c r="AW11" s="48" t="s">
        <v>181</v>
      </c>
      <c r="AX11" s="48" t="s">
        <v>181</v>
      </c>
      <c r="AY11" s="48" t="s">
        <v>181</v>
      </c>
      <c r="AZ11" s="48" t="s">
        <v>181</v>
      </c>
      <c r="BA11" s="48" t="s">
        <v>181</v>
      </c>
      <c r="BB11" s="48" t="s">
        <v>181</v>
      </c>
      <c r="BC11" s="48" t="s">
        <v>181</v>
      </c>
      <c r="BD11" s="48" t="s">
        <v>181</v>
      </c>
      <c r="BE11" s="48" t="s">
        <v>181</v>
      </c>
      <c r="BF11" s="48" t="s">
        <v>181</v>
      </c>
      <c r="BG11" s="48" t="s">
        <v>181</v>
      </c>
      <c r="BH11" s="48" t="s">
        <v>181</v>
      </c>
      <c r="BI11" s="48" t="s">
        <v>181</v>
      </c>
      <c r="BJ11" s="48" t="s">
        <v>181</v>
      </c>
      <c r="BK11" s="48" t="s">
        <v>181</v>
      </c>
      <c r="BL11" s="48">
        <v>14.881599999999999</v>
      </c>
      <c r="BM11" s="48">
        <v>30.052400000000002</v>
      </c>
      <c r="BN11" s="48">
        <v>30.0732</v>
      </c>
      <c r="BO11" s="48" t="s">
        <v>180</v>
      </c>
      <c r="BP11" s="48" t="s">
        <v>181</v>
      </c>
      <c r="BQ11" s="48" t="s">
        <v>181</v>
      </c>
      <c r="BR11" s="48" t="s">
        <v>181</v>
      </c>
      <c r="BS11" s="48" t="s">
        <v>181</v>
      </c>
      <c r="BT11" s="48" t="s">
        <v>181</v>
      </c>
      <c r="BU11" s="48" t="s">
        <v>181</v>
      </c>
      <c r="BV11" s="48">
        <v>30.573599999999999</v>
      </c>
    </row>
    <row r="12" spans="1:74" x14ac:dyDescent="0.25">
      <c r="A12" s="37">
        <v>41233</v>
      </c>
      <c r="B12" s="30">
        <f t="shared" si="0"/>
        <v>17</v>
      </c>
      <c r="C12" s="36">
        <v>41512</v>
      </c>
      <c r="D12" s="238">
        <v>1.0112666975158646</v>
      </c>
      <c r="E12" s="49">
        <v>111.10079999999999</v>
      </c>
      <c r="F12" s="49">
        <v>50.104800000000004</v>
      </c>
      <c r="G12" s="49">
        <v>60.318399999999997</v>
      </c>
      <c r="H12" s="49">
        <v>39.194400000000002</v>
      </c>
      <c r="I12" s="49">
        <v>27.856799999999996</v>
      </c>
      <c r="J12" s="49">
        <v>5.1924000000000001</v>
      </c>
      <c r="K12" s="49">
        <v>2.4971999999999999</v>
      </c>
      <c r="L12" s="49" t="s">
        <v>180</v>
      </c>
      <c r="M12" s="49" t="s">
        <v>181</v>
      </c>
      <c r="N12" s="49" t="s">
        <v>181</v>
      </c>
      <c r="O12" s="49" t="s">
        <v>181</v>
      </c>
      <c r="P12" s="49" t="s">
        <v>181</v>
      </c>
      <c r="Q12" s="49" t="s">
        <v>181</v>
      </c>
      <c r="R12" s="49" t="s">
        <v>181</v>
      </c>
      <c r="S12" s="49" t="s">
        <v>181</v>
      </c>
      <c r="T12" s="49" t="s">
        <v>181</v>
      </c>
      <c r="U12" s="49" t="s">
        <v>181</v>
      </c>
      <c r="V12" s="49" t="s">
        <v>181</v>
      </c>
      <c r="W12" s="49" t="s">
        <v>181</v>
      </c>
      <c r="X12" s="49" t="s">
        <v>181</v>
      </c>
      <c r="Y12" s="49" t="s">
        <v>181</v>
      </c>
      <c r="Z12" s="49" t="s">
        <v>181</v>
      </c>
      <c r="AA12" s="49" t="s">
        <v>181</v>
      </c>
      <c r="AB12" s="49" t="s">
        <v>181</v>
      </c>
      <c r="AC12" s="49" t="s">
        <v>181</v>
      </c>
      <c r="AD12" s="49" t="s">
        <v>181</v>
      </c>
      <c r="AE12" s="49" t="s">
        <v>181</v>
      </c>
      <c r="AF12" s="49" t="s">
        <v>180</v>
      </c>
      <c r="AG12" s="49" t="s">
        <v>181</v>
      </c>
      <c r="AH12" s="49">
        <v>2.5672000000000001</v>
      </c>
      <c r="AI12" s="49" t="s">
        <v>181</v>
      </c>
      <c r="AJ12" s="49" t="s">
        <v>180</v>
      </c>
      <c r="AK12" s="49" t="s">
        <v>181</v>
      </c>
      <c r="AL12" s="49" t="s">
        <v>181</v>
      </c>
      <c r="AM12" s="49" t="s">
        <v>181</v>
      </c>
      <c r="AN12" s="49" t="s">
        <v>180</v>
      </c>
      <c r="AO12" s="49" t="s">
        <v>181</v>
      </c>
      <c r="AP12" s="49" t="s">
        <v>181</v>
      </c>
      <c r="AQ12" s="49" t="s">
        <v>181</v>
      </c>
      <c r="AR12" s="49" t="s">
        <v>181</v>
      </c>
      <c r="AS12" s="49" t="s">
        <v>181</v>
      </c>
      <c r="AT12" s="49" t="s">
        <v>181</v>
      </c>
      <c r="AU12" s="49">
        <v>3.988</v>
      </c>
      <c r="AV12" s="49" t="s">
        <v>181</v>
      </c>
      <c r="AW12" s="49" t="s">
        <v>181</v>
      </c>
      <c r="AX12" s="49" t="s">
        <v>181</v>
      </c>
      <c r="AY12" s="49" t="s">
        <v>181</v>
      </c>
      <c r="AZ12" s="49" t="s">
        <v>181</v>
      </c>
      <c r="BA12" s="49" t="s">
        <v>181</v>
      </c>
      <c r="BB12" s="49" t="s">
        <v>181</v>
      </c>
      <c r="BC12" s="49" t="s">
        <v>181</v>
      </c>
      <c r="BD12" s="49" t="s">
        <v>181</v>
      </c>
      <c r="BE12" s="49" t="s">
        <v>181</v>
      </c>
      <c r="BF12" s="49" t="s">
        <v>181</v>
      </c>
      <c r="BG12" s="49" t="s">
        <v>181</v>
      </c>
      <c r="BH12" s="49" t="s">
        <v>181</v>
      </c>
      <c r="BI12" s="49" t="s">
        <v>181</v>
      </c>
      <c r="BJ12" s="49" t="s">
        <v>181</v>
      </c>
      <c r="BK12" s="49" t="s">
        <v>181</v>
      </c>
      <c r="BL12" s="49">
        <v>5.5344000000000007</v>
      </c>
      <c r="BM12" s="49">
        <v>4.7380000000000004</v>
      </c>
      <c r="BN12" s="49">
        <v>10.300799999999999</v>
      </c>
      <c r="BO12" s="49">
        <v>3.3835999999999995</v>
      </c>
      <c r="BP12" s="49" t="s">
        <v>180</v>
      </c>
      <c r="BQ12" s="49" t="s">
        <v>181</v>
      </c>
      <c r="BR12" s="49" t="s">
        <v>181</v>
      </c>
      <c r="BS12" s="49" t="s">
        <v>181</v>
      </c>
      <c r="BT12" s="49" t="s">
        <v>181</v>
      </c>
      <c r="BU12" s="49" t="s">
        <v>181</v>
      </c>
      <c r="BV12" s="49">
        <v>20.282799999999998</v>
      </c>
    </row>
    <row r="13" spans="1:74" x14ac:dyDescent="0.25">
      <c r="A13" s="37">
        <v>41242</v>
      </c>
      <c r="B13" s="30">
        <f t="shared" si="0"/>
        <v>26</v>
      </c>
      <c r="C13" s="47" t="s">
        <v>190</v>
      </c>
      <c r="D13" s="85">
        <v>1.0112666975158646</v>
      </c>
      <c r="E13" s="50">
        <v>102.7944</v>
      </c>
      <c r="F13" s="50">
        <v>64.02</v>
      </c>
      <c r="G13" s="50">
        <v>82.06</v>
      </c>
      <c r="H13" s="50">
        <v>42.437600000000003</v>
      </c>
      <c r="I13" s="50">
        <v>35.08</v>
      </c>
      <c r="J13" s="50">
        <v>5.34</v>
      </c>
      <c r="K13" s="50">
        <v>2.2799999999999998</v>
      </c>
      <c r="L13" s="50" t="s">
        <v>180</v>
      </c>
      <c r="M13" s="50" t="s">
        <v>180</v>
      </c>
      <c r="N13" s="50" t="s">
        <v>181</v>
      </c>
      <c r="O13" s="50" t="s">
        <v>181</v>
      </c>
      <c r="P13" s="50" t="s">
        <v>181</v>
      </c>
      <c r="Q13" s="50" t="s">
        <v>181</v>
      </c>
      <c r="R13" s="50" t="s">
        <v>181</v>
      </c>
      <c r="S13" s="50" t="s">
        <v>181</v>
      </c>
      <c r="T13" s="50" t="s">
        <v>181</v>
      </c>
      <c r="U13" s="50" t="s">
        <v>181</v>
      </c>
      <c r="V13" s="50" t="s">
        <v>181</v>
      </c>
      <c r="W13" s="50" t="s">
        <v>181</v>
      </c>
      <c r="X13" s="50" t="s">
        <v>181</v>
      </c>
      <c r="Y13" s="50" t="s">
        <v>181</v>
      </c>
      <c r="Z13" s="50" t="s">
        <v>181</v>
      </c>
      <c r="AA13" s="50" t="s">
        <v>181</v>
      </c>
      <c r="AB13" s="50" t="s">
        <v>181</v>
      </c>
      <c r="AC13" s="50" t="s">
        <v>181</v>
      </c>
      <c r="AD13" s="50" t="s">
        <v>181</v>
      </c>
      <c r="AE13" s="50" t="s">
        <v>181</v>
      </c>
      <c r="AF13" s="50">
        <v>5.0599999999999996</v>
      </c>
      <c r="AG13" s="50" t="s">
        <v>181</v>
      </c>
      <c r="AH13" s="50" t="s">
        <v>180</v>
      </c>
      <c r="AI13" s="50" t="s">
        <v>181</v>
      </c>
      <c r="AJ13" s="50">
        <v>2.36</v>
      </c>
      <c r="AK13" s="50" t="s">
        <v>181</v>
      </c>
      <c r="AL13" s="50" t="s">
        <v>181</v>
      </c>
      <c r="AM13" s="50" t="s">
        <v>181</v>
      </c>
      <c r="AN13" s="50">
        <v>5.44</v>
      </c>
      <c r="AO13" s="50" t="s">
        <v>181</v>
      </c>
      <c r="AP13" s="50" t="s">
        <v>181</v>
      </c>
      <c r="AQ13" s="50" t="s">
        <v>181</v>
      </c>
      <c r="AR13" s="50" t="s">
        <v>181</v>
      </c>
      <c r="AS13" s="50" t="s">
        <v>181</v>
      </c>
      <c r="AT13" s="50" t="s">
        <v>181</v>
      </c>
      <c r="AU13" s="50">
        <v>6.9004000000000003</v>
      </c>
      <c r="AV13" s="50" t="s">
        <v>181</v>
      </c>
      <c r="AW13" s="50" t="s">
        <v>181</v>
      </c>
      <c r="AX13" s="50" t="s">
        <v>181</v>
      </c>
      <c r="AY13" s="50" t="s">
        <v>181</v>
      </c>
      <c r="AZ13" s="50" t="s">
        <v>181</v>
      </c>
      <c r="BA13" s="50" t="s">
        <v>181</v>
      </c>
      <c r="BB13" s="50" t="s">
        <v>181</v>
      </c>
      <c r="BC13" s="50" t="s">
        <v>181</v>
      </c>
      <c r="BD13" s="50" t="s">
        <v>181</v>
      </c>
      <c r="BE13" s="50" t="s">
        <v>181</v>
      </c>
      <c r="BF13" s="50" t="s">
        <v>181</v>
      </c>
      <c r="BG13" s="50" t="s">
        <v>181</v>
      </c>
      <c r="BH13" s="50" t="s">
        <v>181</v>
      </c>
      <c r="BI13" s="50" t="s">
        <v>181</v>
      </c>
      <c r="BJ13" s="50" t="s">
        <v>181</v>
      </c>
      <c r="BK13" s="50" t="s">
        <v>181</v>
      </c>
      <c r="BL13" s="50">
        <v>5.1999999999999993</v>
      </c>
      <c r="BM13" s="50">
        <v>7</v>
      </c>
      <c r="BN13" s="50">
        <v>6.1400000000000006</v>
      </c>
      <c r="BO13" s="50">
        <v>3.1599999999999997</v>
      </c>
      <c r="BP13" s="50" t="s">
        <v>180</v>
      </c>
      <c r="BQ13" s="50" t="s">
        <v>181</v>
      </c>
      <c r="BR13" s="50" t="s">
        <v>181</v>
      </c>
      <c r="BS13" s="50" t="s">
        <v>181</v>
      </c>
      <c r="BT13" s="50" t="s">
        <v>181</v>
      </c>
      <c r="BU13" s="50" t="s">
        <v>181</v>
      </c>
      <c r="BV13" s="50">
        <v>63.819999999999993</v>
      </c>
    </row>
    <row r="14" spans="1:74" x14ac:dyDescent="0.25">
      <c r="A14" s="37">
        <v>41249</v>
      </c>
      <c r="B14" s="30">
        <f t="shared" si="0"/>
        <v>33</v>
      </c>
      <c r="C14" s="36">
        <v>41512</v>
      </c>
      <c r="D14" s="238">
        <v>1.0112666975158646</v>
      </c>
      <c r="E14" s="51">
        <v>109.2367</v>
      </c>
      <c r="F14" s="51">
        <v>69.825999999999993</v>
      </c>
      <c r="G14" s="51">
        <v>97.947199999999995</v>
      </c>
      <c r="H14" s="51">
        <v>52.921700000000001</v>
      </c>
      <c r="I14" s="51">
        <v>41.483200000000004</v>
      </c>
      <c r="J14" s="51">
        <v>5.2604999999999995</v>
      </c>
      <c r="K14" s="51" t="s">
        <v>180</v>
      </c>
      <c r="L14" s="51" t="s">
        <v>180</v>
      </c>
      <c r="M14" s="51" t="s">
        <v>181</v>
      </c>
      <c r="N14" s="51" t="s">
        <v>181</v>
      </c>
      <c r="O14" s="51" t="s">
        <v>181</v>
      </c>
      <c r="P14" s="51" t="s">
        <v>181</v>
      </c>
      <c r="Q14" s="51" t="s">
        <v>181</v>
      </c>
      <c r="R14" s="51" t="s">
        <v>181</v>
      </c>
      <c r="S14" s="51" t="s">
        <v>181</v>
      </c>
      <c r="T14" s="51" t="s">
        <v>181</v>
      </c>
      <c r="U14" s="51" t="s">
        <v>181</v>
      </c>
      <c r="V14" s="51" t="s">
        <v>181</v>
      </c>
      <c r="W14" s="51" t="s">
        <v>181</v>
      </c>
      <c r="X14" s="51" t="s">
        <v>181</v>
      </c>
      <c r="Y14" s="51" t="s">
        <v>181</v>
      </c>
      <c r="Z14" s="51" t="s">
        <v>181</v>
      </c>
      <c r="AA14" s="51" t="s">
        <v>181</v>
      </c>
      <c r="AB14" s="51" t="s">
        <v>181</v>
      </c>
      <c r="AC14" s="51" t="s">
        <v>181</v>
      </c>
      <c r="AD14" s="51" t="s">
        <v>181</v>
      </c>
      <c r="AE14" s="51" t="s">
        <v>181</v>
      </c>
      <c r="AF14" s="51">
        <v>5.8341999999999992</v>
      </c>
      <c r="AG14" s="51" t="s">
        <v>181</v>
      </c>
      <c r="AH14" s="51">
        <v>2.4985999999999997</v>
      </c>
      <c r="AI14" s="51" t="s">
        <v>181</v>
      </c>
      <c r="AJ14" s="51" t="s">
        <v>180</v>
      </c>
      <c r="AK14" s="51" t="s">
        <v>181</v>
      </c>
      <c r="AL14" s="51" t="s">
        <v>181</v>
      </c>
      <c r="AM14" s="51" t="s">
        <v>181</v>
      </c>
      <c r="AN14" s="51">
        <v>5.494699999999999</v>
      </c>
      <c r="AO14" s="51" t="s">
        <v>181</v>
      </c>
      <c r="AP14" s="51" t="s">
        <v>181</v>
      </c>
      <c r="AQ14" s="51" t="s">
        <v>181</v>
      </c>
      <c r="AR14" s="51" t="s">
        <v>181</v>
      </c>
      <c r="AS14" s="51" t="s">
        <v>181</v>
      </c>
      <c r="AT14" s="51" t="s">
        <v>181</v>
      </c>
      <c r="AU14" s="51">
        <v>7.5070000000000006</v>
      </c>
      <c r="AV14" s="51" t="s">
        <v>181</v>
      </c>
      <c r="AW14" s="51" t="s">
        <v>181</v>
      </c>
      <c r="AX14" s="51" t="s">
        <v>181</v>
      </c>
      <c r="AY14" s="51" t="s">
        <v>181</v>
      </c>
      <c r="AZ14" s="51" t="s">
        <v>181</v>
      </c>
      <c r="BA14" s="51" t="s">
        <v>181</v>
      </c>
      <c r="BB14" s="51" t="s">
        <v>181</v>
      </c>
      <c r="BC14" s="51" t="s">
        <v>181</v>
      </c>
      <c r="BD14" s="51" t="s">
        <v>181</v>
      </c>
      <c r="BE14" s="51" t="s">
        <v>181</v>
      </c>
      <c r="BF14" s="51" t="s">
        <v>181</v>
      </c>
      <c r="BG14" s="51" t="s">
        <v>181</v>
      </c>
      <c r="BH14" s="51" t="s">
        <v>181</v>
      </c>
      <c r="BI14" s="51" t="s">
        <v>181</v>
      </c>
      <c r="BJ14" s="51" t="s">
        <v>181</v>
      </c>
      <c r="BK14" s="51" t="s">
        <v>181</v>
      </c>
      <c r="BL14" s="51">
        <v>6.27</v>
      </c>
      <c r="BM14" s="51">
        <v>3.6927999999999996</v>
      </c>
      <c r="BN14" s="51">
        <v>15.9605</v>
      </c>
      <c r="BO14" s="51">
        <v>8.2381999999999991</v>
      </c>
      <c r="BP14" s="51" t="s">
        <v>181</v>
      </c>
      <c r="BQ14" s="51" t="s">
        <v>181</v>
      </c>
      <c r="BR14" s="51" t="s">
        <v>181</v>
      </c>
      <c r="BS14" s="51" t="s">
        <v>181</v>
      </c>
      <c r="BT14" s="51" t="s">
        <v>181</v>
      </c>
      <c r="BU14" s="51" t="s">
        <v>181</v>
      </c>
      <c r="BV14" s="51">
        <v>41.458999999999996</v>
      </c>
    </row>
    <row r="15" spans="1:74" x14ac:dyDescent="0.25">
      <c r="A15" s="37">
        <v>41263</v>
      </c>
      <c r="B15" s="30">
        <f t="shared" si="0"/>
        <v>47</v>
      </c>
      <c r="C15" s="52" t="s">
        <v>190</v>
      </c>
      <c r="D15" s="85">
        <v>1.0112666975158646</v>
      </c>
      <c r="E15" s="53">
        <v>97.52</v>
      </c>
      <c r="F15" s="53">
        <v>57.36</v>
      </c>
      <c r="G15" s="53">
        <v>79.84</v>
      </c>
      <c r="H15" s="53">
        <v>41.993200000000002</v>
      </c>
      <c r="I15" s="53">
        <v>31.799999999999997</v>
      </c>
      <c r="J15" s="53">
        <v>5.4600000000000009</v>
      </c>
      <c r="K15" s="53">
        <v>2.2399999999999998</v>
      </c>
      <c r="L15" s="53" t="s">
        <v>180</v>
      </c>
      <c r="M15" s="53" t="s">
        <v>181</v>
      </c>
      <c r="N15" s="53" t="s">
        <v>181</v>
      </c>
      <c r="O15" s="53" t="s">
        <v>181</v>
      </c>
      <c r="P15" s="53" t="s">
        <v>181</v>
      </c>
      <c r="Q15" s="53" t="s">
        <v>181</v>
      </c>
      <c r="R15" s="53" t="s">
        <v>181</v>
      </c>
      <c r="S15" s="53" t="s">
        <v>181</v>
      </c>
      <c r="T15" s="53" t="s">
        <v>181</v>
      </c>
      <c r="U15" s="53" t="s">
        <v>181</v>
      </c>
      <c r="V15" s="53" t="s">
        <v>181</v>
      </c>
      <c r="W15" s="53" t="s">
        <v>181</v>
      </c>
      <c r="X15" s="53" t="s">
        <v>181</v>
      </c>
      <c r="Y15" s="53" t="s">
        <v>181</v>
      </c>
      <c r="Z15" s="53" t="s">
        <v>181</v>
      </c>
      <c r="AA15" s="53" t="s">
        <v>181</v>
      </c>
      <c r="AB15" s="53" t="s">
        <v>181</v>
      </c>
      <c r="AC15" s="53" t="s">
        <v>181</v>
      </c>
      <c r="AD15" s="53" t="s">
        <v>181</v>
      </c>
      <c r="AE15" s="53" t="s">
        <v>181</v>
      </c>
      <c r="AF15" s="53">
        <v>5.0999999999999996</v>
      </c>
      <c r="AG15" s="53" t="s">
        <v>181</v>
      </c>
      <c r="AH15" s="53">
        <v>2.44</v>
      </c>
      <c r="AI15" s="53" t="s">
        <v>181</v>
      </c>
      <c r="AJ15" s="53" t="s">
        <v>180</v>
      </c>
      <c r="AK15" s="53" t="s">
        <v>181</v>
      </c>
      <c r="AL15" s="53" t="s">
        <v>181</v>
      </c>
      <c r="AM15" s="53" t="s">
        <v>181</v>
      </c>
      <c r="AN15" s="53">
        <v>4.5199999999999996</v>
      </c>
      <c r="AO15" s="53" t="s">
        <v>181</v>
      </c>
      <c r="AP15" s="53" t="s">
        <v>181</v>
      </c>
      <c r="AQ15" s="53" t="s">
        <v>181</v>
      </c>
      <c r="AR15" s="53" t="s">
        <v>181</v>
      </c>
      <c r="AS15" s="53" t="s">
        <v>181</v>
      </c>
      <c r="AT15" s="53" t="s">
        <v>181</v>
      </c>
      <c r="AU15" s="53" t="s">
        <v>180</v>
      </c>
      <c r="AV15" s="53" t="s">
        <v>181</v>
      </c>
      <c r="AW15" s="53" t="s">
        <v>181</v>
      </c>
      <c r="AX15" s="53" t="s">
        <v>181</v>
      </c>
      <c r="AY15" s="53" t="s">
        <v>181</v>
      </c>
      <c r="AZ15" s="53" t="s">
        <v>181</v>
      </c>
      <c r="BA15" s="53" t="s">
        <v>181</v>
      </c>
      <c r="BB15" s="53" t="s">
        <v>181</v>
      </c>
      <c r="BC15" s="53" t="s">
        <v>181</v>
      </c>
      <c r="BD15" s="53" t="s">
        <v>181</v>
      </c>
      <c r="BE15" s="53" t="s">
        <v>181</v>
      </c>
      <c r="BF15" s="53" t="s">
        <v>181</v>
      </c>
      <c r="BG15" s="53" t="s">
        <v>181</v>
      </c>
      <c r="BH15" s="53" t="s">
        <v>181</v>
      </c>
      <c r="BI15" s="53" t="s">
        <v>181</v>
      </c>
      <c r="BJ15" s="53" t="s">
        <v>181</v>
      </c>
      <c r="BK15" s="53" t="s">
        <v>181</v>
      </c>
      <c r="BL15" s="53">
        <v>6.52</v>
      </c>
      <c r="BM15" s="53">
        <v>5.56</v>
      </c>
      <c r="BN15" s="53">
        <v>12.520000000000001</v>
      </c>
      <c r="BO15" s="53">
        <v>4.76</v>
      </c>
      <c r="BP15" s="53" t="s">
        <v>180</v>
      </c>
      <c r="BQ15" s="53" t="s">
        <v>181</v>
      </c>
      <c r="BR15" s="53" t="s">
        <v>181</v>
      </c>
      <c r="BS15" s="53" t="s">
        <v>181</v>
      </c>
      <c r="BT15" s="53" t="s">
        <v>181</v>
      </c>
      <c r="BU15" s="53" t="s">
        <v>181</v>
      </c>
      <c r="BV15" s="53">
        <v>66.959999999999994</v>
      </c>
    </row>
    <row r="16" spans="1:74" x14ac:dyDescent="0.25">
      <c r="A16" s="37">
        <v>41276</v>
      </c>
      <c r="B16" s="30">
        <f t="shared" si="0"/>
        <v>60</v>
      </c>
      <c r="C16" s="36">
        <v>41512</v>
      </c>
      <c r="D16" s="238">
        <v>1.0112666975158646</v>
      </c>
      <c r="E16" s="54" t="s">
        <v>180</v>
      </c>
      <c r="F16" s="54">
        <v>57.407600000000002</v>
      </c>
      <c r="G16" s="54">
        <v>94.477999999999994</v>
      </c>
      <c r="H16" s="54">
        <v>66.441600000000008</v>
      </c>
      <c r="I16" s="54">
        <v>49.929599999999994</v>
      </c>
      <c r="J16" s="54" t="s">
        <v>180</v>
      </c>
      <c r="K16" s="54" t="s">
        <v>180</v>
      </c>
      <c r="L16" s="54" t="s">
        <v>180</v>
      </c>
      <c r="M16" s="54" t="s">
        <v>181</v>
      </c>
      <c r="N16" s="54" t="s">
        <v>181</v>
      </c>
      <c r="O16" s="54" t="s">
        <v>181</v>
      </c>
      <c r="P16" s="54" t="s">
        <v>181</v>
      </c>
      <c r="Q16" s="54" t="s">
        <v>181</v>
      </c>
      <c r="R16" s="54" t="s">
        <v>181</v>
      </c>
      <c r="S16" s="54" t="s">
        <v>181</v>
      </c>
      <c r="T16" s="54" t="s">
        <v>181</v>
      </c>
      <c r="U16" s="54" t="s">
        <v>181</v>
      </c>
      <c r="V16" s="54" t="s">
        <v>181</v>
      </c>
      <c r="W16" s="54" t="s">
        <v>181</v>
      </c>
      <c r="X16" s="54" t="s">
        <v>181</v>
      </c>
      <c r="Y16" s="54" t="s">
        <v>181</v>
      </c>
      <c r="Z16" s="54" t="s">
        <v>181</v>
      </c>
      <c r="AA16" s="54" t="s">
        <v>181</v>
      </c>
      <c r="AB16" s="54" t="s">
        <v>181</v>
      </c>
      <c r="AC16" s="54" t="s">
        <v>181</v>
      </c>
      <c r="AD16" s="54" t="s">
        <v>181</v>
      </c>
      <c r="AE16" s="54" t="s">
        <v>181</v>
      </c>
      <c r="AF16" s="54">
        <v>7.4711999999999996</v>
      </c>
      <c r="AG16" s="54" t="s">
        <v>181</v>
      </c>
      <c r="AH16" s="54" t="s">
        <v>180</v>
      </c>
      <c r="AI16" s="54" t="s">
        <v>181</v>
      </c>
      <c r="AJ16" s="54" t="s">
        <v>180</v>
      </c>
      <c r="AK16" s="54" t="s">
        <v>181</v>
      </c>
      <c r="AL16" s="54" t="s">
        <v>181</v>
      </c>
      <c r="AM16" s="54" t="s">
        <v>181</v>
      </c>
      <c r="AN16" s="54" t="s">
        <v>180</v>
      </c>
      <c r="AO16" s="54" t="s">
        <v>181</v>
      </c>
      <c r="AP16" s="54" t="s">
        <v>181</v>
      </c>
      <c r="AQ16" s="54" t="s">
        <v>181</v>
      </c>
      <c r="AR16" s="54" t="s">
        <v>181</v>
      </c>
      <c r="AS16" s="54" t="s">
        <v>181</v>
      </c>
      <c r="AT16" s="54" t="s">
        <v>181</v>
      </c>
      <c r="AU16" s="54" t="s">
        <v>180</v>
      </c>
      <c r="AV16" s="54" t="s">
        <v>181</v>
      </c>
      <c r="AW16" s="54" t="s">
        <v>181</v>
      </c>
      <c r="AX16" s="54" t="s">
        <v>181</v>
      </c>
      <c r="AY16" s="54" t="s">
        <v>181</v>
      </c>
      <c r="AZ16" s="54" t="s">
        <v>181</v>
      </c>
      <c r="BA16" s="54" t="s">
        <v>181</v>
      </c>
      <c r="BB16" s="54" t="s">
        <v>181</v>
      </c>
      <c r="BC16" s="54" t="s">
        <v>181</v>
      </c>
      <c r="BD16" s="54" t="s">
        <v>181</v>
      </c>
      <c r="BE16" s="54" t="s">
        <v>181</v>
      </c>
      <c r="BF16" s="54" t="s">
        <v>181</v>
      </c>
      <c r="BG16" s="54" t="s">
        <v>181</v>
      </c>
      <c r="BH16" s="54" t="s">
        <v>181</v>
      </c>
      <c r="BI16" s="54" t="s">
        <v>181</v>
      </c>
      <c r="BJ16" s="54" t="s">
        <v>181</v>
      </c>
      <c r="BK16" s="54" t="s">
        <v>181</v>
      </c>
      <c r="BL16" s="54" t="s">
        <v>180</v>
      </c>
      <c r="BM16" s="54">
        <v>15.891599999999999</v>
      </c>
      <c r="BN16" s="54">
        <v>79.448400000000007</v>
      </c>
      <c r="BO16" s="54" t="s">
        <v>180</v>
      </c>
      <c r="BP16" s="54" t="s">
        <v>181</v>
      </c>
      <c r="BQ16" s="54" t="s">
        <v>181</v>
      </c>
      <c r="BR16" s="54" t="s">
        <v>181</v>
      </c>
      <c r="BS16" s="54" t="s">
        <v>181</v>
      </c>
      <c r="BT16" s="54" t="s">
        <v>181</v>
      </c>
      <c r="BU16" s="54" t="s">
        <v>181</v>
      </c>
      <c r="BV16" s="54">
        <v>199.33119999999997</v>
      </c>
    </row>
    <row r="17" spans="1:74" x14ac:dyDescent="0.25">
      <c r="A17" s="37">
        <v>41290</v>
      </c>
      <c r="B17" s="30">
        <f t="shared" si="0"/>
        <v>74</v>
      </c>
      <c r="C17" s="55">
        <v>41479</v>
      </c>
      <c r="D17" s="85">
        <v>1.0112666975158646</v>
      </c>
      <c r="E17" s="56">
        <v>84.126800000000003</v>
      </c>
      <c r="F17" s="56">
        <v>67.697599999999994</v>
      </c>
      <c r="G17" s="56">
        <v>103.4708</v>
      </c>
      <c r="H17" s="56">
        <v>62.635999999999996</v>
      </c>
      <c r="I17" s="56">
        <v>52.1008</v>
      </c>
      <c r="J17" s="56">
        <v>6.4264000000000001</v>
      </c>
      <c r="K17" s="56">
        <v>2.5775999999999999</v>
      </c>
      <c r="L17" s="56" t="s">
        <v>180</v>
      </c>
      <c r="M17" s="56" t="s">
        <v>180</v>
      </c>
      <c r="N17" s="56" t="s">
        <v>181</v>
      </c>
      <c r="O17" s="56" t="s">
        <v>181</v>
      </c>
      <c r="P17" s="56" t="s">
        <v>181</v>
      </c>
      <c r="Q17" s="56" t="s">
        <v>181</v>
      </c>
      <c r="R17" s="56" t="s">
        <v>181</v>
      </c>
      <c r="S17" s="56" t="s">
        <v>181</v>
      </c>
      <c r="T17" s="56" t="s">
        <v>181</v>
      </c>
      <c r="U17" s="56" t="s">
        <v>181</v>
      </c>
      <c r="V17" s="56" t="s">
        <v>181</v>
      </c>
      <c r="W17" s="56" t="s">
        <v>181</v>
      </c>
      <c r="X17" s="56" t="s">
        <v>181</v>
      </c>
      <c r="Y17" s="56" t="s">
        <v>181</v>
      </c>
      <c r="Z17" s="56" t="s">
        <v>181</v>
      </c>
      <c r="AA17" s="56" t="s">
        <v>181</v>
      </c>
      <c r="AB17" s="56" t="s">
        <v>181</v>
      </c>
      <c r="AC17" s="56" t="s">
        <v>181</v>
      </c>
      <c r="AD17" s="56" t="s">
        <v>181</v>
      </c>
      <c r="AE17" s="56" t="s">
        <v>181</v>
      </c>
      <c r="AF17" s="56">
        <v>6.5420000000000007</v>
      </c>
      <c r="AG17" s="56" t="s">
        <v>181</v>
      </c>
      <c r="AH17" s="56" t="s">
        <v>180</v>
      </c>
      <c r="AI17" s="56" t="s">
        <v>181</v>
      </c>
      <c r="AJ17" s="56">
        <v>2.7051999999999996</v>
      </c>
      <c r="AK17" s="56" t="s">
        <v>181</v>
      </c>
      <c r="AL17" s="56" t="s">
        <v>181</v>
      </c>
      <c r="AM17" s="56" t="s">
        <v>181</v>
      </c>
      <c r="AN17" s="56">
        <v>3.7347999999999999</v>
      </c>
      <c r="AO17" s="56" t="s">
        <v>181</v>
      </c>
      <c r="AP17" s="56" t="s">
        <v>181</v>
      </c>
      <c r="AQ17" s="56" t="s">
        <v>181</v>
      </c>
      <c r="AR17" s="56" t="s">
        <v>181</v>
      </c>
      <c r="AS17" s="56" t="s">
        <v>181</v>
      </c>
      <c r="AT17" s="56" t="s">
        <v>181</v>
      </c>
      <c r="AU17" s="56" t="s">
        <v>180</v>
      </c>
      <c r="AV17" s="56" t="s">
        <v>181</v>
      </c>
      <c r="AW17" s="56" t="s">
        <v>181</v>
      </c>
      <c r="AX17" s="56" t="s">
        <v>181</v>
      </c>
      <c r="AY17" s="56" t="s">
        <v>181</v>
      </c>
      <c r="AZ17" s="56" t="s">
        <v>181</v>
      </c>
      <c r="BA17" s="56" t="s">
        <v>181</v>
      </c>
      <c r="BB17" s="56" t="s">
        <v>181</v>
      </c>
      <c r="BC17" s="56" t="s">
        <v>181</v>
      </c>
      <c r="BD17" s="56" t="s">
        <v>181</v>
      </c>
      <c r="BE17" s="56" t="s">
        <v>181</v>
      </c>
      <c r="BF17" s="56" t="s">
        <v>181</v>
      </c>
      <c r="BG17" s="56" t="s">
        <v>181</v>
      </c>
      <c r="BH17" s="56" t="s">
        <v>181</v>
      </c>
      <c r="BI17" s="56" t="s">
        <v>181</v>
      </c>
      <c r="BJ17" s="56" t="s">
        <v>181</v>
      </c>
      <c r="BK17" s="56" t="s">
        <v>181</v>
      </c>
      <c r="BL17" s="56">
        <v>14.632400000000002</v>
      </c>
      <c r="BM17" s="56">
        <v>7.8668000000000005</v>
      </c>
      <c r="BN17" s="56">
        <v>21.311600000000002</v>
      </c>
      <c r="BO17" s="56">
        <v>8.7695999999999987</v>
      </c>
      <c r="BP17" s="56">
        <v>6.7115999999999998</v>
      </c>
      <c r="BQ17" s="56" t="s">
        <v>181</v>
      </c>
      <c r="BR17" s="56" t="s">
        <v>181</v>
      </c>
      <c r="BS17" s="56" t="s">
        <v>181</v>
      </c>
      <c r="BT17" s="56" t="s">
        <v>181</v>
      </c>
      <c r="BU17" s="56" t="s">
        <v>181</v>
      </c>
      <c r="BV17" s="56">
        <v>107.72399999999999</v>
      </c>
    </row>
    <row r="18" spans="1:74" x14ac:dyDescent="0.25">
      <c r="A18" s="37">
        <v>41304</v>
      </c>
      <c r="B18" s="30">
        <f t="shared" si="0"/>
        <v>88</v>
      </c>
      <c r="C18" s="36">
        <v>41512</v>
      </c>
      <c r="D18" s="238">
        <v>1.0112666975158646</v>
      </c>
      <c r="E18" s="57">
        <v>99.239599999999996</v>
      </c>
      <c r="F18" s="57">
        <v>76.442799999999991</v>
      </c>
      <c r="G18" s="57">
        <v>122.19639999999998</v>
      </c>
      <c r="H18" s="57">
        <v>58.7896</v>
      </c>
      <c r="I18" s="57">
        <v>46.940799999999996</v>
      </c>
      <c r="J18" s="57" t="s">
        <v>180</v>
      </c>
      <c r="K18" s="57" t="s">
        <v>180</v>
      </c>
      <c r="L18" s="57" t="s">
        <v>180</v>
      </c>
      <c r="M18" s="57" t="s">
        <v>181</v>
      </c>
      <c r="N18" s="57" t="s">
        <v>181</v>
      </c>
      <c r="O18" s="57" t="s">
        <v>181</v>
      </c>
      <c r="P18" s="57" t="s">
        <v>181</v>
      </c>
      <c r="Q18" s="57" t="s">
        <v>181</v>
      </c>
      <c r="R18" s="57" t="s">
        <v>181</v>
      </c>
      <c r="S18" s="57" t="s">
        <v>181</v>
      </c>
      <c r="T18" s="57" t="s">
        <v>181</v>
      </c>
      <c r="U18" s="57" t="s">
        <v>181</v>
      </c>
      <c r="V18" s="57" t="s">
        <v>181</v>
      </c>
      <c r="W18" s="57" t="s">
        <v>181</v>
      </c>
      <c r="X18" s="57" t="s">
        <v>181</v>
      </c>
      <c r="Y18" s="57" t="s">
        <v>181</v>
      </c>
      <c r="Z18" s="57" t="s">
        <v>181</v>
      </c>
      <c r="AA18" s="57" t="s">
        <v>181</v>
      </c>
      <c r="AB18" s="57" t="s">
        <v>181</v>
      </c>
      <c r="AC18" s="57" t="s">
        <v>181</v>
      </c>
      <c r="AD18" s="57" t="s">
        <v>181</v>
      </c>
      <c r="AE18" s="57" t="s">
        <v>181</v>
      </c>
      <c r="AF18" s="57">
        <v>6.62</v>
      </c>
      <c r="AG18" s="57" t="s">
        <v>181</v>
      </c>
      <c r="AH18" s="57" t="s">
        <v>180</v>
      </c>
      <c r="AI18" s="57" t="s">
        <v>181</v>
      </c>
      <c r="AJ18" s="57" t="s">
        <v>180</v>
      </c>
      <c r="AK18" s="57" t="s">
        <v>181</v>
      </c>
      <c r="AL18" s="57" t="s">
        <v>181</v>
      </c>
      <c r="AM18" s="57" t="s">
        <v>181</v>
      </c>
      <c r="AN18" s="57">
        <v>2.4687999999999999</v>
      </c>
      <c r="AO18" s="57" t="s">
        <v>181</v>
      </c>
      <c r="AP18" s="57" t="s">
        <v>181</v>
      </c>
      <c r="AQ18" s="57" t="s">
        <v>181</v>
      </c>
      <c r="AR18" s="57" t="s">
        <v>181</v>
      </c>
      <c r="AS18" s="57" t="s">
        <v>181</v>
      </c>
      <c r="AT18" s="57" t="s">
        <v>181</v>
      </c>
      <c r="AU18" s="57">
        <v>9.7531999999999996</v>
      </c>
      <c r="AV18" s="57" t="s">
        <v>181</v>
      </c>
      <c r="AW18" s="57" t="s">
        <v>181</v>
      </c>
      <c r="AX18" s="57" t="s">
        <v>181</v>
      </c>
      <c r="AY18" s="57" t="s">
        <v>181</v>
      </c>
      <c r="AZ18" s="57" t="s">
        <v>181</v>
      </c>
      <c r="BA18" s="57" t="s">
        <v>181</v>
      </c>
      <c r="BB18" s="57" t="s">
        <v>181</v>
      </c>
      <c r="BC18" s="57" t="s">
        <v>181</v>
      </c>
      <c r="BD18" s="57" t="s">
        <v>181</v>
      </c>
      <c r="BE18" s="57" t="s">
        <v>181</v>
      </c>
      <c r="BF18" s="57" t="s">
        <v>181</v>
      </c>
      <c r="BG18" s="57" t="s">
        <v>181</v>
      </c>
      <c r="BH18" s="57" t="s">
        <v>181</v>
      </c>
      <c r="BI18" s="57" t="s">
        <v>181</v>
      </c>
      <c r="BJ18" s="57" t="s">
        <v>181</v>
      </c>
      <c r="BK18" s="57" t="s">
        <v>181</v>
      </c>
      <c r="BL18" s="57" t="s">
        <v>180</v>
      </c>
      <c r="BM18" s="57" t="s">
        <v>181</v>
      </c>
      <c r="BN18" s="57">
        <v>40.0336</v>
      </c>
      <c r="BO18" s="57">
        <v>14.317599999999999</v>
      </c>
      <c r="BP18" s="57" t="s">
        <v>181</v>
      </c>
      <c r="BQ18" s="57" t="s">
        <v>181</v>
      </c>
      <c r="BR18" s="57" t="s">
        <v>181</v>
      </c>
      <c r="BS18" s="57" t="s">
        <v>181</v>
      </c>
      <c r="BT18" s="57" t="s">
        <v>181</v>
      </c>
      <c r="BU18" s="57" t="s">
        <v>181</v>
      </c>
      <c r="BV18" s="57">
        <v>198.92159999999998</v>
      </c>
    </row>
    <row r="19" spans="1:74" x14ac:dyDescent="0.25">
      <c r="A19" s="37">
        <v>41318</v>
      </c>
      <c r="B19" s="30">
        <f t="shared" si="0"/>
        <v>102</v>
      </c>
      <c r="C19" s="58" t="s">
        <v>191</v>
      </c>
      <c r="D19" s="85">
        <v>1.0112666975158646</v>
      </c>
      <c r="E19" s="59">
        <v>110.48</v>
      </c>
      <c r="F19" s="59">
        <v>76.72</v>
      </c>
      <c r="G19" s="59">
        <v>106.15999999999998</v>
      </c>
      <c r="H19" s="59">
        <v>44.167200000000001</v>
      </c>
      <c r="I19" s="59">
        <v>44.68</v>
      </c>
      <c r="J19" s="59">
        <v>5.04</v>
      </c>
      <c r="K19" s="59">
        <v>3</v>
      </c>
      <c r="L19" s="59" t="s">
        <v>180</v>
      </c>
      <c r="M19" s="59" t="s">
        <v>180</v>
      </c>
      <c r="N19" s="59" t="s">
        <v>180</v>
      </c>
      <c r="O19" s="59" t="s">
        <v>181</v>
      </c>
      <c r="P19" s="59" t="s">
        <v>181</v>
      </c>
      <c r="Q19" s="59" t="s">
        <v>181</v>
      </c>
      <c r="R19" s="59" t="s">
        <v>181</v>
      </c>
      <c r="S19" s="59" t="s">
        <v>181</v>
      </c>
      <c r="T19" s="59" t="s">
        <v>181</v>
      </c>
      <c r="U19" s="59" t="s">
        <v>181</v>
      </c>
      <c r="V19" s="59" t="s">
        <v>181</v>
      </c>
      <c r="W19" s="59" t="s">
        <v>181</v>
      </c>
      <c r="X19" s="59" t="s">
        <v>181</v>
      </c>
      <c r="Y19" s="59" t="s">
        <v>181</v>
      </c>
      <c r="Z19" s="59" t="s">
        <v>181</v>
      </c>
      <c r="AA19" s="59" t="s">
        <v>181</v>
      </c>
      <c r="AB19" s="59" t="s">
        <v>181</v>
      </c>
      <c r="AC19" s="59" t="s">
        <v>181</v>
      </c>
      <c r="AD19" s="59" t="s">
        <v>181</v>
      </c>
      <c r="AE19" s="59" t="s">
        <v>181</v>
      </c>
      <c r="AF19" s="59">
        <v>5.4207999999999998</v>
      </c>
      <c r="AG19" s="59" t="s">
        <v>181</v>
      </c>
      <c r="AH19" s="59">
        <v>2.9543999999999997</v>
      </c>
      <c r="AI19" s="59" t="s">
        <v>181</v>
      </c>
      <c r="AJ19" s="59">
        <v>2.16</v>
      </c>
      <c r="AK19" s="59" t="s">
        <v>181</v>
      </c>
      <c r="AL19" s="59" t="s">
        <v>181</v>
      </c>
      <c r="AM19" s="59" t="s">
        <v>181</v>
      </c>
      <c r="AN19" s="59">
        <v>6.8</v>
      </c>
      <c r="AO19" s="59" t="s">
        <v>181</v>
      </c>
      <c r="AP19" s="59" t="s">
        <v>181</v>
      </c>
      <c r="AQ19" s="59" t="s">
        <v>181</v>
      </c>
      <c r="AR19" s="59" t="s">
        <v>181</v>
      </c>
      <c r="AS19" s="59" t="s">
        <v>181</v>
      </c>
      <c r="AT19" s="59" t="s">
        <v>181</v>
      </c>
      <c r="AU19" s="59" t="s">
        <v>180</v>
      </c>
      <c r="AV19" s="59" t="s">
        <v>181</v>
      </c>
      <c r="AW19" s="59" t="s">
        <v>181</v>
      </c>
      <c r="AX19" s="59" t="s">
        <v>181</v>
      </c>
      <c r="AY19" s="59" t="s">
        <v>181</v>
      </c>
      <c r="AZ19" s="59" t="s">
        <v>181</v>
      </c>
      <c r="BA19" s="59" t="s">
        <v>181</v>
      </c>
      <c r="BB19" s="59" t="s">
        <v>181</v>
      </c>
      <c r="BC19" s="59" t="s">
        <v>181</v>
      </c>
      <c r="BD19" s="59" t="s">
        <v>181</v>
      </c>
      <c r="BE19" s="59" t="s">
        <v>181</v>
      </c>
      <c r="BF19" s="59" t="s">
        <v>181</v>
      </c>
      <c r="BG19" s="59" t="s">
        <v>181</v>
      </c>
      <c r="BH19" s="59" t="s">
        <v>181</v>
      </c>
      <c r="BI19" s="59" t="s">
        <v>181</v>
      </c>
      <c r="BJ19" s="59" t="s">
        <v>181</v>
      </c>
      <c r="BK19" s="59" t="s">
        <v>181</v>
      </c>
      <c r="BL19" s="59">
        <v>6.3999999999999995</v>
      </c>
      <c r="BM19" s="59">
        <v>5.16</v>
      </c>
      <c r="BN19" s="59">
        <v>10.040000000000001</v>
      </c>
      <c r="BO19" s="59">
        <v>5.2799999999999994</v>
      </c>
      <c r="BP19" s="59">
        <v>2.72</v>
      </c>
      <c r="BQ19" s="59" t="s">
        <v>181</v>
      </c>
      <c r="BR19" s="59" t="s">
        <v>181</v>
      </c>
      <c r="BS19" s="59" t="s">
        <v>181</v>
      </c>
      <c r="BT19" s="59" t="s">
        <v>181</v>
      </c>
      <c r="BU19" s="59" t="s">
        <v>181</v>
      </c>
      <c r="BV19" s="59">
        <v>67.039999999999992</v>
      </c>
    </row>
    <row r="20" spans="1:74" x14ac:dyDescent="0.25">
      <c r="A20" s="37">
        <v>41332</v>
      </c>
      <c r="B20" s="30">
        <f t="shared" si="0"/>
        <v>116</v>
      </c>
      <c r="C20" s="36">
        <v>41512</v>
      </c>
      <c r="D20" s="238">
        <v>1.0112666975158646</v>
      </c>
      <c r="E20" s="60" t="s">
        <v>180</v>
      </c>
      <c r="F20" s="60">
        <v>70.743600000000001</v>
      </c>
      <c r="G20" s="60">
        <v>116.52719999999999</v>
      </c>
      <c r="H20" s="60">
        <v>65.147599999999997</v>
      </c>
      <c r="I20" s="60">
        <v>49.223999999999997</v>
      </c>
      <c r="J20" s="60" t="s">
        <v>180</v>
      </c>
      <c r="K20" s="188" t="s">
        <v>180</v>
      </c>
      <c r="L20" s="188" t="s">
        <v>180</v>
      </c>
      <c r="M20" s="60" t="s">
        <v>181</v>
      </c>
      <c r="N20" s="60" t="s">
        <v>181</v>
      </c>
      <c r="O20" s="60" t="s">
        <v>181</v>
      </c>
      <c r="P20" s="60" t="s">
        <v>181</v>
      </c>
      <c r="Q20" s="60" t="s">
        <v>181</v>
      </c>
      <c r="R20" s="60" t="s">
        <v>181</v>
      </c>
      <c r="S20" s="60" t="s">
        <v>181</v>
      </c>
      <c r="T20" s="60" t="s">
        <v>181</v>
      </c>
      <c r="U20" s="60" t="s">
        <v>181</v>
      </c>
      <c r="V20" s="60" t="s">
        <v>181</v>
      </c>
      <c r="W20" s="60" t="s">
        <v>181</v>
      </c>
      <c r="X20" s="60" t="s">
        <v>181</v>
      </c>
      <c r="Y20" s="60" t="s">
        <v>181</v>
      </c>
      <c r="Z20" s="60" t="s">
        <v>181</v>
      </c>
      <c r="AA20" s="60" t="s">
        <v>181</v>
      </c>
      <c r="AB20" s="60" t="s">
        <v>181</v>
      </c>
      <c r="AC20" s="60" t="s">
        <v>181</v>
      </c>
      <c r="AD20" s="60" t="s">
        <v>181</v>
      </c>
      <c r="AE20" s="60" t="s">
        <v>181</v>
      </c>
      <c r="AF20" s="60">
        <v>6.9939999999999998</v>
      </c>
      <c r="AG20" s="60" t="s">
        <v>181</v>
      </c>
      <c r="AH20" s="188" t="s">
        <v>180</v>
      </c>
      <c r="AI20" s="60" t="s">
        <v>181</v>
      </c>
      <c r="AJ20" s="60" t="s">
        <v>180</v>
      </c>
      <c r="AK20" s="60" t="s">
        <v>181</v>
      </c>
      <c r="AL20" s="60" t="s">
        <v>181</v>
      </c>
      <c r="AM20" s="60" t="s">
        <v>181</v>
      </c>
      <c r="AN20" s="60" t="s">
        <v>180</v>
      </c>
      <c r="AO20" s="60" t="s">
        <v>181</v>
      </c>
      <c r="AP20" s="60" t="s">
        <v>181</v>
      </c>
      <c r="AQ20" s="60" t="s">
        <v>181</v>
      </c>
      <c r="AR20" s="60" t="s">
        <v>181</v>
      </c>
      <c r="AS20" s="60" t="s">
        <v>181</v>
      </c>
      <c r="AT20" s="60" t="s">
        <v>181</v>
      </c>
      <c r="AU20" s="60">
        <v>9.9756</v>
      </c>
      <c r="AV20" s="60" t="s">
        <v>181</v>
      </c>
      <c r="AW20" s="60" t="s">
        <v>181</v>
      </c>
      <c r="AX20" s="60" t="s">
        <v>181</v>
      </c>
      <c r="AY20" s="60" t="s">
        <v>181</v>
      </c>
      <c r="AZ20" s="60" t="s">
        <v>181</v>
      </c>
      <c r="BA20" s="60" t="s">
        <v>181</v>
      </c>
      <c r="BB20" s="60" t="s">
        <v>181</v>
      </c>
      <c r="BC20" s="60" t="s">
        <v>181</v>
      </c>
      <c r="BD20" s="60" t="s">
        <v>181</v>
      </c>
      <c r="BE20" s="60" t="s">
        <v>181</v>
      </c>
      <c r="BF20" s="60" t="s">
        <v>181</v>
      </c>
      <c r="BG20" s="60" t="s">
        <v>181</v>
      </c>
      <c r="BH20" s="60" t="s">
        <v>181</v>
      </c>
      <c r="BI20" s="60" t="s">
        <v>181</v>
      </c>
      <c r="BJ20" s="60" t="s">
        <v>181</v>
      </c>
      <c r="BK20" s="60" t="s">
        <v>181</v>
      </c>
      <c r="BL20" s="188" t="s">
        <v>180</v>
      </c>
      <c r="BM20" s="188" t="s">
        <v>180</v>
      </c>
      <c r="BN20" s="60">
        <v>32.904000000000003</v>
      </c>
      <c r="BO20" s="60">
        <v>14.281599999999999</v>
      </c>
      <c r="BP20" s="60" t="s">
        <v>181</v>
      </c>
      <c r="BQ20" s="60" t="s">
        <v>181</v>
      </c>
      <c r="BR20" s="60" t="s">
        <v>181</v>
      </c>
      <c r="BS20" s="60" t="s">
        <v>181</v>
      </c>
      <c r="BT20" s="60" t="s">
        <v>181</v>
      </c>
      <c r="BU20" s="60" t="s">
        <v>181</v>
      </c>
      <c r="BV20" s="188">
        <v>96.126000000000005</v>
      </c>
    </row>
    <row r="21" spans="1:74" x14ac:dyDescent="0.25">
      <c r="A21" s="37">
        <v>41353</v>
      </c>
      <c r="B21" s="30">
        <f t="shared" si="0"/>
        <v>137</v>
      </c>
      <c r="C21" s="36">
        <v>41512</v>
      </c>
      <c r="D21" s="238">
        <v>1.0112666975158646</v>
      </c>
      <c r="E21" s="61">
        <v>93.103999999999985</v>
      </c>
      <c r="F21" s="61">
        <v>66.741200000000006</v>
      </c>
      <c r="G21" s="61">
        <v>122.4076</v>
      </c>
      <c r="H21" s="61">
        <v>72.839200000000005</v>
      </c>
      <c r="I21" s="188">
        <v>48.295999999999999</v>
      </c>
      <c r="J21" s="61" t="s">
        <v>180</v>
      </c>
      <c r="K21" s="188" t="s">
        <v>180</v>
      </c>
      <c r="L21" s="188" t="s">
        <v>180</v>
      </c>
      <c r="M21" s="61" t="s">
        <v>181</v>
      </c>
      <c r="N21" s="61" t="s">
        <v>181</v>
      </c>
      <c r="O21" s="61" t="s">
        <v>181</v>
      </c>
      <c r="P21" s="61" t="s">
        <v>181</v>
      </c>
      <c r="Q21" s="61" t="s">
        <v>181</v>
      </c>
      <c r="R21" s="61" t="s">
        <v>181</v>
      </c>
      <c r="S21" s="61" t="s">
        <v>181</v>
      </c>
      <c r="T21" s="61" t="s">
        <v>181</v>
      </c>
      <c r="U21" s="61" t="s">
        <v>181</v>
      </c>
      <c r="V21" s="61" t="s">
        <v>181</v>
      </c>
      <c r="W21" s="61" t="s">
        <v>181</v>
      </c>
      <c r="X21" s="61" t="s">
        <v>181</v>
      </c>
      <c r="Y21" s="61" t="s">
        <v>181</v>
      </c>
      <c r="Z21" s="61" t="s">
        <v>181</v>
      </c>
      <c r="AA21" s="61" t="s">
        <v>181</v>
      </c>
      <c r="AB21" s="61" t="s">
        <v>181</v>
      </c>
      <c r="AC21" s="61" t="s">
        <v>181</v>
      </c>
      <c r="AD21" s="61" t="s">
        <v>181</v>
      </c>
      <c r="AE21" s="61" t="s">
        <v>181</v>
      </c>
      <c r="AF21" s="61">
        <v>5.2735999999999992</v>
      </c>
      <c r="AG21" s="61" t="s">
        <v>181</v>
      </c>
      <c r="AH21" s="61">
        <v>5.6092000000000004</v>
      </c>
      <c r="AI21" s="61" t="s">
        <v>181</v>
      </c>
      <c r="AJ21" s="61" t="s">
        <v>180</v>
      </c>
      <c r="AK21" s="61" t="s">
        <v>181</v>
      </c>
      <c r="AL21" s="61" t="s">
        <v>181</v>
      </c>
      <c r="AM21" s="61" t="s">
        <v>181</v>
      </c>
      <c r="AN21" s="188" t="s">
        <v>180</v>
      </c>
      <c r="AO21" s="61" t="s">
        <v>181</v>
      </c>
      <c r="AP21" s="61" t="s">
        <v>181</v>
      </c>
      <c r="AQ21" s="61" t="s">
        <v>181</v>
      </c>
      <c r="AR21" s="61" t="s">
        <v>181</v>
      </c>
      <c r="AS21" s="61" t="s">
        <v>181</v>
      </c>
      <c r="AT21" s="61" t="s">
        <v>181</v>
      </c>
      <c r="AU21" s="61" t="s">
        <v>180</v>
      </c>
      <c r="AV21" s="61" t="s">
        <v>181</v>
      </c>
      <c r="AW21" s="61" t="s">
        <v>181</v>
      </c>
      <c r="AX21" s="61" t="s">
        <v>181</v>
      </c>
      <c r="AY21" s="61" t="s">
        <v>181</v>
      </c>
      <c r="AZ21" s="61" t="s">
        <v>181</v>
      </c>
      <c r="BA21" s="61" t="s">
        <v>181</v>
      </c>
      <c r="BB21" s="61" t="s">
        <v>181</v>
      </c>
      <c r="BC21" s="61" t="s">
        <v>181</v>
      </c>
      <c r="BD21" s="61" t="s">
        <v>181</v>
      </c>
      <c r="BE21" s="61" t="s">
        <v>181</v>
      </c>
      <c r="BF21" s="61" t="s">
        <v>181</v>
      </c>
      <c r="BG21" s="61" t="s">
        <v>181</v>
      </c>
      <c r="BH21" s="61" t="s">
        <v>181</v>
      </c>
      <c r="BI21" s="61" t="s">
        <v>181</v>
      </c>
      <c r="BJ21" s="61" t="s">
        <v>181</v>
      </c>
      <c r="BK21" s="61" t="s">
        <v>181</v>
      </c>
      <c r="BL21" s="188" t="s">
        <v>180</v>
      </c>
      <c r="BM21" s="188" t="s">
        <v>180</v>
      </c>
      <c r="BN21" s="61">
        <v>29.335199999999997</v>
      </c>
      <c r="BO21" s="61" t="s">
        <v>180</v>
      </c>
      <c r="BP21" s="61" t="s">
        <v>181</v>
      </c>
      <c r="BQ21" s="61" t="s">
        <v>181</v>
      </c>
      <c r="BR21" s="61" t="s">
        <v>181</v>
      </c>
      <c r="BS21" s="61" t="s">
        <v>181</v>
      </c>
      <c r="BT21" s="61" t="s">
        <v>181</v>
      </c>
      <c r="BU21" s="61" t="s">
        <v>181</v>
      </c>
    </row>
    <row r="22" spans="1:74" x14ac:dyDescent="0.25">
      <c r="A22" s="37">
        <v>41367</v>
      </c>
      <c r="B22" s="30">
        <f t="shared" si="0"/>
        <v>151</v>
      </c>
      <c r="C22" s="58" t="s">
        <v>192</v>
      </c>
      <c r="D22" s="85">
        <v>1.0112666975158646</v>
      </c>
      <c r="E22" s="62" t="s">
        <v>180</v>
      </c>
      <c r="F22" s="62">
        <v>70.028399999999991</v>
      </c>
      <c r="G22" s="62">
        <v>120.72219999999999</v>
      </c>
      <c r="H22" s="62">
        <v>78.465800000000002</v>
      </c>
      <c r="I22" s="188">
        <v>65.637</v>
      </c>
      <c r="J22" s="62">
        <v>6.886400000000001</v>
      </c>
      <c r="K22" s="62" t="s">
        <v>180</v>
      </c>
      <c r="L22" s="188" t="s">
        <v>180</v>
      </c>
      <c r="M22" s="62" t="s">
        <v>181</v>
      </c>
      <c r="N22" s="62" t="s">
        <v>181</v>
      </c>
      <c r="O22" s="62" t="s">
        <v>181</v>
      </c>
      <c r="P22" s="62" t="s">
        <v>181</v>
      </c>
      <c r="Q22" s="62" t="s">
        <v>181</v>
      </c>
      <c r="R22" s="62" t="s">
        <v>181</v>
      </c>
      <c r="S22" s="62" t="s">
        <v>181</v>
      </c>
      <c r="T22" s="62" t="s">
        <v>181</v>
      </c>
      <c r="U22" s="62" t="s">
        <v>181</v>
      </c>
      <c r="V22" s="62" t="s">
        <v>181</v>
      </c>
      <c r="W22" s="62" t="s">
        <v>181</v>
      </c>
      <c r="X22" s="62" t="s">
        <v>181</v>
      </c>
      <c r="Y22" s="62" t="s">
        <v>181</v>
      </c>
      <c r="Z22" s="62" t="s">
        <v>181</v>
      </c>
      <c r="AA22" s="62" t="s">
        <v>181</v>
      </c>
      <c r="AB22" s="62" t="s">
        <v>181</v>
      </c>
      <c r="AC22" s="188" t="s">
        <v>181</v>
      </c>
      <c r="AD22" s="62" t="s">
        <v>181</v>
      </c>
      <c r="AE22" s="62" t="s">
        <v>181</v>
      </c>
      <c r="AF22" s="62">
        <v>8.8183999999999987</v>
      </c>
      <c r="AG22" s="62" t="s">
        <v>181</v>
      </c>
      <c r="AH22" s="62">
        <v>4.0115999999999996</v>
      </c>
      <c r="AI22" s="62" t="s">
        <v>181</v>
      </c>
      <c r="AJ22" s="62" t="s">
        <v>180</v>
      </c>
      <c r="AK22" s="62" t="s">
        <v>181</v>
      </c>
      <c r="AL22" s="62" t="s">
        <v>181</v>
      </c>
      <c r="AM22" s="62" t="s">
        <v>181</v>
      </c>
      <c r="AN22" s="62">
        <v>6.0872000000000002</v>
      </c>
      <c r="AO22" s="62" t="s">
        <v>181</v>
      </c>
      <c r="AP22" s="62" t="s">
        <v>181</v>
      </c>
      <c r="AQ22" s="62" t="s">
        <v>181</v>
      </c>
      <c r="AR22" s="62" t="s">
        <v>181</v>
      </c>
      <c r="AS22" s="62" t="s">
        <v>181</v>
      </c>
      <c r="AT22" s="62" t="s">
        <v>181</v>
      </c>
      <c r="AU22" s="62" t="s">
        <v>180</v>
      </c>
      <c r="AV22" s="62" t="s">
        <v>181</v>
      </c>
      <c r="AW22" s="62" t="s">
        <v>181</v>
      </c>
      <c r="AX22" s="62" t="s">
        <v>181</v>
      </c>
      <c r="AY22" s="62" t="s">
        <v>181</v>
      </c>
      <c r="AZ22" s="62" t="s">
        <v>181</v>
      </c>
      <c r="BA22" s="62" t="s">
        <v>181</v>
      </c>
      <c r="BB22" s="62" t="s">
        <v>181</v>
      </c>
      <c r="BC22" s="62" t="s">
        <v>181</v>
      </c>
      <c r="BD22" s="62" t="s">
        <v>181</v>
      </c>
      <c r="BE22" s="62" t="s">
        <v>181</v>
      </c>
      <c r="BF22" s="62" t="s">
        <v>181</v>
      </c>
      <c r="BG22" s="62" t="s">
        <v>181</v>
      </c>
      <c r="BH22" s="62" t="s">
        <v>181</v>
      </c>
      <c r="BI22" s="62" t="s">
        <v>181</v>
      </c>
      <c r="BJ22" s="62" t="s">
        <v>181</v>
      </c>
      <c r="BK22" s="62" t="s">
        <v>181</v>
      </c>
      <c r="BL22" s="188" t="s">
        <v>180</v>
      </c>
      <c r="BM22" s="188" t="s">
        <v>180</v>
      </c>
      <c r="BN22" s="62">
        <v>29.389199999999999</v>
      </c>
      <c r="BO22" s="62" t="s">
        <v>180</v>
      </c>
      <c r="BP22" s="62"/>
      <c r="BQ22" s="62" t="s">
        <v>181</v>
      </c>
      <c r="BR22" s="62" t="s">
        <v>181</v>
      </c>
      <c r="BS22" s="62" t="s">
        <v>181</v>
      </c>
      <c r="BT22" s="62" t="s">
        <v>181</v>
      </c>
      <c r="BU22" s="62" t="s">
        <v>181</v>
      </c>
      <c r="BV22">
        <v>84.964799999999997</v>
      </c>
    </row>
    <row r="23" spans="1:74" x14ac:dyDescent="0.25">
      <c r="A23" s="37">
        <v>41381</v>
      </c>
      <c r="B23" s="30">
        <f t="shared" si="0"/>
        <v>165</v>
      </c>
      <c r="C23" s="36">
        <v>41512</v>
      </c>
      <c r="D23" s="238">
        <v>1.0112666975158646</v>
      </c>
      <c r="E23" s="64" t="s">
        <v>180</v>
      </c>
      <c r="F23" s="64">
        <v>65.947199999999995</v>
      </c>
      <c r="G23" s="64">
        <v>117.28160000000001</v>
      </c>
      <c r="H23" s="64">
        <v>65.094399999999993</v>
      </c>
      <c r="I23" s="63">
        <v>49.455199999999998</v>
      </c>
      <c r="J23" s="63" t="s">
        <v>180</v>
      </c>
      <c r="K23" s="191" t="s">
        <v>180</v>
      </c>
      <c r="L23" s="191" t="s">
        <v>180</v>
      </c>
      <c r="M23" s="64" t="s">
        <v>181</v>
      </c>
      <c r="N23" s="64" t="s">
        <v>181</v>
      </c>
      <c r="O23" s="64" t="s">
        <v>181</v>
      </c>
      <c r="P23" s="64" t="s">
        <v>181</v>
      </c>
      <c r="Q23" s="64" t="s">
        <v>181</v>
      </c>
      <c r="R23" s="64" t="s">
        <v>181</v>
      </c>
      <c r="S23" s="64" t="s">
        <v>181</v>
      </c>
      <c r="T23" s="64" t="s">
        <v>181</v>
      </c>
      <c r="U23" s="64" t="s">
        <v>181</v>
      </c>
      <c r="V23" s="64" t="s">
        <v>181</v>
      </c>
      <c r="W23" s="64" t="s">
        <v>181</v>
      </c>
      <c r="X23" s="64" t="s">
        <v>181</v>
      </c>
      <c r="Y23" s="64" t="s">
        <v>181</v>
      </c>
      <c r="Z23" s="64" t="s">
        <v>181</v>
      </c>
      <c r="AA23" s="64" t="s">
        <v>181</v>
      </c>
      <c r="AB23" s="64" t="s">
        <v>181</v>
      </c>
      <c r="AC23" s="64" t="s">
        <v>181</v>
      </c>
      <c r="AD23" s="64" t="s">
        <v>181</v>
      </c>
      <c r="AE23" s="64" t="s">
        <v>181</v>
      </c>
      <c r="AF23" s="64">
        <v>4.9079999999999995</v>
      </c>
      <c r="AG23" s="64" t="s">
        <v>181</v>
      </c>
      <c r="AH23" s="64" t="s">
        <v>180</v>
      </c>
      <c r="AI23" s="64" t="s">
        <v>181</v>
      </c>
      <c r="AJ23" s="64" t="s">
        <v>180</v>
      </c>
      <c r="AK23" s="64" t="s">
        <v>181</v>
      </c>
      <c r="AL23" s="64" t="s">
        <v>181</v>
      </c>
      <c r="AM23" s="64" t="s">
        <v>181</v>
      </c>
      <c r="AN23" s="64">
        <v>6.5927999999999995</v>
      </c>
      <c r="AO23" s="64" t="s">
        <v>181</v>
      </c>
      <c r="AP23" s="64" t="s">
        <v>181</v>
      </c>
      <c r="AQ23" s="64" t="s">
        <v>181</v>
      </c>
      <c r="AR23" s="64" t="s">
        <v>181</v>
      </c>
      <c r="AS23" s="64" t="s">
        <v>181</v>
      </c>
      <c r="AT23" s="64" t="s">
        <v>181</v>
      </c>
      <c r="AU23" s="64">
        <v>7.9055999999999997</v>
      </c>
      <c r="AV23" s="64" t="s">
        <v>181</v>
      </c>
      <c r="AW23" s="64" t="s">
        <v>181</v>
      </c>
      <c r="AX23" s="64" t="s">
        <v>181</v>
      </c>
      <c r="AY23" s="64" t="s">
        <v>181</v>
      </c>
      <c r="AZ23" s="64" t="s">
        <v>181</v>
      </c>
      <c r="BA23" s="64" t="s">
        <v>181</v>
      </c>
      <c r="BB23" s="64" t="s">
        <v>181</v>
      </c>
      <c r="BC23" s="64" t="s">
        <v>181</v>
      </c>
      <c r="BD23" s="64" t="s">
        <v>181</v>
      </c>
      <c r="BE23" s="64" t="s">
        <v>181</v>
      </c>
      <c r="BF23" s="64" t="s">
        <v>181</v>
      </c>
      <c r="BG23" s="64" t="s">
        <v>181</v>
      </c>
      <c r="BH23" s="64" t="s">
        <v>181</v>
      </c>
      <c r="BI23" s="64" t="s">
        <v>181</v>
      </c>
      <c r="BJ23" s="64" t="s">
        <v>181</v>
      </c>
      <c r="BK23" s="64" t="s">
        <v>181</v>
      </c>
      <c r="BL23" s="64" t="s">
        <v>180</v>
      </c>
      <c r="BM23" s="191" t="s">
        <v>180</v>
      </c>
      <c r="BN23" s="64"/>
      <c r="BO23" s="64" t="s">
        <v>180</v>
      </c>
      <c r="BP23" s="64"/>
      <c r="BQ23" s="64" t="s">
        <v>181</v>
      </c>
      <c r="BR23" s="64" t="s">
        <v>181</v>
      </c>
      <c r="BS23" s="64" t="s">
        <v>181</v>
      </c>
      <c r="BT23" s="64" t="s">
        <v>181</v>
      </c>
      <c r="BU23" s="64" t="s">
        <v>181</v>
      </c>
      <c r="BV23" s="64">
        <v>98.963999999999999</v>
      </c>
    </row>
    <row r="24" spans="1:74" x14ac:dyDescent="0.25">
      <c r="A24" s="37">
        <v>41395</v>
      </c>
      <c r="B24" s="30">
        <f t="shared" si="0"/>
        <v>179</v>
      </c>
      <c r="C24" s="58" t="s">
        <v>193</v>
      </c>
      <c r="D24" s="85">
        <v>1.7352807999077493</v>
      </c>
      <c r="E24" s="66" t="s">
        <v>180</v>
      </c>
      <c r="F24" s="65">
        <v>41.249600000000001</v>
      </c>
      <c r="G24" s="65">
        <v>74.422599999999989</v>
      </c>
      <c r="H24" s="66">
        <v>43.871400000000001</v>
      </c>
      <c r="I24" s="66">
        <v>40.304000000000002</v>
      </c>
      <c r="J24" s="66">
        <v>5.4661999999999997</v>
      </c>
      <c r="K24" s="66" t="s">
        <v>180</v>
      </c>
      <c r="L24" s="66" t="s">
        <v>180</v>
      </c>
      <c r="M24" s="66" t="s">
        <v>180</v>
      </c>
      <c r="N24" s="69" t="s">
        <v>180</v>
      </c>
      <c r="O24" s="69" t="s">
        <v>180</v>
      </c>
      <c r="P24" s="69" t="s">
        <v>180</v>
      </c>
      <c r="Q24" s="66" t="s">
        <v>181</v>
      </c>
      <c r="R24" s="66" t="s">
        <v>181</v>
      </c>
      <c r="S24" s="66" t="s">
        <v>181</v>
      </c>
      <c r="T24" s="66" t="s">
        <v>181</v>
      </c>
      <c r="U24" s="66" t="s">
        <v>181</v>
      </c>
      <c r="V24" s="66" t="s">
        <v>181</v>
      </c>
      <c r="W24" s="66" t="s">
        <v>181</v>
      </c>
      <c r="X24" s="66" t="s">
        <v>181</v>
      </c>
      <c r="Y24" s="66" t="s">
        <v>181</v>
      </c>
      <c r="Z24" s="66" t="s">
        <v>181</v>
      </c>
      <c r="AA24" s="66" t="s">
        <v>181</v>
      </c>
      <c r="AB24" s="66" t="s">
        <v>181</v>
      </c>
      <c r="AC24" s="66" t="s">
        <v>181</v>
      </c>
      <c r="AD24" s="66" t="s">
        <v>181</v>
      </c>
      <c r="AE24" s="66" t="s">
        <v>181</v>
      </c>
      <c r="AF24" s="66">
        <v>5.9764000000000008</v>
      </c>
      <c r="AG24" s="66" t="s">
        <v>181</v>
      </c>
      <c r="AH24" s="66">
        <v>5.1819999999999995</v>
      </c>
      <c r="AI24" s="66" t="s">
        <v>181</v>
      </c>
      <c r="AJ24" s="66">
        <v>3.1156000000000001</v>
      </c>
      <c r="AK24" s="66" t="s">
        <v>181</v>
      </c>
      <c r="AL24" s="66" t="s">
        <v>181</v>
      </c>
      <c r="AM24" s="66" t="s">
        <v>181</v>
      </c>
      <c r="AN24" s="66">
        <v>4.9623999999999997</v>
      </c>
      <c r="AO24" s="66" t="s">
        <v>181</v>
      </c>
      <c r="AP24" s="66" t="s">
        <v>181</v>
      </c>
      <c r="AQ24" s="66" t="s">
        <v>181</v>
      </c>
      <c r="AR24" s="66" t="s">
        <v>181</v>
      </c>
      <c r="AS24" s="66" t="s">
        <v>181</v>
      </c>
      <c r="AT24" s="66" t="s">
        <v>181</v>
      </c>
      <c r="AU24" s="66">
        <v>5.2296000000000005</v>
      </c>
      <c r="AV24" s="66" t="s">
        <v>181</v>
      </c>
      <c r="AW24" s="66" t="s">
        <v>181</v>
      </c>
      <c r="AX24" s="66" t="s">
        <v>181</v>
      </c>
      <c r="AY24" s="66" t="s">
        <v>181</v>
      </c>
      <c r="AZ24" s="66" t="s">
        <v>181</v>
      </c>
      <c r="BA24" s="66" t="s">
        <v>181</v>
      </c>
      <c r="BB24" s="66" t="s">
        <v>181</v>
      </c>
      <c r="BC24" s="66" t="s">
        <v>181</v>
      </c>
      <c r="BD24" s="66" t="s">
        <v>181</v>
      </c>
      <c r="BE24" s="66" t="s">
        <v>181</v>
      </c>
      <c r="BF24" s="66" t="s">
        <v>181</v>
      </c>
      <c r="BG24" s="66" t="s">
        <v>181</v>
      </c>
      <c r="BH24" s="66" t="s">
        <v>181</v>
      </c>
      <c r="BI24" s="66" t="s">
        <v>181</v>
      </c>
      <c r="BJ24" s="66" t="s">
        <v>181</v>
      </c>
      <c r="BK24" s="66" t="s">
        <v>181</v>
      </c>
      <c r="BL24" s="66">
        <v>4.6554000000000002</v>
      </c>
      <c r="BM24" s="66">
        <v>4.7064000000000004</v>
      </c>
      <c r="BN24" s="66">
        <v>9.6126000000000005</v>
      </c>
      <c r="BO24" s="66">
        <v>5.6772</v>
      </c>
      <c r="BP24" s="66">
        <v>6.0671999999999997</v>
      </c>
      <c r="BQ24" s="66" t="s">
        <v>181</v>
      </c>
      <c r="BR24" s="66" t="s">
        <v>181</v>
      </c>
      <c r="BS24" s="66" t="s">
        <v>181</v>
      </c>
      <c r="BT24" s="66" t="s">
        <v>181</v>
      </c>
      <c r="BU24" s="66" t="s">
        <v>181</v>
      </c>
      <c r="BV24" s="67">
        <v>25.532199999999996</v>
      </c>
    </row>
    <row r="25" spans="1:74" x14ac:dyDescent="0.25">
      <c r="A25" s="37">
        <v>41410</v>
      </c>
      <c r="B25" s="30">
        <f t="shared" si="0"/>
        <v>194</v>
      </c>
      <c r="D25" s="85">
        <v>1.7352807999077493</v>
      </c>
    </row>
    <row r="26" spans="1:74" x14ac:dyDescent="0.25">
      <c r="A26" s="37">
        <v>41422</v>
      </c>
      <c r="B26" s="30">
        <f t="shared" si="0"/>
        <v>206</v>
      </c>
      <c r="C26" s="58" t="s">
        <v>193</v>
      </c>
      <c r="D26" s="85">
        <v>1.7352807999077493</v>
      </c>
      <c r="E26" s="69" t="s">
        <v>180</v>
      </c>
      <c r="F26" s="68">
        <v>38.393999999999998</v>
      </c>
      <c r="G26" s="68">
        <v>73.693200000000004</v>
      </c>
      <c r="H26" s="69">
        <v>43.244</v>
      </c>
      <c r="I26" s="69">
        <v>50.518799999999999</v>
      </c>
      <c r="J26" s="69">
        <v>6.7520000000000007</v>
      </c>
      <c r="K26" s="69" t="s">
        <v>180</v>
      </c>
      <c r="L26" s="69" t="s">
        <v>180</v>
      </c>
      <c r="M26" s="69" t="s">
        <v>180</v>
      </c>
      <c r="N26" s="69" t="s">
        <v>180</v>
      </c>
      <c r="O26" s="69" t="s">
        <v>180</v>
      </c>
      <c r="P26" s="69" t="s">
        <v>181</v>
      </c>
      <c r="Q26" s="69" t="s">
        <v>181</v>
      </c>
      <c r="R26" s="69" t="s">
        <v>181</v>
      </c>
      <c r="S26" s="69" t="s">
        <v>181</v>
      </c>
      <c r="T26" s="69" t="s">
        <v>181</v>
      </c>
      <c r="U26" s="69" t="s">
        <v>181</v>
      </c>
      <c r="V26" s="69" t="s">
        <v>181</v>
      </c>
      <c r="W26" s="69" t="s">
        <v>181</v>
      </c>
      <c r="X26" s="69" t="s">
        <v>181</v>
      </c>
      <c r="Y26" s="69" t="s">
        <v>181</v>
      </c>
      <c r="Z26" s="69" t="s">
        <v>181</v>
      </c>
      <c r="AA26" s="69" t="s">
        <v>181</v>
      </c>
      <c r="AB26" s="69" t="s">
        <v>181</v>
      </c>
      <c r="AC26" s="69" t="s">
        <v>181</v>
      </c>
      <c r="AD26" s="69" t="s">
        <v>181</v>
      </c>
      <c r="AE26" s="69" t="s">
        <v>181</v>
      </c>
      <c r="AF26" s="69">
        <v>5.2046000000000001</v>
      </c>
      <c r="AG26" s="69" t="s">
        <v>181</v>
      </c>
      <c r="AH26" s="69">
        <v>6.4359999999999999</v>
      </c>
      <c r="AI26" s="69" t="s">
        <v>181</v>
      </c>
      <c r="AJ26" s="69">
        <v>5.5263999999999998</v>
      </c>
      <c r="AK26" s="69" t="s">
        <v>181</v>
      </c>
      <c r="AL26" s="69" t="s">
        <v>181</v>
      </c>
      <c r="AM26" s="69" t="s">
        <v>181</v>
      </c>
      <c r="AN26" s="69">
        <v>6.3597999999999999</v>
      </c>
      <c r="AO26" s="69" t="s">
        <v>181</v>
      </c>
      <c r="AP26" s="69" t="s">
        <v>181</v>
      </c>
      <c r="AQ26" s="69" t="s">
        <v>181</v>
      </c>
      <c r="AR26" s="69" t="s">
        <v>181</v>
      </c>
      <c r="AS26" s="69" t="s">
        <v>181</v>
      </c>
      <c r="AT26" s="69" t="s">
        <v>181</v>
      </c>
      <c r="AU26" s="69">
        <v>6.5772000000000004</v>
      </c>
      <c r="AV26" s="69" t="s">
        <v>181</v>
      </c>
      <c r="AW26" s="69" t="s">
        <v>181</v>
      </c>
      <c r="AX26" s="69" t="s">
        <v>181</v>
      </c>
      <c r="AY26" s="69" t="s">
        <v>181</v>
      </c>
      <c r="AZ26" s="69" t="s">
        <v>181</v>
      </c>
      <c r="BA26" s="69" t="s">
        <v>181</v>
      </c>
      <c r="BB26" s="69" t="s">
        <v>181</v>
      </c>
      <c r="BC26" s="69" t="s">
        <v>181</v>
      </c>
      <c r="BD26" s="69" t="s">
        <v>181</v>
      </c>
      <c r="BE26" s="69" t="s">
        <v>181</v>
      </c>
      <c r="BF26" s="69" t="s">
        <v>181</v>
      </c>
      <c r="BG26" s="69" t="s">
        <v>181</v>
      </c>
      <c r="BH26" s="69" t="s">
        <v>181</v>
      </c>
      <c r="BI26" s="69" t="s">
        <v>181</v>
      </c>
      <c r="BJ26" s="69" t="s">
        <v>181</v>
      </c>
      <c r="BK26" s="69" t="s">
        <v>181</v>
      </c>
      <c r="BL26" s="70">
        <v>2.7667999999999999</v>
      </c>
      <c r="BM26" s="70" t="s">
        <v>180</v>
      </c>
      <c r="BN26" s="70">
        <v>3.4651999999999998</v>
      </c>
      <c r="BO26" s="70" t="s">
        <v>182</v>
      </c>
      <c r="BP26" s="70" t="s">
        <v>182</v>
      </c>
      <c r="BQ26" s="69" t="s">
        <v>181</v>
      </c>
      <c r="BR26" s="69" t="s">
        <v>181</v>
      </c>
      <c r="BS26" s="69" t="s">
        <v>181</v>
      </c>
      <c r="BT26" s="69" t="s">
        <v>181</v>
      </c>
      <c r="BU26" s="69" t="s">
        <v>181</v>
      </c>
      <c r="BV26" s="70">
        <v>16.538600000000002</v>
      </c>
    </row>
    <row r="27" spans="1:74" x14ac:dyDescent="0.25">
      <c r="A27" s="37">
        <v>41436</v>
      </c>
      <c r="B27" s="30">
        <f t="shared" si="0"/>
        <v>220</v>
      </c>
      <c r="D27" s="85">
        <v>1.7352807999077493</v>
      </c>
    </row>
    <row r="28" spans="1:74" x14ac:dyDescent="0.25">
      <c r="A28" s="37">
        <v>41452</v>
      </c>
      <c r="B28" s="30">
        <f t="shared" si="0"/>
        <v>236</v>
      </c>
      <c r="D28" s="85">
        <v>1.7352807999077493</v>
      </c>
    </row>
    <row r="29" spans="1:74" x14ac:dyDescent="0.25">
      <c r="A29" s="37">
        <v>41465</v>
      </c>
      <c r="B29" s="30">
        <f t="shared" si="0"/>
        <v>249</v>
      </c>
      <c r="D29" s="85">
        <v>1.7352807999077493</v>
      </c>
    </row>
    <row r="30" spans="1:74" x14ac:dyDescent="0.25">
      <c r="A30" s="37">
        <v>41479</v>
      </c>
      <c r="B30" s="30">
        <f t="shared" si="0"/>
        <v>263</v>
      </c>
      <c r="C30" s="55">
        <v>41800</v>
      </c>
      <c r="D30" s="85">
        <v>1.7352807999077493</v>
      </c>
      <c r="E30" s="94" t="s">
        <v>180</v>
      </c>
      <c r="F30" s="94">
        <v>63.144000000000005</v>
      </c>
      <c r="G30" s="94">
        <v>58.26</v>
      </c>
      <c r="H30" s="94">
        <v>36.787999999999997</v>
      </c>
      <c r="I30" s="94">
        <v>35.572000000000003</v>
      </c>
      <c r="J30" s="94">
        <v>3.496</v>
      </c>
      <c r="K30" s="94" t="s">
        <v>180</v>
      </c>
      <c r="L30" s="94" t="s">
        <v>181</v>
      </c>
      <c r="M30" s="94" t="s">
        <v>181</v>
      </c>
      <c r="N30" s="94" t="s">
        <v>180</v>
      </c>
      <c r="O30" s="94" t="s">
        <v>181</v>
      </c>
      <c r="P30" s="94" t="s">
        <v>181</v>
      </c>
      <c r="Q30" s="94" t="s">
        <v>181</v>
      </c>
      <c r="R30" s="94" t="s">
        <v>181</v>
      </c>
      <c r="S30" s="94" t="s">
        <v>181</v>
      </c>
      <c r="T30" s="94" t="s">
        <v>181</v>
      </c>
      <c r="U30" s="94" t="s">
        <v>181</v>
      </c>
      <c r="V30" s="94" t="s">
        <v>181</v>
      </c>
      <c r="W30" s="94" t="s">
        <v>181</v>
      </c>
      <c r="X30" s="94" t="s">
        <v>181</v>
      </c>
      <c r="Y30" s="94" t="s">
        <v>181</v>
      </c>
      <c r="Z30" s="94" t="s">
        <v>181</v>
      </c>
      <c r="AA30" s="94" t="s">
        <v>181</v>
      </c>
      <c r="AB30" s="94" t="s">
        <v>181</v>
      </c>
      <c r="AC30" s="94" t="s">
        <v>181</v>
      </c>
      <c r="AD30" s="94" t="s">
        <v>181</v>
      </c>
      <c r="AE30" s="94" t="s">
        <v>181</v>
      </c>
      <c r="AF30" s="94">
        <v>3.4239999999999999</v>
      </c>
      <c r="AG30" s="94" t="s">
        <v>181</v>
      </c>
      <c r="AH30" s="188" t="s">
        <v>180</v>
      </c>
      <c r="AI30" s="188" t="s">
        <v>181</v>
      </c>
      <c r="AJ30" s="188" t="s">
        <v>180</v>
      </c>
      <c r="AK30" s="94" t="s">
        <v>181</v>
      </c>
      <c r="AL30" s="94" t="s">
        <v>181</v>
      </c>
      <c r="AM30" s="94" t="s">
        <v>181</v>
      </c>
      <c r="AN30" s="94">
        <v>3.72</v>
      </c>
      <c r="AO30" s="94" t="s">
        <v>180</v>
      </c>
      <c r="AP30" s="94" t="s">
        <v>181</v>
      </c>
      <c r="AQ30" s="94" t="s">
        <v>181</v>
      </c>
      <c r="AR30" s="94" t="s">
        <v>181</v>
      </c>
      <c r="AS30" s="94" t="s">
        <v>181</v>
      </c>
      <c r="AT30" s="94" t="s">
        <v>181</v>
      </c>
      <c r="AU30" s="94" t="s">
        <v>180</v>
      </c>
      <c r="AV30" s="94" t="s">
        <v>181</v>
      </c>
      <c r="AW30" s="94" t="s">
        <v>181</v>
      </c>
      <c r="AX30" s="94" t="s">
        <v>181</v>
      </c>
      <c r="AY30" s="94" t="s">
        <v>181</v>
      </c>
      <c r="AZ30" s="94" t="s">
        <v>181</v>
      </c>
      <c r="BA30" s="94" t="s">
        <v>181</v>
      </c>
      <c r="BB30" s="94" t="s">
        <v>181</v>
      </c>
      <c r="BC30" s="94" t="s">
        <v>181</v>
      </c>
      <c r="BD30" s="94" t="s">
        <v>181</v>
      </c>
      <c r="BE30" s="94" t="s">
        <v>181</v>
      </c>
      <c r="BF30" s="94" t="s">
        <v>181</v>
      </c>
      <c r="BG30" s="94" t="s">
        <v>181</v>
      </c>
      <c r="BH30" s="94" t="s">
        <v>181</v>
      </c>
      <c r="BI30" s="94" t="s">
        <v>181</v>
      </c>
      <c r="BJ30" s="94" t="s">
        <v>181</v>
      </c>
      <c r="BK30" s="94" t="s">
        <v>181</v>
      </c>
      <c r="BL30" s="94" t="s">
        <v>181</v>
      </c>
      <c r="BM30" s="94" t="s">
        <v>181</v>
      </c>
      <c r="BN30" s="94" t="s">
        <v>180</v>
      </c>
      <c r="BO30" s="94" t="s">
        <v>181</v>
      </c>
      <c r="BP30" s="94" t="s">
        <v>181</v>
      </c>
      <c r="BQ30" s="94" t="s">
        <v>181</v>
      </c>
      <c r="BR30" s="94" t="s">
        <v>181</v>
      </c>
      <c r="BS30" s="94" t="s">
        <v>181</v>
      </c>
      <c r="BT30" s="94" t="s">
        <v>181</v>
      </c>
      <c r="BU30" s="94" t="s">
        <v>181</v>
      </c>
      <c r="BV30" s="94">
        <v>2.4359999999999999</v>
      </c>
    </row>
    <row r="31" spans="1:74" x14ac:dyDescent="0.25">
      <c r="A31" s="37">
        <v>41493</v>
      </c>
      <c r="B31" s="30">
        <f t="shared" si="0"/>
        <v>277</v>
      </c>
      <c r="D31" s="85">
        <v>1.7352807999077493</v>
      </c>
      <c r="AH31" s="188"/>
      <c r="AI31" s="188"/>
      <c r="AJ31" s="188"/>
    </row>
    <row r="32" spans="1:74" x14ac:dyDescent="0.25">
      <c r="A32" s="16">
        <v>41507</v>
      </c>
      <c r="B32" s="30">
        <f t="shared" si="0"/>
        <v>291</v>
      </c>
      <c r="D32" s="85">
        <v>1.7352807999077493</v>
      </c>
      <c r="AH32" s="188"/>
      <c r="AI32" s="188"/>
      <c r="AJ32" s="188"/>
    </row>
    <row r="33" spans="1:74" x14ac:dyDescent="0.25">
      <c r="A33" s="16">
        <v>41521</v>
      </c>
      <c r="B33" s="30">
        <f t="shared" si="0"/>
        <v>305</v>
      </c>
      <c r="D33" s="85">
        <v>1.7352807999077493</v>
      </c>
      <c r="AH33" s="188"/>
      <c r="AI33" s="188"/>
      <c r="AJ33" s="188"/>
    </row>
    <row r="34" spans="1:74" x14ac:dyDescent="0.25">
      <c r="A34" s="16">
        <v>41535</v>
      </c>
      <c r="B34" s="30">
        <f t="shared" si="0"/>
        <v>319</v>
      </c>
      <c r="C34" s="55">
        <v>41800</v>
      </c>
      <c r="D34" s="85">
        <v>1.7352807999077493</v>
      </c>
      <c r="E34" s="94" t="s">
        <v>180</v>
      </c>
      <c r="F34" s="94">
        <v>22.936000000000003</v>
      </c>
      <c r="G34" s="94">
        <v>60.627999999999993</v>
      </c>
      <c r="H34" s="94">
        <v>34.344000000000001</v>
      </c>
      <c r="I34" s="94">
        <v>34.835999999999999</v>
      </c>
      <c r="J34" s="94" t="s">
        <v>180</v>
      </c>
      <c r="K34" s="94" t="s">
        <v>180</v>
      </c>
      <c r="L34" s="94" t="s">
        <v>181</v>
      </c>
      <c r="M34" s="94" t="s">
        <v>181</v>
      </c>
      <c r="N34" s="94" t="s">
        <v>180</v>
      </c>
      <c r="O34" s="94" t="s">
        <v>181</v>
      </c>
      <c r="P34" s="94" t="s">
        <v>181</v>
      </c>
      <c r="Q34" s="94" t="s">
        <v>181</v>
      </c>
      <c r="R34" s="94" t="s">
        <v>181</v>
      </c>
      <c r="S34" s="94" t="s">
        <v>181</v>
      </c>
      <c r="T34" s="94" t="s">
        <v>181</v>
      </c>
      <c r="U34" s="94" t="s">
        <v>181</v>
      </c>
      <c r="V34" s="94" t="s">
        <v>181</v>
      </c>
      <c r="W34" s="94" t="s">
        <v>181</v>
      </c>
      <c r="X34" s="94" t="s">
        <v>181</v>
      </c>
      <c r="Y34" s="94" t="s">
        <v>181</v>
      </c>
      <c r="Z34" s="94" t="s">
        <v>180</v>
      </c>
      <c r="AA34" s="94" t="s">
        <v>181</v>
      </c>
      <c r="AB34" s="94" t="s">
        <v>181</v>
      </c>
      <c r="AC34" s="94" t="s">
        <v>181</v>
      </c>
      <c r="AD34" s="94" t="s">
        <v>181</v>
      </c>
      <c r="AE34" s="94" t="s">
        <v>181</v>
      </c>
      <c r="AF34" s="94">
        <v>4.8959999999999999</v>
      </c>
      <c r="AG34" s="94" t="s">
        <v>181</v>
      </c>
      <c r="AH34" s="188" t="s">
        <v>180</v>
      </c>
      <c r="AI34" s="188" t="s">
        <v>181</v>
      </c>
      <c r="AJ34" s="188" t="s">
        <v>180</v>
      </c>
      <c r="AK34" s="94" t="s">
        <v>181</v>
      </c>
      <c r="AL34" s="94" t="s">
        <v>181</v>
      </c>
      <c r="AM34" s="94" t="s">
        <v>181</v>
      </c>
      <c r="AN34" s="94">
        <v>2.8879999999999999</v>
      </c>
      <c r="AO34" s="94" t="s">
        <v>181</v>
      </c>
      <c r="AP34" s="94" t="s">
        <v>181</v>
      </c>
      <c r="AQ34" s="94" t="s">
        <v>181</v>
      </c>
      <c r="AR34" s="94" t="s">
        <v>181</v>
      </c>
      <c r="AS34" s="94" t="s">
        <v>181</v>
      </c>
      <c r="AT34" s="94" t="s">
        <v>181</v>
      </c>
      <c r="AU34" s="94" t="s">
        <v>180</v>
      </c>
      <c r="AV34" s="94" t="s">
        <v>181</v>
      </c>
      <c r="AW34" s="94" t="s">
        <v>181</v>
      </c>
      <c r="AX34" s="94" t="s">
        <v>181</v>
      </c>
      <c r="AY34" s="94" t="s">
        <v>181</v>
      </c>
      <c r="AZ34" s="94" t="s">
        <v>181</v>
      </c>
      <c r="BA34" s="94" t="s">
        <v>181</v>
      </c>
      <c r="BB34" s="94" t="s">
        <v>181</v>
      </c>
      <c r="BC34" s="94" t="s">
        <v>181</v>
      </c>
      <c r="BD34" s="94" t="s">
        <v>181</v>
      </c>
      <c r="BE34" s="94" t="s">
        <v>181</v>
      </c>
      <c r="BF34" s="94" t="s">
        <v>181</v>
      </c>
      <c r="BG34" s="94" t="s">
        <v>181</v>
      </c>
      <c r="BH34" s="94" t="s">
        <v>181</v>
      </c>
      <c r="BI34" s="94" t="s">
        <v>181</v>
      </c>
      <c r="BJ34" s="94" t="s">
        <v>181</v>
      </c>
      <c r="BK34" s="94" t="s">
        <v>181</v>
      </c>
      <c r="BL34" s="94" t="s">
        <v>181</v>
      </c>
      <c r="BM34" s="94" t="s">
        <v>181</v>
      </c>
      <c r="BN34" s="94" t="s">
        <v>180</v>
      </c>
      <c r="BO34" s="94" t="s">
        <v>181</v>
      </c>
      <c r="BP34" s="94" t="s">
        <v>181</v>
      </c>
      <c r="BQ34" s="94" t="s">
        <v>181</v>
      </c>
      <c r="BR34" s="94" t="s">
        <v>181</v>
      </c>
      <c r="BS34" s="94" t="s">
        <v>181</v>
      </c>
      <c r="BT34" s="94" t="s">
        <v>181</v>
      </c>
      <c r="BU34" s="94" t="s">
        <v>181</v>
      </c>
      <c r="BV34" s="94" t="s">
        <v>180</v>
      </c>
    </row>
    <row r="35" spans="1:74" x14ac:dyDescent="0.25">
      <c r="A35" s="16">
        <v>41605</v>
      </c>
      <c r="B35" s="30">
        <f t="shared" si="0"/>
        <v>389</v>
      </c>
      <c r="C35" s="55">
        <v>41800</v>
      </c>
      <c r="D35" s="85">
        <v>1.7352807999077493</v>
      </c>
      <c r="E35" s="94" t="s">
        <v>181</v>
      </c>
      <c r="F35" s="94">
        <v>26.751999999999995</v>
      </c>
      <c r="G35" s="94">
        <v>62.47999999999999</v>
      </c>
      <c r="H35" s="94">
        <v>37.619999999999997</v>
      </c>
      <c r="I35" s="94">
        <v>46.915999999999997</v>
      </c>
      <c r="J35" s="94" t="s">
        <v>180</v>
      </c>
      <c r="K35" s="94" t="s">
        <v>181</v>
      </c>
      <c r="L35" s="94" t="s">
        <v>181</v>
      </c>
      <c r="M35" s="94" t="s">
        <v>181</v>
      </c>
      <c r="N35" s="94" t="s">
        <v>180</v>
      </c>
      <c r="O35" s="94" t="s">
        <v>181</v>
      </c>
      <c r="P35" s="94" t="s">
        <v>181</v>
      </c>
      <c r="Q35" s="94" t="s">
        <v>181</v>
      </c>
      <c r="R35" s="94" t="s">
        <v>181</v>
      </c>
      <c r="S35" s="94" t="s">
        <v>181</v>
      </c>
      <c r="T35" s="94" t="s">
        <v>181</v>
      </c>
      <c r="U35" s="94" t="s">
        <v>181</v>
      </c>
      <c r="V35" s="94" t="s">
        <v>181</v>
      </c>
      <c r="W35" s="94" t="s">
        <v>181</v>
      </c>
      <c r="X35" s="94" t="s">
        <v>181</v>
      </c>
      <c r="Y35" s="94" t="s">
        <v>181</v>
      </c>
      <c r="Z35" s="94" t="s">
        <v>181</v>
      </c>
      <c r="AA35" s="94" t="s">
        <v>181</v>
      </c>
      <c r="AB35" s="94" t="s">
        <v>181</v>
      </c>
      <c r="AC35" s="94" t="s">
        <v>181</v>
      </c>
      <c r="AD35" s="94" t="s">
        <v>181</v>
      </c>
      <c r="AE35" s="94" t="s">
        <v>181</v>
      </c>
      <c r="AF35" s="94">
        <v>4.5999999999999996</v>
      </c>
      <c r="AG35" s="94" t="s">
        <v>181</v>
      </c>
      <c r="AH35" s="188" t="s">
        <v>180</v>
      </c>
      <c r="AI35" s="188" t="s">
        <v>181</v>
      </c>
      <c r="AJ35" s="188" t="s">
        <v>180</v>
      </c>
      <c r="AK35" s="94" t="s">
        <v>181</v>
      </c>
      <c r="AL35" s="94" t="s">
        <v>181</v>
      </c>
      <c r="AM35" s="94" t="s">
        <v>181</v>
      </c>
      <c r="AN35" s="94">
        <v>4.5200000000000005</v>
      </c>
      <c r="AO35" s="94" t="s">
        <v>181</v>
      </c>
      <c r="AP35" s="94" t="s">
        <v>181</v>
      </c>
      <c r="AQ35" s="94" t="s">
        <v>181</v>
      </c>
      <c r="AR35" s="94" t="s">
        <v>181</v>
      </c>
      <c r="AS35" s="94" t="s">
        <v>181</v>
      </c>
      <c r="AT35" s="94" t="s">
        <v>181</v>
      </c>
      <c r="AU35" s="94">
        <v>2.6720000000000002</v>
      </c>
      <c r="AV35" s="94" t="s">
        <v>181</v>
      </c>
      <c r="AW35" s="94" t="s">
        <v>181</v>
      </c>
      <c r="AX35" s="94" t="s">
        <v>181</v>
      </c>
      <c r="AY35" s="94" t="s">
        <v>181</v>
      </c>
      <c r="AZ35" s="94" t="s">
        <v>181</v>
      </c>
      <c r="BA35" s="94" t="s">
        <v>181</v>
      </c>
      <c r="BB35" s="94" t="s">
        <v>181</v>
      </c>
      <c r="BC35" s="94" t="s">
        <v>181</v>
      </c>
      <c r="BD35" s="94" t="s">
        <v>181</v>
      </c>
      <c r="BE35" s="94" t="s">
        <v>181</v>
      </c>
      <c r="BF35" s="94" t="s">
        <v>181</v>
      </c>
      <c r="BG35" s="94" t="s">
        <v>181</v>
      </c>
      <c r="BH35" s="94" t="s">
        <v>181</v>
      </c>
      <c r="BI35" s="94" t="s">
        <v>181</v>
      </c>
      <c r="BJ35" s="94" t="s">
        <v>181</v>
      </c>
      <c r="BK35" s="94" t="s">
        <v>181</v>
      </c>
      <c r="BL35" s="94" t="s">
        <v>181</v>
      </c>
      <c r="BM35" s="94" t="s">
        <v>181</v>
      </c>
      <c r="BN35" s="94" t="s">
        <v>180</v>
      </c>
      <c r="BO35" s="94" t="s">
        <v>181</v>
      </c>
      <c r="BP35" s="94" t="s">
        <v>181</v>
      </c>
      <c r="BQ35" s="94" t="s">
        <v>181</v>
      </c>
      <c r="BR35" s="94" t="s">
        <v>181</v>
      </c>
      <c r="BS35" s="94" t="s">
        <v>181</v>
      </c>
      <c r="BT35" s="94" t="s">
        <v>181</v>
      </c>
      <c r="BU35" s="94" t="s">
        <v>181</v>
      </c>
      <c r="BV35" s="94" t="s">
        <v>180</v>
      </c>
    </row>
    <row r="36" spans="1:74" x14ac:dyDescent="0.25">
      <c r="A36" s="55">
        <v>41630</v>
      </c>
      <c r="B36" s="30">
        <f t="shared" si="0"/>
        <v>414</v>
      </c>
      <c r="D36" s="85">
        <v>1.7352807999077493</v>
      </c>
      <c r="AH36" s="188"/>
      <c r="AI36" s="188"/>
      <c r="AJ36" s="188"/>
    </row>
    <row r="37" spans="1:74" x14ac:dyDescent="0.25">
      <c r="A37" s="55">
        <v>41656</v>
      </c>
      <c r="B37" s="30">
        <f t="shared" si="0"/>
        <v>440</v>
      </c>
      <c r="C37" s="55">
        <v>41800</v>
      </c>
      <c r="D37" s="85">
        <v>1.7352807999077493</v>
      </c>
      <c r="E37" s="94" t="s">
        <v>181</v>
      </c>
      <c r="F37" s="94" t="s">
        <v>180</v>
      </c>
      <c r="G37" s="94">
        <v>83.86399999999999</v>
      </c>
      <c r="H37" s="94">
        <v>42.991999999999997</v>
      </c>
      <c r="I37" s="94">
        <v>40.08</v>
      </c>
      <c r="J37" s="94">
        <v>6.823999999999999</v>
      </c>
      <c r="K37" s="94" t="s">
        <v>181</v>
      </c>
      <c r="L37" s="94" t="s">
        <v>181</v>
      </c>
      <c r="M37" s="94" t="s">
        <v>181</v>
      </c>
      <c r="N37" s="94" t="s">
        <v>181</v>
      </c>
      <c r="O37" s="94" t="s">
        <v>181</v>
      </c>
      <c r="P37" s="94" t="s">
        <v>181</v>
      </c>
      <c r="Q37" s="94" t="s">
        <v>181</v>
      </c>
      <c r="R37" s="94" t="s">
        <v>181</v>
      </c>
      <c r="S37" s="94" t="s">
        <v>181</v>
      </c>
      <c r="T37" s="94" t="s">
        <v>181</v>
      </c>
      <c r="U37" s="94" t="s">
        <v>181</v>
      </c>
      <c r="V37" s="94" t="s">
        <v>181</v>
      </c>
      <c r="W37" s="94" t="s">
        <v>181</v>
      </c>
      <c r="X37" s="94" t="s">
        <v>181</v>
      </c>
      <c r="Y37" s="94" t="s">
        <v>181</v>
      </c>
      <c r="Z37" s="94" t="s">
        <v>181</v>
      </c>
      <c r="AA37" s="94" t="s">
        <v>181</v>
      </c>
      <c r="AB37" s="94" t="s">
        <v>181</v>
      </c>
      <c r="AC37" s="94" t="s">
        <v>181</v>
      </c>
      <c r="AD37" s="94" t="s">
        <v>181</v>
      </c>
      <c r="AE37" s="94" t="s">
        <v>181</v>
      </c>
      <c r="AF37" s="94" t="s">
        <v>180</v>
      </c>
      <c r="AG37" s="94" t="s">
        <v>181</v>
      </c>
      <c r="AH37" s="188" t="s">
        <v>181</v>
      </c>
      <c r="AI37" s="188" t="s">
        <v>181</v>
      </c>
      <c r="AJ37" s="188" t="s">
        <v>180</v>
      </c>
      <c r="AK37" s="94" t="s">
        <v>181</v>
      </c>
      <c r="AL37" s="94" t="s">
        <v>181</v>
      </c>
      <c r="AM37" s="94" t="s">
        <v>181</v>
      </c>
      <c r="AN37" s="94">
        <v>5.8999999999999995</v>
      </c>
      <c r="AO37" s="94" t="s">
        <v>181</v>
      </c>
      <c r="AP37" s="94" t="s">
        <v>181</v>
      </c>
      <c r="AQ37" s="94" t="s">
        <v>181</v>
      </c>
      <c r="AR37" s="94" t="s">
        <v>181</v>
      </c>
      <c r="AS37" s="94" t="s">
        <v>181</v>
      </c>
      <c r="AT37" s="94" t="s">
        <v>181</v>
      </c>
      <c r="AU37" s="94">
        <v>2.5719999999999996</v>
      </c>
      <c r="AV37" s="94" t="s">
        <v>181</v>
      </c>
      <c r="AW37" s="94" t="s">
        <v>181</v>
      </c>
      <c r="AX37" s="94" t="s">
        <v>181</v>
      </c>
      <c r="AY37" s="94" t="s">
        <v>181</v>
      </c>
      <c r="AZ37" s="94" t="s">
        <v>181</v>
      </c>
      <c r="BA37" s="94" t="s">
        <v>181</v>
      </c>
      <c r="BB37" s="94" t="s">
        <v>181</v>
      </c>
      <c r="BC37" s="94" t="s">
        <v>181</v>
      </c>
      <c r="BD37" s="94" t="s">
        <v>181</v>
      </c>
      <c r="BE37" s="94" t="s">
        <v>181</v>
      </c>
      <c r="BF37" s="94" t="s">
        <v>181</v>
      </c>
      <c r="BG37" s="94" t="s">
        <v>181</v>
      </c>
      <c r="BH37" s="94" t="s">
        <v>181</v>
      </c>
      <c r="BI37" s="94" t="s">
        <v>181</v>
      </c>
      <c r="BJ37" s="94" t="s">
        <v>181</v>
      </c>
      <c r="BK37" s="94" t="s">
        <v>181</v>
      </c>
      <c r="BL37" s="94" t="s">
        <v>181</v>
      </c>
      <c r="BM37" s="94" t="s">
        <v>181</v>
      </c>
      <c r="BN37" s="94" t="s">
        <v>180</v>
      </c>
      <c r="BO37" s="94" t="s">
        <v>181</v>
      </c>
      <c r="BP37" s="94" t="s">
        <v>181</v>
      </c>
      <c r="BQ37" s="94" t="s">
        <v>181</v>
      </c>
      <c r="BR37" s="94" t="s">
        <v>181</v>
      </c>
      <c r="BS37" s="94" t="s">
        <v>181</v>
      </c>
      <c r="BT37" s="94" t="s">
        <v>181</v>
      </c>
      <c r="BU37" s="94" t="s">
        <v>181</v>
      </c>
      <c r="BV37" s="94" t="s">
        <v>180</v>
      </c>
    </row>
    <row r="38" spans="1:74" s="132" customFormat="1" x14ac:dyDescent="0.25">
      <c r="A38" s="55">
        <v>41771</v>
      </c>
      <c r="B38" s="30">
        <f t="shared" si="0"/>
        <v>555</v>
      </c>
      <c r="C38" s="55"/>
      <c r="D38" s="85"/>
      <c r="E38" s="137"/>
      <c r="F38" s="137"/>
      <c r="G38" s="137"/>
      <c r="H38" s="137"/>
      <c r="I38" s="137"/>
      <c r="J38" s="137"/>
      <c r="K38" s="137"/>
      <c r="L38" s="137"/>
      <c r="M38" s="137"/>
      <c r="N38" s="137"/>
      <c r="O38" s="137"/>
      <c r="P38" s="137"/>
      <c r="Q38" s="137"/>
      <c r="R38" s="137"/>
      <c r="S38" s="137"/>
      <c r="T38" s="137"/>
      <c r="U38" s="137"/>
      <c r="V38" s="137"/>
      <c r="W38" s="137"/>
      <c r="X38" s="137"/>
      <c r="Y38" s="137"/>
      <c r="Z38" s="137"/>
      <c r="AA38" s="137"/>
      <c r="AB38" s="137"/>
      <c r="AC38" s="137"/>
      <c r="AD38" s="137"/>
      <c r="AE38" s="137"/>
      <c r="AF38" s="137"/>
      <c r="AG38" s="137"/>
      <c r="AH38" s="188"/>
      <c r="AI38" s="188"/>
      <c r="AJ38" s="188"/>
      <c r="AK38" s="137"/>
      <c r="AL38" s="137"/>
      <c r="AM38" s="137"/>
      <c r="AN38" s="137"/>
      <c r="AO38" s="137"/>
      <c r="AP38" s="137"/>
      <c r="AQ38" s="137"/>
      <c r="AR38" s="137"/>
      <c r="AS38" s="137"/>
      <c r="AT38" s="137"/>
      <c r="AU38" s="137"/>
      <c r="AV38" s="137"/>
      <c r="AW38" s="137"/>
      <c r="AX38" s="137"/>
      <c r="AY38" s="137"/>
      <c r="AZ38" s="137"/>
      <c r="BA38" s="137"/>
      <c r="BB38" s="137"/>
      <c r="BC38" s="137"/>
      <c r="BD38" s="137"/>
      <c r="BE38" s="137"/>
      <c r="BF38" s="137"/>
      <c r="BG38" s="137"/>
      <c r="BH38" s="137"/>
      <c r="BI38" s="137"/>
      <c r="BJ38" s="137"/>
      <c r="BK38" s="137"/>
      <c r="BL38" s="137"/>
      <c r="BM38" s="137"/>
      <c r="BN38" s="137"/>
      <c r="BO38" s="137"/>
      <c r="BP38" s="137"/>
      <c r="BQ38" s="137"/>
      <c r="BR38" s="137"/>
      <c r="BS38" s="137"/>
      <c r="BT38" s="137"/>
      <c r="BU38" s="137"/>
      <c r="BV38" s="137"/>
    </row>
    <row r="39" spans="1:74" s="132" customFormat="1" x14ac:dyDescent="0.25">
      <c r="A39" s="73">
        <v>41791</v>
      </c>
      <c r="B39" s="30">
        <f t="shared" si="0"/>
        <v>575</v>
      </c>
      <c r="C39" s="55">
        <v>41918</v>
      </c>
      <c r="D39" s="85"/>
      <c r="E39" s="187" t="s">
        <v>181</v>
      </c>
      <c r="F39" s="187">
        <v>37.71</v>
      </c>
      <c r="G39" s="187">
        <v>61.068399999999997</v>
      </c>
      <c r="H39" s="187">
        <v>56.861999999999995</v>
      </c>
      <c r="I39" s="187">
        <v>40.224799999999995</v>
      </c>
      <c r="J39" s="187">
        <v>4.7776000000000005</v>
      </c>
      <c r="K39" s="187" t="s">
        <v>180</v>
      </c>
      <c r="L39" s="187" t="s">
        <v>180</v>
      </c>
      <c r="M39" s="187" t="s">
        <v>181</v>
      </c>
      <c r="N39" s="187" t="s">
        <v>181</v>
      </c>
      <c r="O39" s="187" t="s">
        <v>180</v>
      </c>
      <c r="P39" s="187" t="s">
        <v>181</v>
      </c>
      <c r="Q39" s="187" t="s">
        <v>181</v>
      </c>
      <c r="R39" s="187" t="s">
        <v>181</v>
      </c>
      <c r="S39" s="187" t="s">
        <v>181</v>
      </c>
      <c r="T39" s="187" t="s">
        <v>181</v>
      </c>
      <c r="U39" s="188" t="s">
        <v>181</v>
      </c>
      <c r="V39" s="187" t="s">
        <v>181</v>
      </c>
      <c r="W39" s="187" t="s">
        <v>181</v>
      </c>
      <c r="X39" s="187" t="s">
        <v>181</v>
      </c>
      <c r="Y39" s="187" t="s">
        <v>181</v>
      </c>
      <c r="Z39" s="187" t="s">
        <v>181</v>
      </c>
      <c r="AA39" s="187" t="s">
        <v>181</v>
      </c>
      <c r="AB39" s="187" t="s">
        <v>181</v>
      </c>
      <c r="AC39" s="188" t="s">
        <v>181</v>
      </c>
      <c r="AD39" s="187" t="s">
        <v>181</v>
      </c>
      <c r="AE39" s="187" t="s">
        <v>181</v>
      </c>
      <c r="AF39" s="188" t="s">
        <v>180</v>
      </c>
      <c r="AG39" s="187" t="s">
        <v>181</v>
      </c>
      <c r="AH39" s="188" t="s">
        <v>180</v>
      </c>
      <c r="AI39" s="188" t="s">
        <v>180</v>
      </c>
      <c r="AJ39" s="188" t="s">
        <v>180</v>
      </c>
      <c r="AK39" s="187" t="s">
        <v>181</v>
      </c>
      <c r="AL39" s="187" t="s">
        <v>181</v>
      </c>
      <c r="AM39" s="187" t="s">
        <v>181</v>
      </c>
      <c r="AN39" s="187">
        <v>6.0972</v>
      </c>
      <c r="AO39" s="187" t="s">
        <v>181</v>
      </c>
      <c r="AP39" s="187" t="s">
        <v>181</v>
      </c>
      <c r="AQ39" s="187" t="s">
        <v>181</v>
      </c>
      <c r="AR39" s="187" t="s">
        <v>181</v>
      </c>
      <c r="AS39" s="187" t="s">
        <v>181</v>
      </c>
      <c r="AT39" s="187" t="s">
        <v>180</v>
      </c>
      <c r="AU39" s="187" t="s">
        <v>180</v>
      </c>
      <c r="AV39" s="187" t="s">
        <v>181</v>
      </c>
      <c r="AW39" s="187" t="s">
        <v>181</v>
      </c>
      <c r="AX39" s="187" t="s">
        <v>181</v>
      </c>
      <c r="AY39" s="187" t="s">
        <v>181</v>
      </c>
      <c r="AZ39" s="187" t="s">
        <v>181</v>
      </c>
      <c r="BA39" s="187" t="s">
        <v>181</v>
      </c>
      <c r="BB39" s="187" t="s">
        <v>181</v>
      </c>
      <c r="BC39" s="187" t="s">
        <v>181</v>
      </c>
      <c r="BD39" s="187" t="s">
        <v>181</v>
      </c>
      <c r="BE39" s="187" t="s">
        <v>181</v>
      </c>
      <c r="BF39" s="187" t="s">
        <v>181</v>
      </c>
      <c r="BG39" s="187" t="s">
        <v>181</v>
      </c>
      <c r="BH39" s="187" t="s">
        <v>181</v>
      </c>
      <c r="BI39" s="187" t="s">
        <v>181</v>
      </c>
      <c r="BJ39" s="187" t="s">
        <v>181</v>
      </c>
      <c r="BK39" s="187" t="s">
        <v>181</v>
      </c>
      <c r="BL39" s="187" t="s">
        <v>180</v>
      </c>
      <c r="BM39" s="187" t="s">
        <v>181</v>
      </c>
      <c r="BN39" s="187">
        <v>4.2824</v>
      </c>
      <c r="BO39" s="187" t="s">
        <v>180</v>
      </c>
      <c r="BP39" s="187" t="s">
        <v>180</v>
      </c>
      <c r="BQ39" s="187" t="s">
        <v>181</v>
      </c>
      <c r="BR39" s="187" t="s">
        <v>181</v>
      </c>
      <c r="BS39" s="187" t="s">
        <v>181</v>
      </c>
      <c r="BT39" s="187" t="s">
        <v>181</v>
      </c>
      <c r="BU39" s="187" t="s">
        <v>181</v>
      </c>
      <c r="BV39" s="187" t="s">
        <v>181</v>
      </c>
    </row>
    <row r="40" spans="1:74" x14ac:dyDescent="0.25">
      <c r="A40" s="73">
        <v>41801</v>
      </c>
      <c r="B40" s="30">
        <f t="shared" si="0"/>
        <v>585</v>
      </c>
      <c r="D40" s="85">
        <v>1.7361294517233297</v>
      </c>
    </row>
    <row r="41" spans="1:74" s="132" customFormat="1" x14ac:dyDescent="0.25">
      <c r="A41" s="73">
        <v>41816</v>
      </c>
      <c r="B41" s="30">
        <f t="shared" si="0"/>
        <v>600</v>
      </c>
      <c r="D41" s="85">
        <v>1.7361294517233297</v>
      </c>
    </row>
    <row r="42" spans="1:74" s="132" customFormat="1" x14ac:dyDescent="0.25">
      <c r="A42" s="73">
        <v>41831</v>
      </c>
      <c r="B42" s="30">
        <f t="shared" si="0"/>
        <v>615</v>
      </c>
      <c r="D42" s="85">
        <v>1.7361294517233297</v>
      </c>
    </row>
    <row r="43" spans="1:74" s="132" customFormat="1" x14ac:dyDescent="0.25">
      <c r="A43" s="16">
        <v>41841</v>
      </c>
      <c r="B43" s="30">
        <f t="shared" si="0"/>
        <v>625</v>
      </c>
      <c r="D43" s="85">
        <v>1.7361294517233297</v>
      </c>
    </row>
    <row r="44" spans="1:74" s="179" customFormat="1" x14ac:dyDescent="0.25">
      <c r="A44" s="173">
        <v>41843.375</v>
      </c>
      <c r="B44" s="30">
        <f t="shared" si="0"/>
        <v>627.375</v>
      </c>
      <c r="C44" s="103">
        <v>41873</v>
      </c>
      <c r="D44" s="239">
        <v>1.9624576120683725</v>
      </c>
      <c r="E44" s="180" t="s">
        <v>181</v>
      </c>
      <c r="F44" s="180">
        <v>49.018000000000001</v>
      </c>
      <c r="G44" s="180">
        <v>75.330399999999997</v>
      </c>
      <c r="H44" s="180">
        <v>55.186</v>
      </c>
      <c r="I44" s="180">
        <v>57.075600000000001</v>
      </c>
      <c r="J44" s="180">
        <v>2.8835999999999995</v>
      </c>
      <c r="K44" s="180" t="s">
        <v>181</v>
      </c>
      <c r="L44" s="180" t="s">
        <v>181</v>
      </c>
      <c r="M44" s="180" t="s">
        <v>181</v>
      </c>
      <c r="N44" s="180" t="s">
        <v>181</v>
      </c>
      <c r="O44" s="180" t="s">
        <v>180</v>
      </c>
      <c r="P44" s="180" t="s">
        <v>181</v>
      </c>
      <c r="Q44" s="180" t="s">
        <v>180</v>
      </c>
      <c r="R44" s="180" t="s">
        <v>181</v>
      </c>
      <c r="S44" s="180" t="s">
        <v>181</v>
      </c>
      <c r="T44" s="180" t="s">
        <v>181</v>
      </c>
      <c r="U44" s="180" t="s">
        <v>181</v>
      </c>
      <c r="V44" s="180" t="s">
        <v>181</v>
      </c>
      <c r="W44" s="180" t="s">
        <v>181</v>
      </c>
      <c r="X44" s="180" t="s">
        <v>181</v>
      </c>
      <c r="Y44" s="180" t="s">
        <v>181</v>
      </c>
      <c r="Z44" s="180" t="s">
        <v>181</v>
      </c>
      <c r="AA44" s="180" t="s">
        <v>181</v>
      </c>
      <c r="AB44" s="180" t="s">
        <v>181</v>
      </c>
      <c r="AC44" s="180" t="s">
        <v>181</v>
      </c>
      <c r="AD44" s="180" t="s">
        <v>181</v>
      </c>
      <c r="AE44" s="180" t="s">
        <v>181</v>
      </c>
      <c r="AF44" s="180" t="s">
        <v>180</v>
      </c>
      <c r="AG44" s="180" t="s">
        <v>181</v>
      </c>
      <c r="AH44" s="188" t="s">
        <v>181</v>
      </c>
      <c r="AI44" s="180" t="s">
        <v>181</v>
      </c>
      <c r="AJ44" s="180" t="s">
        <v>180</v>
      </c>
      <c r="AK44" s="180" t="s">
        <v>181</v>
      </c>
      <c r="AL44" s="180" t="s">
        <v>181</v>
      </c>
      <c r="AM44" s="180" t="s">
        <v>181</v>
      </c>
      <c r="AN44" s="180">
        <v>3.5295999999999998</v>
      </c>
      <c r="AO44" s="180" t="s">
        <v>181</v>
      </c>
      <c r="AP44" s="180" t="s">
        <v>181</v>
      </c>
      <c r="AQ44" s="180" t="s">
        <v>181</v>
      </c>
      <c r="AR44" s="180" t="s">
        <v>181</v>
      </c>
      <c r="AS44" s="180" t="s">
        <v>181</v>
      </c>
      <c r="AT44" s="180" t="s">
        <v>181</v>
      </c>
      <c r="AU44" s="180" t="s">
        <v>180</v>
      </c>
      <c r="AV44" s="180" t="s">
        <v>181</v>
      </c>
      <c r="AW44" s="180" t="s">
        <v>181</v>
      </c>
      <c r="AX44" s="180" t="s">
        <v>181</v>
      </c>
      <c r="AY44" s="180" t="s">
        <v>181</v>
      </c>
      <c r="AZ44" s="180" t="s">
        <v>181</v>
      </c>
      <c r="BA44" s="180" t="s">
        <v>181</v>
      </c>
      <c r="BB44" s="180" t="s">
        <v>181</v>
      </c>
      <c r="BC44" s="180" t="s">
        <v>181</v>
      </c>
      <c r="BD44" s="180" t="s">
        <v>181</v>
      </c>
      <c r="BE44" s="180" t="s">
        <v>181</v>
      </c>
      <c r="BF44" s="180" t="s">
        <v>181</v>
      </c>
      <c r="BG44" s="180" t="s">
        <v>181</v>
      </c>
      <c r="BH44" s="180" t="s">
        <v>181</v>
      </c>
      <c r="BI44" s="180" t="s">
        <v>181</v>
      </c>
      <c r="BJ44" s="180" t="s">
        <v>181</v>
      </c>
      <c r="BK44" s="180" t="s">
        <v>181</v>
      </c>
      <c r="BL44" s="180" t="s">
        <v>181</v>
      </c>
      <c r="BM44" s="180" t="s">
        <v>181</v>
      </c>
      <c r="BN44" s="180" t="s">
        <v>180</v>
      </c>
      <c r="BO44" s="180" t="s">
        <v>181</v>
      </c>
      <c r="BP44" s="180" t="s">
        <v>181</v>
      </c>
      <c r="BQ44" s="180" t="s">
        <v>181</v>
      </c>
      <c r="BR44" s="180" t="s">
        <v>181</v>
      </c>
      <c r="BS44" s="180" t="s">
        <v>181</v>
      </c>
      <c r="BT44" s="180" t="s">
        <v>181</v>
      </c>
      <c r="BU44" s="180" t="s">
        <v>181</v>
      </c>
      <c r="BV44" s="180" t="s">
        <v>180</v>
      </c>
    </row>
    <row r="45" spans="1:74" s="179" customFormat="1" x14ac:dyDescent="0.25">
      <c r="A45" s="173">
        <v>41843.395833333336</v>
      </c>
      <c r="B45" s="30">
        <f t="shared" si="0"/>
        <v>627.39583333333576</v>
      </c>
      <c r="C45" s="182"/>
      <c r="D45" s="86">
        <v>1.9697802096327404</v>
      </c>
      <c r="E45" s="182"/>
      <c r="F45" s="182"/>
      <c r="G45" s="182"/>
      <c r="H45" s="182"/>
      <c r="I45" s="182"/>
      <c r="J45" s="182"/>
      <c r="K45" s="182"/>
      <c r="L45" s="182"/>
      <c r="M45" s="182"/>
      <c r="N45" s="182"/>
      <c r="O45" s="182"/>
      <c r="P45" s="182"/>
      <c r="Q45" s="182"/>
      <c r="R45" s="182"/>
      <c r="S45" s="182"/>
      <c r="T45" s="182"/>
      <c r="U45" s="182"/>
      <c r="V45" s="182"/>
      <c r="W45" s="182"/>
      <c r="X45" s="182"/>
      <c r="Y45" s="182"/>
      <c r="Z45" s="182"/>
      <c r="AA45" s="182"/>
      <c r="AB45" s="182"/>
      <c r="AC45" s="182"/>
      <c r="AD45" s="182"/>
      <c r="AE45" s="182"/>
      <c r="AF45" s="182"/>
      <c r="AG45" s="182"/>
      <c r="AH45" s="11"/>
      <c r="AI45" s="182"/>
      <c r="AJ45" s="182"/>
      <c r="AK45" s="182"/>
      <c r="AL45" s="182"/>
      <c r="AM45" s="182"/>
      <c r="AN45" s="182"/>
      <c r="AO45" s="182"/>
      <c r="AP45" s="182"/>
      <c r="AQ45" s="182"/>
      <c r="AR45" s="182"/>
      <c r="AS45" s="182"/>
      <c r="AT45" s="182"/>
      <c r="AU45" s="182"/>
      <c r="AV45" s="182"/>
      <c r="AW45" s="182"/>
      <c r="AX45" s="182"/>
      <c r="AY45" s="182"/>
      <c r="AZ45" s="182"/>
      <c r="BA45" s="182"/>
      <c r="BB45" s="182"/>
      <c r="BC45" s="182"/>
      <c r="BD45" s="182"/>
      <c r="BE45" s="182"/>
      <c r="BF45" s="182"/>
      <c r="BG45" s="182"/>
      <c r="BH45" s="182"/>
      <c r="BI45" s="182"/>
      <c r="BJ45" s="182"/>
      <c r="BK45" s="182"/>
      <c r="BL45" s="182"/>
      <c r="BM45" s="182"/>
      <c r="BN45" s="182"/>
      <c r="BO45" s="182"/>
      <c r="BP45" s="182"/>
      <c r="BQ45" s="182"/>
      <c r="BR45" s="182"/>
      <c r="BS45" s="182"/>
      <c r="BT45" s="182"/>
      <c r="BU45" s="182"/>
      <c r="BV45" s="182"/>
    </row>
    <row r="46" spans="1:74" s="179" customFormat="1" x14ac:dyDescent="0.25">
      <c r="A46" s="173">
        <v>41843.416666666664</v>
      </c>
      <c r="B46" s="30">
        <f t="shared" si="0"/>
        <v>627.41666666666424</v>
      </c>
      <c r="C46" s="182"/>
      <c r="D46" s="86">
        <v>1.9778039046033475</v>
      </c>
      <c r="E46" s="182"/>
      <c r="F46" s="182"/>
      <c r="G46" s="182"/>
      <c r="H46" s="182"/>
      <c r="I46" s="182"/>
      <c r="J46" s="182"/>
      <c r="K46" s="182"/>
      <c r="L46" s="182"/>
      <c r="M46" s="182"/>
      <c r="N46" s="182"/>
      <c r="O46" s="182"/>
      <c r="P46" s="182"/>
      <c r="Q46" s="182"/>
      <c r="R46" s="182"/>
      <c r="S46" s="182"/>
      <c r="T46" s="182"/>
      <c r="U46" s="182"/>
      <c r="V46" s="182"/>
      <c r="W46" s="182"/>
      <c r="X46" s="182"/>
      <c r="Y46" s="182"/>
      <c r="Z46" s="182"/>
      <c r="AA46" s="182"/>
      <c r="AB46" s="182"/>
      <c r="AC46" s="182"/>
      <c r="AD46" s="182"/>
      <c r="AE46" s="182"/>
      <c r="AF46" s="182"/>
      <c r="AG46" s="182"/>
      <c r="AH46" s="11"/>
      <c r="AI46" s="182"/>
      <c r="AJ46" s="182"/>
      <c r="AK46" s="182"/>
      <c r="AL46" s="182"/>
      <c r="AM46" s="182"/>
      <c r="AN46" s="182"/>
      <c r="AO46" s="182"/>
      <c r="AP46" s="182"/>
      <c r="AQ46" s="182"/>
      <c r="AR46" s="182"/>
      <c r="AS46" s="182"/>
      <c r="AT46" s="182"/>
      <c r="AU46" s="182"/>
      <c r="AV46" s="182"/>
      <c r="AW46" s="182"/>
      <c r="AX46" s="182"/>
      <c r="AY46" s="182"/>
      <c r="AZ46" s="182"/>
      <c r="BA46" s="182"/>
      <c r="BB46" s="182"/>
      <c r="BC46" s="182"/>
      <c r="BD46" s="182"/>
      <c r="BE46" s="182"/>
      <c r="BF46" s="182"/>
      <c r="BG46" s="182"/>
      <c r="BH46" s="182"/>
      <c r="BI46" s="182"/>
      <c r="BJ46" s="182"/>
      <c r="BK46" s="182"/>
      <c r="BL46" s="182"/>
      <c r="BM46" s="182"/>
      <c r="BN46" s="182"/>
      <c r="BO46" s="182"/>
      <c r="BP46" s="182"/>
      <c r="BQ46" s="182"/>
      <c r="BR46" s="182"/>
      <c r="BS46" s="182"/>
      <c r="BT46" s="182"/>
      <c r="BU46" s="182"/>
      <c r="BV46" s="182"/>
    </row>
    <row r="47" spans="1:74" s="179" customFormat="1" x14ac:dyDescent="0.25">
      <c r="A47" s="173">
        <v>41843.440972222219</v>
      </c>
      <c r="B47" s="30">
        <f t="shared" si="0"/>
        <v>627.44097222221899</v>
      </c>
      <c r="C47" s="182"/>
      <c r="D47" s="86">
        <v>1.9826850518858625</v>
      </c>
      <c r="E47" s="182"/>
      <c r="F47" s="182"/>
      <c r="G47" s="182"/>
      <c r="H47" s="182"/>
      <c r="I47" s="182"/>
      <c r="J47" s="182"/>
      <c r="K47" s="182"/>
      <c r="L47" s="182"/>
      <c r="M47" s="182"/>
      <c r="N47" s="182"/>
      <c r="O47" s="182"/>
      <c r="P47" s="182"/>
      <c r="Q47" s="182"/>
      <c r="R47" s="182"/>
      <c r="S47" s="182"/>
      <c r="T47" s="182"/>
      <c r="U47" s="182"/>
      <c r="V47" s="182"/>
      <c r="W47" s="182"/>
      <c r="X47" s="182"/>
      <c r="Y47" s="182"/>
      <c r="Z47" s="182"/>
      <c r="AA47" s="182"/>
      <c r="AB47" s="182"/>
      <c r="AC47" s="182"/>
      <c r="AD47" s="182"/>
      <c r="AE47" s="182"/>
      <c r="AF47" s="182"/>
      <c r="AG47" s="182"/>
      <c r="AH47" s="11"/>
      <c r="AI47" s="182"/>
      <c r="AJ47" s="182"/>
      <c r="AK47" s="182"/>
      <c r="AL47" s="182"/>
      <c r="AM47" s="182"/>
      <c r="AN47" s="182"/>
      <c r="AO47" s="182"/>
      <c r="AP47" s="182"/>
      <c r="AQ47" s="182"/>
      <c r="AR47" s="182"/>
      <c r="AS47" s="182"/>
      <c r="AT47" s="182"/>
      <c r="AU47" s="182"/>
      <c r="AV47" s="182"/>
      <c r="AW47" s="182"/>
      <c r="AX47" s="182"/>
      <c r="AY47" s="182"/>
      <c r="AZ47" s="182"/>
      <c r="BA47" s="182"/>
      <c r="BB47" s="182"/>
      <c r="BC47" s="182"/>
      <c r="BD47" s="182"/>
      <c r="BE47" s="182"/>
      <c r="BF47" s="182"/>
      <c r="BG47" s="182"/>
      <c r="BH47" s="182"/>
      <c r="BI47" s="182"/>
      <c r="BJ47" s="182"/>
      <c r="BK47" s="182"/>
      <c r="BL47" s="182"/>
      <c r="BM47" s="182"/>
      <c r="BN47" s="182"/>
      <c r="BO47" s="182"/>
      <c r="BP47" s="182"/>
      <c r="BQ47" s="182"/>
      <c r="BR47" s="182"/>
      <c r="BS47" s="182"/>
      <c r="BT47" s="182"/>
      <c r="BU47" s="182"/>
      <c r="BV47" s="182"/>
    </row>
    <row r="48" spans="1:74" s="179" customFormat="1" x14ac:dyDescent="0.25">
      <c r="A48" s="173">
        <v>41843.458333333336</v>
      </c>
      <c r="B48" s="30">
        <f t="shared" si="0"/>
        <v>627.45833333333576</v>
      </c>
      <c r="C48" s="103">
        <v>41873</v>
      </c>
      <c r="D48" s="239">
        <v>1.9856835119376275</v>
      </c>
      <c r="E48" s="180" t="s">
        <v>181</v>
      </c>
      <c r="F48" s="180">
        <v>49.012</v>
      </c>
      <c r="G48" s="180">
        <v>70.112399999999994</v>
      </c>
      <c r="H48" s="180">
        <v>33.6616</v>
      </c>
      <c r="I48" s="180">
        <v>39.028799999999997</v>
      </c>
      <c r="J48" s="180" t="s">
        <v>180</v>
      </c>
      <c r="K48" s="180" t="s">
        <v>181</v>
      </c>
      <c r="L48" s="180" t="s">
        <v>180</v>
      </c>
      <c r="M48" s="180" t="s">
        <v>181</v>
      </c>
      <c r="N48" s="180" t="s">
        <v>181</v>
      </c>
      <c r="O48" s="180" t="s">
        <v>180</v>
      </c>
      <c r="P48" s="180" t="s">
        <v>181</v>
      </c>
      <c r="Q48" s="180" t="s">
        <v>181</v>
      </c>
      <c r="R48" s="180" t="s">
        <v>181</v>
      </c>
      <c r="S48" s="180" t="s">
        <v>181</v>
      </c>
      <c r="T48" s="180" t="s">
        <v>181</v>
      </c>
      <c r="U48" s="180" t="s">
        <v>181</v>
      </c>
      <c r="V48" s="180" t="s">
        <v>181</v>
      </c>
      <c r="W48" s="180" t="s">
        <v>181</v>
      </c>
      <c r="X48" s="180" t="s">
        <v>181</v>
      </c>
      <c r="Y48" s="180" t="s">
        <v>181</v>
      </c>
      <c r="Z48" s="180" t="s">
        <v>181</v>
      </c>
      <c r="AA48" s="180" t="s">
        <v>181</v>
      </c>
      <c r="AB48" s="180" t="s">
        <v>181</v>
      </c>
      <c r="AC48" s="180" t="s">
        <v>181</v>
      </c>
      <c r="AD48" s="180" t="s">
        <v>181</v>
      </c>
      <c r="AE48" s="180" t="s">
        <v>181</v>
      </c>
      <c r="AF48" s="180" t="s">
        <v>180</v>
      </c>
      <c r="AG48" s="180" t="s">
        <v>181</v>
      </c>
      <c r="AH48" s="188" t="s">
        <v>180</v>
      </c>
      <c r="AI48" s="180" t="s">
        <v>181</v>
      </c>
      <c r="AJ48" s="180" t="s">
        <v>180</v>
      </c>
      <c r="AK48" s="180" t="s">
        <v>181</v>
      </c>
      <c r="AL48" s="180" t="s">
        <v>181</v>
      </c>
      <c r="AM48" s="180" t="s">
        <v>181</v>
      </c>
      <c r="AN48" s="180" t="s">
        <v>180</v>
      </c>
      <c r="AO48" s="180" t="s">
        <v>181</v>
      </c>
      <c r="AP48" s="180" t="s">
        <v>181</v>
      </c>
      <c r="AQ48" s="180" t="s">
        <v>181</v>
      </c>
      <c r="AR48" s="180" t="s">
        <v>181</v>
      </c>
      <c r="AS48" s="180" t="s">
        <v>181</v>
      </c>
      <c r="AT48" s="180" t="s">
        <v>181</v>
      </c>
      <c r="AU48" s="180" t="s">
        <v>180</v>
      </c>
      <c r="AV48" s="180" t="s">
        <v>181</v>
      </c>
      <c r="AW48" s="180" t="s">
        <v>181</v>
      </c>
      <c r="AX48" s="180" t="s">
        <v>181</v>
      </c>
      <c r="AY48" s="180" t="s">
        <v>181</v>
      </c>
      <c r="AZ48" s="180" t="s">
        <v>181</v>
      </c>
      <c r="BA48" s="180" t="s">
        <v>181</v>
      </c>
      <c r="BB48" s="180" t="s">
        <v>181</v>
      </c>
      <c r="BC48" s="180" t="s">
        <v>181</v>
      </c>
      <c r="BD48" s="180" t="s">
        <v>181</v>
      </c>
      <c r="BE48" s="180" t="s">
        <v>181</v>
      </c>
      <c r="BF48" s="180" t="s">
        <v>181</v>
      </c>
      <c r="BG48" s="180" t="s">
        <v>181</v>
      </c>
      <c r="BH48" s="180" t="s">
        <v>181</v>
      </c>
      <c r="BI48" s="180" t="s">
        <v>181</v>
      </c>
      <c r="BJ48" s="180" t="s">
        <v>181</v>
      </c>
      <c r="BK48" s="180" t="s">
        <v>181</v>
      </c>
      <c r="BL48" s="180" t="s">
        <v>181</v>
      </c>
      <c r="BM48" s="180" t="s">
        <v>181</v>
      </c>
      <c r="BN48" s="180" t="s">
        <v>180</v>
      </c>
      <c r="BO48" s="180" t="s">
        <v>181</v>
      </c>
      <c r="BP48" s="180" t="s">
        <v>181</v>
      </c>
      <c r="BQ48" s="180" t="s">
        <v>181</v>
      </c>
      <c r="BR48" s="180" t="s">
        <v>181</v>
      </c>
      <c r="BS48" s="180" t="s">
        <v>181</v>
      </c>
      <c r="BT48" s="180" t="s">
        <v>181</v>
      </c>
      <c r="BU48" s="180" t="s">
        <v>181</v>
      </c>
      <c r="BV48" s="180">
        <v>2.0551999999999997</v>
      </c>
    </row>
    <row r="49" spans="1:74" s="179" customFormat="1" x14ac:dyDescent="0.25">
      <c r="A49" s="173">
        <v>41843.489583333336</v>
      </c>
      <c r="B49" s="30">
        <f t="shared" si="0"/>
        <v>627.48958333333576</v>
      </c>
      <c r="C49" s="182"/>
      <c r="D49" s="86">
        <v>1.9879483887267753</v>
      </c>
      <c r="E49" s="182"/>
      <c r="F49" s="182"/>
      <c r="G49" s="182"/>
      <c r="H49" s="182"/>
      <c r="I49" s="182"/>
      <c r="J49" s="182"/>
      <c r="K49" s="182"/>
      <c r="L49" s="182"/>
      <c r="M49" s="182"/>
      <c r="N49" s="182"/>
      <c r="O49" s="182"/>
      <c r="P49" s="182"/>
      <c r="Q49" s="182"/>
      <c r="R49" s="182"/>
      <c r="S49" s="182"/>
      <c r="T49" s="182"/>
      <c r="U49" s="182"/>
      <c r="V49" s="182"/>
      <c r="W49" s="182"/>
      <c r="X49" s="182"/>
      <c r="Y49" s="182"/>
      <c r="Z49" s="182"/>
      <c r="AA49" s="182"/>
      <c r="AB49" s="182"/>
      <c r="AC49" s="182"/>
      <c r="AD49" s="182"/>
      <c r="AE49" s="182"/>
      <c r="AF49" s="182"/>
      <c r="AG49" s="182"/>
      <c r="AH49" s="11"/>
      <c r="AI49" s="182"/>
      <c r="AJ49" s="182"/>
      <c r="AK49" s="182"/>
      <c r="AL49" s="182"/>
      <c r="AM49" s="182"/>
      <c r="AN49" s="182"/>
      <c r="AO49" s="182"/>
      <c r="AP49" s="182"/>
      <c r="AQ49" s="182"/>
      <c r="AR49" s="182"/>
      <c r="AS49" s="182"/>
      <c r="AT49" s="182"/>
      <c r="AU49" s="182"/>
      <c r="AV49" s="182"/>
      <c r="AW49" s="182"/>
      <c r="AX49" s="182"/>
      <c r="AY49" s="182"/>
      <c r="AZ49" s="182"/>
      <c r="BA49" s="182"/>
      <c r="BB49" s="182"/>
      <c r="BC49" s="182"/>
      <c r="BD49" s="182"/>
      <c r="BE49" s="182"/>
      <c r="BF49" s="182"/>
      <c r="BG49" s="182"/>
      <c r="BH49" s="182"/>
      <c r="BI49" s="182"/>
      <c r="BJ49" s="182"/>
      <c r="BK49" s="182"/>
      <c r="BL49" s="182"/>
      <c r="BM49" s="182"/>
      <c r="BN49" s="182"/>
      <c r="BO49" s="182"/>
      <c r="BP49" s="182"/>
      <c r="BQ49" s="182"/>
      <c r="BR49" s="182"/>
      <c r="BS49" s="182"/>
      <c r="BT49" s="182"/>
      <c r="BU49" s="182"/>
      <c r="BV49" s="182"/>
    </row>
    <row r="50" spans="1:74" s="179" customFormat="1" x14ac:dyDescent="0.25">
      <c r="A50" s="173">
        <v>41843.510416666664</v>
      </c>
      <c r="B50" s="30">
        <f t="shared" si="0"/>
        <v>627.51041666666424</v>
      </c>
      <c r="C50" s="182"/>
      <c r="D50" s="86">
        <v>1.9902295085666399</v>
      </c>
      <c r="E50" s="182"/>
      <c r="F50" s="182"/>
      <c r="G50" s="182"/>
      <c r="H50" s="182"/>
      <c r="I50" s="182"/>
      <c r="J50" s="182"/>
      <c r="K50" s="182"/>
      <c r="L50" s="182"/>
      <c r="M50" s="182"/>
      <c r="N50" s="182"/>
      <c r="O50" s="182"/>
      <c r="P50" s="182"/>
      <c r="Q50" s="182"/>
      <c r="R50" s="182"/>
      <c r="S50" s="182"/>
      <c r="T50" s="182"/>
      <c r="U50" s="182"/>
      <c r="V50" s="182"/>
      <c r="W50" s="182"/>
      <c r="X50" s="182"/>
      <c r="Y50" s="182"/>
      <c r="Z50" s="182"/>
      <c r="AA50" s="182"/>
      <c r="AB50" s="182"/>
      <c r="AC50" s="182"/>
      <c r="AD50" s="182"/>
      <c r="AE50" s="182"/>
      <c r="AF50" s="182"/>
      <c r="AG50" s="182"/>
      <c r="AH50" s="11"/>
      <c r="AI50" s="182"/>
      <c r="AJ50" s="182"/>
      <c r="AK50" s="182"/>
      <c r="AL50" s="182"/>
      <c r="AM50" s="182"/>
      <c r="AN50" s="182"/>
      <c r="AO50" s="182"/>
      <c r="AP50" s="182"/>
      <c r="AQ50" s="182"/>
      <c r="AR50" s="182"/>
      <c r="AS50" s="182"/>
      <c r="AT50" s="182"/>
      <c r="AU50" s="182"/>
      <c r="AV50" s="182"/>
      <c r="AW50" s="182"/>
      <c r="AX50" s="182"/>
      <c r="AY50" s="182"/>
      <c r="AZ50" s="182"/>
      <c r="BA50" s="182"/>
      <c r="BB50" s="182"/>
      <c r="BC50" s="182"/>
      <c r="BD50" s="182"/>
      <c r="BE50" s="182"/>
      <c r="BF50" s="182"/>
      <c r="BG50" s="182"/>
      <c r="BH50" s="182"/>
      <c r="BI50" s="182"/>
      <c r="BJ50" s="182"/>
      <c r="BK50" s="182"/>
      <c r="BL50" s="182"/>
      <c r="BM50" s="182"/>
      <c r="BN50" s="182"/>
      <c r="BO50" s="182"/>
      <c r="BP50" s="182"/>
      <c r="BQ50" s="182"/>
      <c r="BR50" s="182"/>
      <c r="BS50" s="182"/>
      <c r="BT50" s="182"/>
      <c r="BU50" s="182"/>
      <c r="BV50" s="182"/>
    </row>
    <row r="51" spans="1:74" s="179" customFormat="1" x14ac:dyDescent="0.25">
      <c r="A51" s="173">
        <v>41843.541666666664</v>
      </c>
      <c r="B51" s="30">
        <f t="shared" si="0"/>
        <v>627.54166666666424</v>
      </c>
      <c r="C51" s="182"/>
      <c r="D51" s="86">
        <v>1.9940601875742927</v>
      </c>
      <c r="E51" s="182"/>
      <c r="F51" s="182"/>
      <c r="G51" s="182"/>
      <c r="H51" s="182"/>
      <c r="I51" s="182"/>
      <c r="J51" s="182"/>
      <c r="K51" s="182"/>
      <c r="L51" s="182"/>
      <c r="M51" s="182"/>
      <c r="N51" s="182"/>
      <c r="O51" s="182"/>
      <c r="P51" s="182"/>
      <c r="Q51" s="182"/>
      <c r="R51" s="182"/>
      <c r="S51" s="182"/>
      <c r="T51" s="182"/>
      <c r="U51" s="182"/>
      <c r="V51" s="182"/>
      <c r="W51" s="182"/>
      <c r="X51" s="182"/>
      <c r="Y51" s="182"/>
      <c r="Z51" s="182"/>
      <c r="AA51" s="182"/>
      <c r="AB51" s="182"/>
      <c r="AC51" s="182"/>
      <c r="AD51" s="182"/>
      <c r="AE51" s="182"/>
      <c r="AF51" s="182"/>
      <c r="AG51" s="182"/>
      <c r="AH51" s="11"/>
      <c r="AI51" s="182"/>
      <c r="AJ51" s="182"/>
      <c r="AK51" s="182"/>
      <c r="AL51" s="182"/>
      <c r="AM51" s="182"/>
      <c r="AN51" s="182"/>
      <c r="AO51" s="182"/>
      <c r="AP51" s="182"/>
      <c r="AQ51" s="182"/>
      <c r="AR51" s="182"/>
      <c r="AS51" s="182"/>
      <c r="AT51" s="182"/>
      <c r="AU51" s="182"/>
      <c r="AV51" s="182"/>
      <c r="AW51" s="182"/>
      <c r="AX51" s="182"/>
      <c r="AY51" s="182"/>
      <c r="AZ51" s="182"/>
      <c r="BA51" s="182"/>
      <c r="BB51" s="182"/>
      <c r="BC51" s="182"/>
      <c r="BD51" s="182"/>
      <c r="BE51" s="182"/>
      <c r="BF51" s="182"/>
      <c r="BG51" s="182"/>
      <c r="BH51" s="182"/>
      <c r="BI51" s="182"/>
      <c r="BJ51" s="182"/>
      <c r="BK51" s="182"/>
      <c r="BL51" s="182"/>
      <c r="BM51" s="182"/>
      <c r="BN51" s="182"/>
      <c r="BO51" s="182"/>
      <c r="BP51" s="182"/>
      <c r="BQ51" s="182"/>
      <c r="BR51" s="182"/>
      <c r="BS51" s="182"/>
      <c r="BT51" s="182"/>
      <c r="BU51" s="182"/>
      <c r="BV51" s="182"/>
    </row>
    <row r="52" spans="1:74" s="179" customFormat="1" x14ac:dyDescent="0.25">
      <c r="A52" s="173">
        <v>41843.583333333336</v>
      </c>
      <c r="B52" s="30">
        <f t="shared" si="0"/>
        <v>627.58333333333576</v>
      </c>
      <c r="C52" s="103">
        <v>41873</v>
      </c>
      <c r="D52" s="239">
        <v>1.9952180102989694</v>
      </c>
      <c r="E52" s="180" t="s">
        <v>181</v>
      </c>
      <c r="F52" s="180">
        <v>64.357199999999992</v>
      </c>
      <c r="G52" s="180">
        <v>68.491600000000005</v>
      </c>
      <c r="H52" s="180">
        <v>31.382400000000001</v>
      </c>
      <c r="I52" s="180">
        <v>40.989600000000003</v>
      </c>
      <c r="J52" s="180" t="s">
        <v>180</v>
      </c>
      <c r="K52" s="180" t="s">
        <v>180</v>
      </c>
      <c r="L52" s="180" t="s">
        <v>180</v>
      </c>
      <c r="M52" s="180" t="s">
        <v>181</v>
      </c>
      <c r="N52" s="180" t="s">
        <v>181</v>
      </c>
      <c r="O52" s="180" t="s">
        <v>181</v>
      </c>
      <c r="P52" s="180" t="s">
        <v>181</v>
      </c>
      <c r="Q52" s="180" t="s">
        <v>180</v>
      </c>
      <c r="R52" s="180" t="s">
        <v>181</v>
      </c>
      <c r="S52" s="180" t="s">
        <v>181</v>
      </c>
      <c r="T52" s="180" t="s">
        <v>181</v>
      </c>
      <c r="U52" s="180" t="s">
        <v>181</v>
      </c>
      <c r="V52" s="180" t="s">
        <v>181</v>
      </c>
      <c r="W52" s="180" t="s">
        <v>181</v>
      </c>
      <c r="X52" s="180" t="s">
        <v>181</v>
      </c>
      <c r="Y52" s="180" t="s">
        <v>181</v>
      </c>
      <c r="Z52" s="180" t="s">
        <v>181</v>
      </c>
      <c r="AA52" s="180" t="s">
        <v>181</v>
      </c>
      <c r="AB52" s="180" t="s">
        <v>181</v>
      </c>
      <c r="AC52" s="180" t="s">
        <v>181</v>
      </c>
      <c r="AD52" s="180" t="s">
        <v>181</v>
      </c>
      <c r="AE52" s="180" t="s">
        <v>181</v>
      </c>
      <c r="AF52" s="180" t="s">
        <v>180</v>
      </c>
      <c r="AG52" s="180" t="s">
        <v>181</v>
      </c>
      <c r="AH52" s="188" t="s">
        <v>180</v>
      </c>
      <c r="AI52" s="180" t="s">
        <v>181</v>
      </c>
      <c r="AJ52" s="180" t="s">
        <v>180</v>
      </c>
      <c r="AK52" s="180" t="s">
        <v>181</v>
      </c>
      <c r="AL52" s="180" t="s">
        <v>181</v>
      </c>
      <c r="AM52" s="180" t="s">
        <v>181</v>
      </c>
      <c r="AN52" s="180">
        <v>2.6044</v>
      </c>
      <c r="AO52" s="180" t="s">
        <v>181</v>
      </c>
      <c r="AP52" s="180" t="s">
        <v>181</v>
      </c>
      <c r="AQ52" s="180" t="s">
        <v>181</v>
      </c>
      <c r="AR52" s="180" t="s">
        <v>181</v>
      </c>
      <c r="AS52" s="180" t="s">
        <v>181</v>
      </c>
      <c r="AT52" s="180" t="s">
        <v>181</v>
      </c>
      <c r="AU52" s="180" t="s">
        <v>180</v>
      </c>
      <c r="AV52" s="180" t="s">
        <v>181</v>
      </c>
      <c r="AW52" s="180" t="s">
        <v>181</v>
      </c>
      <c r="AX52" s="180" t="s">
        <v>181</v>
      </c>
      <c r="AY52" s="180" t="s">
        <v>181</v>
      </c>
      <c r="AZ52" s="180" t="s">
        <v>181</v>
      </c>
      <c r="BA52" s="180" t="s">
        <v>181</v>
      </c>
      <c r="BB52" s="180" t="s">
        <v>181</v>
      </c>
      <c r="BC52" s="180" t="s">
        <v>181</v>
      </c>
      <c r="BD52" s="180" t="s">
        <v>180</v>
      </c>
      <c r="BE52" s="180" t="s">
        <v>181</v>
      </c>
      <c r="BF52" s="180" t="s">
        <v>181</v>
      </c>
      <c r="BG52" s="180" t="s">
        <v>181</v>
      </c>
      <c r="BH52" s="180" t="s">
        <v>181</v>
      </c>
      <c r="BI52" s="180" t="s">
        <v>181</v>
      </c>
      <c r="BJ52" s="180" t="s">
        <v>181</v>
      </c>
      <c r="BK52" s="180" t="s">
        <v>181</v>
      </c>
      <c r="BL52" s="180" t="s">
        <v>181</v>
      </c>
      <c r="BM52" s="180" t="s">
        <v>181</v>
      </c>
      <c r="BN52" s="180" t="s">
        <v>180</v>
      </c>
      <c r="BO52" s="180" t="s">
        <v>181</v>
      </c>
      <c r="BP52" s="180" t="s">
        <v>181</v>
      </c>
      <c r="BQ52" s="180" t="s">
        <v>181</v>
      </c>
      <c r="BR52" s="180" t="s">
        <v>181</v>
      </c>
      <c r="BS52" s="180" t="s">
        <v>181</v>
      </c>
      <c r="BT52" s="180" t="s">
        <v>181</v>
      </c>
      <c r="BU52" s="180" t="s">
        <v>181</v>
      </c>
      <c r="BV52" s="180">
        <v>9.2772000000000006</v>
      </c>
    </row>
    <row r="53" spans="1:74" s="179" customFormat="1" x14ac:dyDescent="0.25">
      <c r="A53" s="173">
        <v>41843.604166666664</v>
      </c>
      <c r="B53" s="30">
        <f t="shared" si="0"/>
        <v>627.60416666666424</v>
      </c>
      <c r="C53" s="182"/>
      <c r="D53" s="86">
        <v>1.9966740903882212</v>
      </c>
      <c r="E53" s="182"/>
      <c r="F53" s="182"/>
      <c r="G53" s="182"/>
      <c r="H53" s="182"/>
      <c r="I53" s="182"/>
      <c r="J53" s="182"/>
      <c r="K53" s="182"/>
      <c r="L53" s="182"/>
      <c r="M53" s="182"/>
      <c r="N53" s="182"/>
      <c r="O53" s="182"/>
      <c r="P53" s="182"/>
      <c r="Q53" s="182"/>
      <c r="R53" s="182"/>
      <c r="S53" s="182"/>
      <c r="T53" s="182"/>
      <c r="U53" s="182"/>
      <c r="V53" s="182"/>
      <c r="W53" s="182"/>
      <c r="X53" s="182"/>
      <c r="Y53" s="182"/>
      <c r="Z53" s="182"/>
      <c r="AA53" s="182"/>
      <c r="AB53" s="182"/>
      <c r="AC53" s="182"/>
      <c r="AD53" s="182"/>
      <c r="AE53" s="182"/>
      <c r="AF53" s="182"/>
      <c r="AG53" s="182"/>
      <c r="AH53" s="11"/>
      <c r="AI53" s="182"/>
      <c r="AJ53" s="182"/>
      <c r="AK53" s="182"/>
      <c r="AL53" s="182"/>
      <c r="AM53" s="182"/>
      <c r="AN53" s="182"/>
      <c r="AO53" s="182"/>
      <c r="AP53" s="182"/>
      <c r="AQ53" s="182"/>
      <c r="AR53" s="182"/>
      <c r="AS53" s="182"/>
      <c r="AT53" s="182"/>
      <c r="AU53" s="182"/>
      <c r="AV53" s="182"/>
      <c r="AW53" s="182"/>
      <c r="AX53" s="182"/>
      <c r="AY53" s="182"/>
      <c r="AZ53" s="182"/>
      <c r="BA53" s="182"/>
      <c r="BB53" s="182"/>
      <c r="BC53" s="182"/>
      <c r="BD53" s="182"/>
      <c r="BE53" s="182"/>
      <c r="BF53" s="182"/>
      <c r="BG53" s="182"/>
      <c r="BH53" s="182"/>
      <c r="BI53" s="182"/>
      <c r="BJ53" s="182"/>
      <c r="BK53" s="182"/>
      <c r="BL53" s="182"/>
      <c r="BM53" s="182"/>
      <c r="BN53" s="182"/>
      <c r="BO53" s="182"/>
      <c r="BP53" s="182"/>
      <c r="BQ53" s="182"/>
      <c r="BR53" s="182"/>
      <c r="BS53" s="182"/>
      <c r="BT53" s="182"/>
      <c r="BU53" s="182"/>
      <c r="BV53" s="182"/>
    </row>
    <row r="54" spans="1:74" s="179" customFormat="1" x14ac:dyDescent="0.25">
      <c r="A54" s="173">
        <v>41843.625</v>
      </c>
      <c r="B54" s="30">
        <f t="shared" si="0"/>
        <v>627.625</v>
      </c>
      <c r="C54" s="182"/>
      <c r="D54" s="86">
        <v>1.9966740903882212</v>
      </c>
      <c r="E54" s="182"/>
      <c r="F54" s="182"/>
      <c r="G54" s="182"/>
      <c r="H54" s="182"/>
      <c r="I54" s="182"/>
      <c r="J54" s="182"/>
      <c r="K54" s="182"/>
      <c r="L54" s="182"/>
      <c r="M54" s="182"/>
      <c r="N54" s="182"/>
      <c r="O54" s="182"/>
      <c r="P54" s="182"/>
      <c r="Q54" s="182"/>
      <c r="R54" s="182"/>
      <c r="S54" s="182"/>
      <c r="T54" s="182"/>
      <c r="U54" s="182"/>
      <c r="V54" s="182"/>
      <c r="W54" s="182"/>
      <c r="X54" s="182"/>
      <c r="Y54" s="182"/>
      <c r="Z54" s="182"/>
      <c r="AA54" s="182"/>
      <c r="AB54" s="182"/>
      <c r="AC54" s="182"/>
      <c r="AD54" s="182"/>
      <c r="AE54" s="182"/>
      <c r="AF54" s="182"/>
      <c r="AG54" s="182"/>
      <c r="AH54" s="11"/>
      <c r="AI54" s="182"/>
      <c r="AJ54" s="182"/>
      <c r="AK54" s="182"/>
      <c r="AL54" s="182"/>
      <c r="AM54" s="182"/>
      <c r="AN54" s="182"/>
      <c r="AO54" s="182"/>
      <c r="AP54" s="182"/>
      <c r="AQ54" s="182"/>
      <c r="AR54" s="182"/>
      <c r="AS54" s="182"/>
      <c r="AT54" s="182"/>
      <c r="AU54" s="182"/>
      <c r="AV54" s="182"/>
      <c r="AW54" s="182"/>
      <c r="AX54" s="182"/>
      <c r="AY54" s="182"/>
      <c r="AZ54" s="182"/>
      <c r="BA54" s="182"/>
      <c r="BB54" s="182"/>
      <c r="BC54" s="182"/>
      <c r="BD54" s="182"/>
      <c r="BE54" s="182"/>
      <c r="BF54" s="182"/>
      <c r="BG54" s="182"/>
      <c r="BH54" s="182"/>
      <c r="BI54" s="182"/>
      <c r="BJ54" s="182"/>
      <c r="BK54" s="182"/>
      <c r="BL54" s="182"/>
      <c r="BM54" s="182"/>
      <c r="BN54" s="182"/>
      <c r="BO54" s="182"/>
      <c r="BP54" s="182"/>
      <c r="BQ54" s="182"/>
      <c r="BR54" s="182"/>
      <c r="BS54" s="182"/>
      <c r="BT54" s="182"/>
      <c r="BU54" s="182"/>
      <c r="BV54" s="182"/>
    </row>
    <row r="55" spans="1:74" s="179" customFormat="1" x14ac:dyDescent="0.25">
      <c r="A55" s="173">
        <v>41843.666666666664</v>
      </c>
      <c r="B55" s="30">
        <f t="shared" si="0"/>
        <v>627.66666666666424</v>
      </c>
      <c r="C55" s="103">
        <v>41873</v>
      </c>
      <c r="D55" s="239">
        <v>1.9966740903882212</v>
      </c>
      <c r="E55" s="180" t="s">
        <v>181</v>
      </c>
      <c r="F55" s="180">
        <v>49.056399999999996</v>
      </c>
      <c r="G55" s="180">
        <v>82.6</v>
      </c>
      <c r="H55" s="180">
        <v>34.097199999999994</v>
      </c>
      <c r="I55" s="180">
        <v>48.738799999999998</v>
      </c>
      <c r="J55" s="180">
        <v>4.1163999999999996</v>
      </c>
      <c r="K55" s="180" t="s">
        <v>180</v>
      </c>
      <c r="L55" s="180" t="s">
        <v>180</v>
      </c>
      <c r="M55" s="180" t="s">
        <v>181</v>
      </c>
      <c r="N55" s="180" t="s">
        <v>181</v>
      </c>
      <c r="O55" s="180" t="s">
        <v>181</v>
      </c>
      <c r="P55" s="180" t="s">
        <v>181</v>
      </c>
      <c r="Q55" s="180" t="s">
        <v>181</v>
      </c>
      <c r="R55" s="180" t="s">
        <v>181</v>
      </c>
      <c r="S55" s="180" t="s">
        <v>181</v>
      </c>
      <c r="T55" s="180" t="s">
        <v>181</v>
      </c>
      <c r="U55" s="180" t="s">
        <v>181</v>
      </c>
      <c r="V55" s="180" t="s">
        <v>181</v>
      </c>
      <c r="W55" s="180" t="s">
        <v>181</v>
      </c>
      <c r="X55" s="180" t="s">
        <v>181</v>
      </c>
      <c r="Y55" s="180" t="s">
        <v>181</v>
      </c>
      <c r="Z55" s="180" t="s">
        <v>181</v>
      </c>
      <c r="AA55" s="180" t="s">
        <v>181</v>
      </c>
      <c r="AB55" s="180" t="s">
        <v>181</v>
      </c>
      <c r="AC55" s="180" t="s">
        <v>181</v>
      </c>
      <c r="AD55" s="180" t="s">
        <v>181</v>
      </c>
      <c r="AE55" s="180" t="s">
        <v>181</v>
      </c>
      <c r="AF55" s="180" t="s">
        <v>180</v>
      </c>
      <c r="AG55" s="180" t="s">
        <v>181</v>
      </c>
      <c r="AH55" s="188" t="s">
        <v>181</v>
      </c>
      <c r="AI55" s="180" t="s">
        <v>181</v>
      </c>
      <c r="AJ55" s="180">
        <v>2.7143999999999995</v>
      </c>
      <c r="AK55" s="180" t="s">
        <v>181</v>
      </c>
      <c r="AL55" s="180" t="s">
        <v>181</v>
      </c>
      <c r="AM55" s="180" t="s">
        <v>181</v>
      </c>
      <c r="AN55" s="180">
        <v>2.2303999999999999</v>
      </c>
      <c r="AO55" s="180" t="s">
        <v>181</v>
      </c>
      <c r="AP55" s="180" t="s">
        <v>181</v>
      </c>
      <c r="AQ55" s="180" t="s">
        <v>181</v>
      </c>
      <c r="AR55" s="180" t="s">
        <v>181</v>
      </c>
      <c r="AS55" s="180" t="s">
        <v>181</v>
      </c>
      <c r="AT55" s="180" t="s">
        <v>181</v>
      </c>
      <c r="AU55" s="180" t="s">
        <v>180</v>
      </c>
      <c r="AV55" s="180" t="s">
        <v>181</v>
      </c>
      <c r="AW55" s="180" t="s">
        <v>181</v>
      </c>
      <c r="AX55" s="180" t="s">
        <v>181</v>
      </c>
      <c r="AY55" s="180" t="s">
        <v>181</v>
      </c>
      <c r="AZ55" s="180" t="s">
        <v>181</v>
      </c>
      <c r="BA55" s="180" t="s">
        <v>181</v>
      </c>
      <c r="BB55" s="180" t="s">
        <v>181</v>
      </c>
      <c r="BC55" s="180" t="s">
        <v>181</v>
      </c>
      <c r="BD55" s="180" t="s">
        <v>181</v>
      </c>
      <c r="BE55" s="180" t="s">
        <v>181</v>
      </c>
      <c r="BF55" s="180" t="s">
        <v>181</v>
      </c>
      <c r="BG55" s="180" t="s">
        <v>181</v>
      </c>
      <c r="BH55" s="180" t="s">
        <v>181</v>
      </c>
      <c r="BI55" s="180" t="s">
        <v>181</v>
      </c>
      <c r="BJ55" s="180" t="s">
        <v>181</v>
      </c>
      <c r="BK55" s="180" t="s">
        <v>181</v>
      </c>
      <c r="BL55" s="180" t="s">
        <v>181</v>
      </c>
      <c r="BM55" s="180" t="s">
        <v>181</v>
      </c>
      <c r="BN55" s="180" t="s">
        <v>180</v>
      </c>
      <c r="BO55" s="180" t="s">
        <v>181</v>
      </c>
      <c r="BP55" s="180" t="s">
        <v>181</v>
      </c>
      <c r="BQ55" s="180" t="s">
        <v>181</v>
      </c>
      <c r="BR55" s="180" t="s">
        <v>181</v>
      </c>
      <c r="BS55" s="180" t="s">
        <v>181</v>
      </c>
      <c r="BT55" s="180" t="s">
        <v>181</v>
      </c>
      <c r="BU55" s="180" t="s">
        <v>181</v>
      </c>
      <c r="BV55" s="180">
        <v>14.44</v>
      </c>
    </row>
    <row r="56" spans="1:74" s="179" customFormat="1" x14ac:dyDescent="0.25">
      <c r="A56" s="173">
        <v>41843.708333333336</v>
      </c>
      <c r="B56" s="30">
        <f t="shared" si="0"/>
        <v>627.70833333333576</v>
      </c>
      <c r="C56" s="182"/>
      <c r="D56" s="86">
        <v>1.9966740903882212</v>
      </c>
      <c r="E56" s="182"/>
      <c r="F56" s="182"/>
      <c r="G56" s="182"/>
      <c r="H56" s="182"/>
      <c r="I56" s="182"/>
      <c r="J56" s="182"/>
      <c r="K56" s="182"/>
      <c r="L56" s="182"/>
      <c r="M56" s="182"/>
      <c r="N56" s="182"/>
      <c r="O56" s="182"/>
      <c r="P56" s="182"/>
      <c r="Q56" s="182"/>
      <c r="R56" s="182"/>
      <c r="S56" s="182"/>
      <c r="T56" s="182"/>
      <c r="U56" s="182"/>
      <c r="V56" s="182"/>
      <c r="W56" s="182"/>
      <c r="X56" s="182"/>
      <c r="Y56" s="182"/>
      <c r="Z56" s="182"/>
      <c r="AA56" s="182"/>
      <c r="AB56" s="182"/>
      <c r="AC56" s="182"/>
      <c r="AD56" s="182"/>
      <c r="AE56" s="182"/>
      <c r="AF56" s="182"/>
      <c r="AG56" s="182"/>
      <c r="AH56" s="11"/>
      <c r="AI56" s="182"/>
      <c r="AJ56" s="182"/>
      <c r="AK56" s="182"/>
      <c r="AL56" s="182"/>
      <c r="AM56" s="182"/>
      <c r="AN56" s="182"/>
      <c r="AO56" s="182"/>
      <c r="AP56" s="182"/>
      <c r="AQ56" s="182"/>
      <c r="AR56" s="182"/>
      <c r="AS56" s="182"/>
      <c r="AT56" s="182"/>
      <c r="AU56" s="182"/>
      <c r="AV56" s="182"/>
      <c r="AW56" s="182"/>
      <c r="AX56" s="182"/>
      <c r="AY56" s="182"/>
      <c r="AZ56" s="182"/>
      <c r="BA56" s="182"/>
      <c r="BB56" s="182"/>
      <c r="BC56" s="182"/>
      <c r="BD56" s="182"/>
      <c r="BE56" s="182"/>
      <c r="BF56" s="182"/>
      <c r="BG56" s="182"/>
      <c r="BH56" s="182"/>
      <c r="BI56" s="182"/>
      <c r="BJ56" s="182"/>
      <c r="BK56" s="182"/>
      <c r="BL56" s="182"/>
      <c r="BM56" s="182"/>
      <c r="BN56" s="182"/>
      <c r="BO56" s="182"/>
      <c r="BP56" s="182"/>
      <c r="BQ56" s="182"/>
      <c r="BR56" s="182"/>
      <c r="BS56" s="182"/>
      <c r="BT56" s="182"/>
      <c r="BU56" s="182"/>
      <c r="BV56" s="182"/>
    </row>
    <row r="57" spans="1:74" s="179" customFormat="1" x14ac:dyDescent="0.25">
      <c r="A57" s="173">
        <v>41843.791666666664</v>
      </c>
      <c r="B57" s="30">
        <f t="shared" si="0"/>
        <v>627.79166666666424</v>
      </c>
      <c r="C57" s="103">
        <v>41873</v>
      </c>
      <c r="D57" s="239">
        <v>1.998666381438299</v>
      </c>
      <c r="E57" s="176" t="s">
        <v>181</v>
      </c>
      <c r="F57" s="176">
        <v>51.792399999999994</v>
      </c>
      <c r="G57" s="176">
        <v>61.614399999999996</v>
      </c>
      <c r="H57" s="176">
        <v>27.1876</v>
      </c>
      <c r="I57" s="176">
        <v>38.671199999999999</v>
      </c>
      <c r="J57" s="176" t="s">
        <v>180</v>
      </c>
      <c r="K57" s="176" t="s">
        <v>180</v>
      </c>
      <c r="L57" s="176" t="s">
        <v>181</v>
      </c>
      <c r="M57" s="176" t="s">
        <v>181</v>
      </c>
      <c r="N57" s="176" t="s">
        <v>181</v>
      </c>
      <c r="O57" s="176" t="s">
        <v>181</v>
      </c>
      <c r="P57" s="176" t="s">
        <v>181</v>
      </c>
      <c r="Q57" s="176" t="s">
        <v>181</v>
      </c>
      <c r="R57" s="176" t="s">
        <v>181</v>
      </c>
      <c r="S57" s="176" t="s">
        <v>181</v>
      </c>
      <c r="T57" s="176" t="s">
        <v>181</v>
      </c>
      <c r="U57" s="176" t="s">
        <v>180</v>
      </c>
      <c r="V57" s="176" t="s">
        <v>181</v>
      </c>
      <c r="W57" s="176" t="s">
        <v>181</v>
      </c>
      <c r="X57" s="176" t="s">
        <v>181</v>
      </c>
      <c r="Y57" s="176" t="s">
        <v>181</v>
      </c>
      <c r="Z57" s="176" t="s">
        <v>181</v>
      </c>
      <c r="AA57" s="176" t="s">
        <v>181</v>
      </c>
      <c r="AB57" s="176" t="s">
        <v>181</v>
      </c>
      <c r="AC57" s="176" t="s">
        <v>181</v>
      </c>
      <c r="AD57" s="176" t="s">
        <v>180</v>
      </c>
      <c r="AE57" s="176" t="s">
        <v>181</v>
      </c>
      <c r="AF57" s="176" t="s">
        <v>180</v>
      </c>
      <c r="AG57" s="176" t="s">
        <v>181</v>
      </c>
      <c r="AH57" s="189" t="s">
        <v>181</v>
      </c>
      <c r="AI57" s="176" t="s">
        <v>181</v>
      </c>
      <c r="AJ57" s="176" t="s">
        <v>180</v>
      </c>
      <c r="AK57" s="176" t="s">
        <v>181</v>
      </c>
      <c r="AL57" s="176" t="s">
        <v>181</v>
      </c>
      <c r="AM57" s="176" t="s">
        <v>181</v>
      </c>
      <c r="AN57" s="176" t="s">
        <v>180</v>
      </c>
      <c r="AO57" s="176" t="s">
        <v>181</v>
      </c>
      <c r="AP57" s="176" t="s">
        <v>181</v>
      </c>
      <c r="AQ57" s="176" t="s">
        <v>181</v>
      </c>
      <c r="AR57" s="176" t="s">
        <v>181</v>
      </c>
      <c r="AS57" s="176" t="s">
        <v>181</v>
      </c>
      <c r="AT57" s="176" t="s">
        <v>181</v>
      </c>
      <c r="AU57" s="176" t="s">
        <v>180</v>
      </c>
      <c r="AV57" s="176" t="s">
        <v>181</v>
      </c>
      <c r="AW57" s="176" t="s">
        <v>181</v>
      </c>
      <c r="AX57" s="176" t="s">
        <v>181</v>
      </c>
      <c r="AY57" s="176" t="s">
        <v>181</v>
      </c>
      <c r="AZ57" s="176" t="s">
        <v>181</v>
      </c>
      <c r="BA57" s="176" t="s">
        <v>181</v>
      </c>
      <c r="BB57" s="176" t="s">
        <v>181</v>
      </c>
      <c r="BC57" s="176" t="s">
        <v>181</v>
      </c>
      <c r="BD57" s="176" t="s">
        <v>181</v>
      </c>
      <c r="BE57" s="176" t="s">
        <v>181</v>
      </c>
      <c r="BF57" s="176" t="s">
        <v>181</v>
      </c>
      <c r="BG57" s="176" t="s">
        <v>181</v>
      </c>
      <c r="BH57" s="176" t="s">
        <v>181</v>
      </c>
      <c r="BI57" s="176" t="s">
        <v>181</v>
      </c>
      <c r="BJ57" s="176" t="s">
        <v>181</v>
      </c>
      <c r="BK57" s="176" t="s">
        <v>181</v>
      </c>
      <c r="BL57" s="176" t="s">
        <v>181</v>
      </c>
      <c r="BM57" s="176" t="s">
        <v>181</v>
      </c>
      <c r="BN57" s="176" t="s">
        <v>180</v>
      </c>
      <c r="BO57" s="176" t="s">
        <v>181</v>
      </c>
      <c r="BP57" s="176" t="s">
        <v>181</v>
      </c>
      <c r="BQ57" s="176" t="s">
        <v>181</v>
      </c>
      <c r="BR57" s="176" t="s">
        <v>181</v>
      </c>
      <c r="BS57" s="176" t="s">
        <v>181</v>
      </c>
      <c r="BT57" s="176" t="s">
        <v>181</v>
      </c>
      <c r="BU57" s="176" t="s">
        <v>181</v>
      </c>
      <c r="BV57" s="176">
        <v>7.9555999999999996</v>
      </c>
    </row>
    <row r="58" spans="1:74" s="179" customFormat="1" x14ac:dyDescent="0.25">
      <c r="A58" s="173">
        <v>41844.40625</v>
      </c>
      <c r="B58" s="30">
        <f t="shared" si="0"/>
        <v>628.40625</v>
      </c>
      <c r="C58" s="175">
        <v>41873</v>
      </c>
      <c r="D58" s="240">
        <v>1.998666381438299</v>
      </c>
      <c r="E58" s="177" t="s">
        <v>181</v>
      </c>
      <c r="F58" s="177">
        <v>44.443599999999996</v>
      </c>
      <c r="G58" s="177">
        <v>75.146000000000001</v>
      </c>
      <c r="H58" s="177">
        <v>29.008399999999998</v>
      </c>
      <c r="I58" s="177">
        <v>38.222000000000001</v>
      </c>
      <c r="J58" s="177" t="s">
        <v>181</v>
      </c>
      <c r="K58" s="177" t="s">
        <v>180</v>
      </c>
      <c r="L58" s="177" t="s">
        <v>180</v>
      </c>
      <c r="M58" s="177" t="s">
        <v>181</v>
      </c>
      <c r="N58" s="177" t="s">
        <v>181</v>
      </c>
      <c r="O58" s="177" t="s">
        <v>181</v>
      </c>
      <c r="P58" s="177" t="s">
        <v>181</v>
      </c>
      <c r="Q58" s="177" t="s">
        <v>180</v>
      </c>
      <c r="R58" s="177" t="s">
        <v>181</v>
      </c>
      <c r="S58" s="177" t="s">
        <v>181</v>
      </c>
      <c r="T58" s="177" t="s">
        <v>181</v>
      </c>
      <c r="U58" s="177" t="s">
        <v>181</v>
      </c>
      <c r="V58" s="177" t="s">
        <v>181</v>
      </c>
      <c r="W58" s="177" t="s">
        <v>181</v>
      </c>
      <c r="X58" s="177" t="s">
        <v>181</v>
      </c>
      <c r="Y58" s="177" t="s">
        <v>181</v>
      </c>
      <c r="Z58" s="177" t="s">
        <v>181</v>
      </c>
      <c r="AA58" s="177" t="s">
        <v>181</v>
      </c>
      <c r="AB58" s="177" t="s">
        <v>181</v>
      </c>
      <c r="AC58" s="177" t="s">
        <v>181</v>
      </c>
      <c r="AD58" s="177" t="s">
        <v>181</v>
      </c>
      <c r="AE58" s="177" t="s">
        <v>181</v>
      </c>
      <c r="AF58" s="177" t="s">
        <v>180</v>
      </c>
      <c r="AG58" s="177" t="s">
        <v>181</v>
      </c>
      <c r="AH58" s="190" t="s">
        <v>181</v>
      </c>
      <c r="AI58" s="177" t="s">
        <v>181</v>
      </c>
      <c r="AJ58" s="177" t="s">
        <v>180</v>
      </c>
      <c r="AK58" s="177" t="s">
        <v>181</v>
      </c>
      <c r="AL58" s="177" t="s">
        <v>181</v>
      </c>
      <c r="AM58" s="177" t="s">
        <v>181</v>
      </c>
      <c r="AN58" s="177" t="s">
        <v>180</v>
      </c>
      <c r="AO58" s="177" t="s">
        <v>181</v>
      </c>
      <c r="AP58" s="177" t="s">
        <v>181</v>
      </c>
      <c r="AQ58" s="177" t="s">
        <v>181</v>
      </c>
      <c r="AR58" s="177" t="s">
        <v>181</v>
      </c>
      <c r="AS58" s="177" t="s">
        <v>181</v>
      </c>
      <c r="AT58" s="177" t="s">
        <v>181</v>
      </c>
      <c r="AU58" s="177" t="s">
        <v>180</v>
      </c>
      <c r="AV58" s="177" t="s">
        <v>181</v>
      </c>
      <c r="AW58" s="177" t="s">
        <v>181</v>
      </c>
      <c r="AX58" s="177" t="s">
        <v>181</v>
      </c>
      <c r="AY58" s="177" t="s">
        <v>181</v>
      </c>
      <c r="AZ58" s="177" t="s">
        <v>181</v>
      </c>
      <c r="BA58" s="177" t="s">
        <v>181</v>
      </c>
      <c r="BB58" s="177" t="s">
        <v>181</v>
      </c>
      <c r="BC58" s="177" t="s">
        <v>181</v>
      </c>
      <c r="BD58" s="177" t="s">
        <v>181</v>
      </c>
      <c r="BE58" s="177" t="s">
        <v>181</v>
      </c>
      <c r="BF58" s="177" t="s">
        <v>181</v>
      </c>
      <c r="BG58" s="177" t="s">
        <v>181</v>
      </c>
      <c r="BH58" s="177" t="s">
        <v>181</v>
      </c>
      <c r="BI58" s="177" t="s">
        <v>181</v>
      </c>
      <c r="BJ58" s="177" t="s">
        <v>181</v>
      </c>
      <c r="BK58" s="177" t="s">
        <v>181</v>
      </c>
      <c r="BL58" s="177" t="s">
        <v>181</v>
      </c>
      <c r="BM58" s="177" t="s">
        <v>181</v>
      </c>
      <c r="BN58" s="177" t="s">
        <v>180</v>
      </c>
      <c r="BO58" s="177" t="s">
        <v>181</v>
      </c>
      <c r="BP58" s="177" t="s">
        <v>181</v>
      </c>
      <c r="BQ58" s="177" t="s">
        <v>181</v>
      </c>
      <c r="BR58" s="177" t="s">
        <v>181</v>
      </c>
      <c r="BS58" s="177" t="s">
        <v>181</v>
      </c>
      <c r="BT58" s="177" t="s">
        <v>181</v>
      </c>
      <c r="BU58" s="177" t="s">
        <v>181</v>
      </c>
      <c r="BV58" s="177">
        <v>9.8271999999999995</v>
      </c>
    </row>
    <row r="59" spans="1:74" s="179" customFormat="1" x14ac:dyDescent="0.25">
      <c r="A59" s="55">
        <v>41841</v>
      </c>
      <c r="B59" s="30">
        <f t="shared" si="0"/>
        <v>625</v>
      </c>
      <c r="D59" s="85">
        <v>1.998666381438299</v>
      </c>
      <c r="AH59" s="188"/>
    </row>
    <row r="60" spans="1:74" s="179" customFormat="1" x14ac:dyDescent="0.25">
      <c r="A60" s="55">
        <v>41859</v>
      </c>
      <c r="B60" s="30">
        <f t="shared" si="0"/>
        <v>643</v>
      </c>
      <c r="D60" s="85">
        <v>1.998666381438299</v>
      </c>
      <c r="AH60" s="188"/>
    </row>
    <row r="61" spans="1:74" s="179" customFormat="1" x14ac:dyDescent="0.25">
      <c r="A61" s="55">
        <v>41865</v>
      </c>
      <c r="B61" s="30">
        <f t="shared" si="0"/>
        <v>649</v>
      </c>
      <c r="C61" s="55">
        <v>41918</v>
      </c>
      <c r="D61" s="85">
        <v>1.998666381438299</v>
      </c>
      <c r="E61" s="190" t="s">
        <v>181</v>
      </c>
      <c r="F61" s="190">
        <v>43.831199999999995</v>
      </c>
      <c r="G61" s="190">
        <v>73.51639999999999</v>
      </c>
      <c r="H61" s="190">
        <v>51.040399999999998</v>
      </c>
      <c r="I61" s="190">
        <v>54.426400000000001</v>
      </c>
      <c r="J61" s="190">
        <v>5.1075999999999997</v>
      </c>
      <c r="K61" s="190" t="s">
        <v>180</v>
      </c>
      <c r="L61" s="190" t="s">
        <v>180</v>
      </c>
      <c r="M61" s="190" t="s">
        <v>181</v>
      </c>
      <c r="N61" s="190" t="s">
        <v>181</v>
      </c>
      <c r="O61" s="190" t="s">
        <v>181</v>
      </c>
      <c r="P61" s="190" t="s">
        <v>181</v>
      </c>
      <c r="Q61" s="190" t="s">
        <v>181</v>
      </c>
      <c r="R61" s="190" t="s">
        <v>181</v>
      </c>
      <c r="S61" s="190" t="s">
        <v>181</v>
      </c>
      <c r="T61" s="190" t="s">
        <v>181</v>
      </c>
      <c r="U61" s="190" t="s">
        <v>181</v>
      </c>
      <c r="V61" s="190" t="s">
        <v>181</v>
      </c>
      <c r="W61" s="190" t="s">
        <v>181</v>
      </c>
      <c r="X61" s="190" t="s">
        <v>181</v>
      </c>
      <c r="Y61" s="190" t="s">
        <v>181</v>
      </c>
      <c r="Z61" s="190" t="s">
        <v>181</v>
      </c>
      <c r="AA61" s="190" t="s">
        <v>181</v>
      </c>
      <c r="AB61" s="190" t="s">
        <v>181</v>
      </c>
      <c r="AC61" s="190" t="s">
        <v>181</v>
      </c>
      <c r="AD61" s="190" t="s">
        <v>181</v>
      </c>
      <c r="AE61" s="190" t="s">
        <v>181</v>
      </c>
      <c r="AF61" s="190" t="s">
        <v>180</v>
      </c>
      <c r="AG61" s="190" t="s">
        <v>181</v>
      </c>
      <c r="AH61" s="190" t="s">
        <v>180</v>
      </c>
      <c r="AI61" s="190" t="s">
        <v>181</v>
      </c>
      <c r="AJ61" s="190" t="s">
        <v>180</v>
      </c>
      <c r="AK61" s="190" t="s">
        <v>181</v>
      </c>
      <c r="AL61" s="190" t="s">
        <v>181</v>
      </c>
      <c r="AM61" s="190" t="s">
        <v>181</v>
      </c>
      <c r="AN61" s="190">
        <v>8.2867999999999995</v>
      </c>
      <c r="AO61" s="190" t="s">
        <v>181</v>
      </c>
      <c r="AP61" s="190" t="s">
        <v>181</v>
      </c>
      <c r="AQ61" s="190" t="s">
        <v>181</v>
      </c>
      <c r="AR61" s="190" t="s">
        <v>181</v>
      </c>
      <c r="AS61" s="190" t="s">
        <v>181</v>
      </c>
      <c r="AT61" s="190" t="s">
        <v>181</v>
      </c>
      <c r="AU61" s="190">
        <v>6.6567999999999996</v>
      </c>
      <c r="AV61" s="190" t="s">
        <v>181</v>
      </c>
      <c r="AW61" s="190" t="s">
        <v>181</v>
      </c>
      <c r="AX61" s="190" t="s">
        <v>181</v>
      </c>
      <c r="AY61" s="190" t="s">
        <v>181</v>
      </c>
      <c r="AZ61" s="190" t="s">
        <v>181</v>
      </c>
      <c r="BA61" s="190" t="s">
        <v>181</v>
      </c>
      <c r="BB61" s="190" t="s">
        <v>181</v>
      </c>
      <c r="BC61" s="190" t="s">
        <v>181</v>
      </c>
      <c r="BD61" s="190" t="s">
        <v>181</v>
      </c>
      <c r="BE61" s="190" t="s">
        <v>181</v>
      </c>
      <c r="BF61" s="190" t="s">
        <v>181</v>
      </c>
      <c r="BG61" s="190" t="s">
        <v>181</v>
      </c>
      <c r="BH61" s="190" t="s">
        <v>181</v>
      </c>
      <c r="BI61" s="190" t="s">
        <v>181</v>
      </c>
      <c r="BJ61" s="190" t="s">
        <v>181</v>
      </c>
      <c r="BK61" s="190" t="s">
        <v>181</v>
      </c>
      <c r="BL61" s="190">
        <v>2.7563999999999997</v>
      </c>
      <c r="BM61" s="190" t="s">
        <v>181</v>
      </c>
      <c r="BN61" s="190">
        <v>6.9536000000000007</v>
      </c>
      <c r="BO61" s="190" t="s">
        <v>180</v>
      </c>
      <c r="BP61" s="190">
        <v>4.7615999999999996</v>
      </c>
      <c r="BQ61" s="190" t="s">
        <v>181</v>
      </c>
      <c r="BR61" s="190" t="s">
        <v>181</v>
      </c>
      <c r="BS61" s="190" t="s">
        <v>181</v>
      </c>
      <c r="BT61" s="190" t="s">
        <v>181</v>
      </c>
      <c r="BU61" s="190" t="s">
        <v>181</v>
      </c>
      <c r="BV61" s="190">
        <v>10.715200000000001</v>
      </c>
    </row>
    <row r="62" spans="1:74" s="179" customFormat="1" x14ac:dyDescent="0.25">
      <c r="A62" s="16"/>
      <c r="B62" s="30"/>
      <c r="D62" s="202"/>
    </row>
    <row r="63" spans="1:74" s="179" customFormat="1" x14ac:dyDescent="0.25">
      <c r="A63" s="16"/>
      <c r="B63" s="30"/>
      <c r="D63" s="202"/>
    </row>
    <row r="64" spans="1:74" s="132" customFormat="1" x14ac:dyDescent="0.25">
      <c r="A64" s="73"/>
      <c r="B64" s="30"/>
      <c r="D64" s="202"/>
    </row>
    <row r="65" spans="1:74" s="132" customFormat="1" x14ac:dyDescent="0.25">
      <c r="A65" s="73"/>
      <c r="B65" s="30"/>
      <c r="D65" s="202"/>
    </row>
    <row r="67" spans="1:74" x14ac:dyDescent="0.25">
      <c r="A67" s="36">
        <v>41216</v>
      </c>
      <c r="B67" s="41" t="s">
        <v>189</v>
      </c>
      <c r="C67" s="42" t="s">
        <v>183</v>
      </c>
      <c r="D67" s="203"/>
      <c r="E67" s="43" t="s">
        <v>181</v>
      </c>
      <c r="F67" s="43" t="s">
        <v>181</v>
      </c>
      <c r="G67" s="43" t="s">
        <v>181</v>
      </c>
      <c r="H67" s="43" t="s">
        <v>181</v>
      </c>
      <c r="I67" s="43" t="s">
        <v>180</v>
      </c>
      <c r="J67" s="43" t="s">
        <v>181</v>
      </c>
      <c r="K67" s="43" t="s">
        <v>181</v>
      </c>
      <c r="L67" s="43" t="s">
        <v>180</v>
      </c>
      <c r="M67" s="43" t="s">
        <v>181</v>
      </c>
      <c r="N67" s="43" t="s">
        <v>181</v>
      </c>
      <c r="O67" s="43" t="s">
        <v>181</v>
      </c>
      <c r="P67" s="43" t="s">
        <v>181</v>
      </c>
      <c r="Q67" s="43" t="s">
        <v>181</v>
      </c>
      <c r="R67" s="43" t="s">
        <v>181</v>
      </c>
      <c r="S67" s="43" t="s">
        <v>181</v>
      </c>
      <c r="T67" s="43" t="s">
        <v>181</v>
      </c>
      <c r="U67" s="43" t="s">
        <v>181</v>
      </c>
      <c r="V67" s="43" t="s">
        <v>181</v>
      </c>
      <c r="W67" s="43" t="s">
        <v>181</v>
      </c>
      <c r="X67" s="43" t="s">
        <v>181</v>
      </c>
      <c r="Y67" s="43" t="s">
        <v>181</v>
      </c>
      <c r="Z67" s="43" t="s">
        <v>181</v>
      </c>
      <c r="AA67" s="43" t="s">
        <v>181</v>
      </c>
      <c r="AB67" s="43" t="s">
        <v>181</v>
      </c>
      <c r="AC67" s="43" t="s">
        <v>181</v>
      </c>
      <c r="AD67" s="43" t="s">
        <v>181</v>
      </c>
      <c r="AE67" s="43" t="s">
        <v>181</v>
      </c>
      <c r="AF67" s="43" t="s">
        <v>181</v>
      </c>
      <c r="AG67" s="43" t="s">
        <v>181</v>
      </c>
      <c r="AH67" s="43" t="s">
        <v>181</v>
      </c>
      <c r="AI67" s="43" t="s">
        <v>181</v>
      </c>
      <c r="AJ67" s="43" t="s">
        <v>181</v>
      </c>
      <c r="AK67" s="43" t="s">
        <v>181</v>
      </c>
      <c r="AL67" s="43" t="s">
        <v>181</v>
      </c>
      <c r="AM67" s="43" t="s">
        <v>181</v>
      </c>
      <c r="AN67" s="44">
        <v>26.084599999999995</v>
      </c>
      <c r="AO67" s="43" t="s">
        <v>181</v>
      </c>
      <c r="AP67" s="43" t="s">
        <v>181</v>
      </c>
      <c r="AQ67" s="43" t="s">
        <v>181</v>
      </c>
      <c r="AR67" s="43" t="s">
        <v>181</v>
      </c>
      <c r="AS67" s="43" t="s">
        <v>181</v>
      </c>
      <c r="AT67" s="43" t="s">
        <v>181</v>
      </c>
      <c r="AU67" s="43" t="s">
        <v>181</v>
      </c>
      <c r="AV67" s="43" t="s">
        <v>181</v>
      </c>
      <c r="AW67" s="43" t="s">
        <v>181</v>
      </c>
      <c r="AX67" s="43" t="s">
        <v>181</v>
      </c>
      <c r="AY67" s="43" t="s">
        <v>181</v>
      </c>
      <c r="AZ67" s="43" t="s">
        <v>181</v>
      </c>
      <c r="BA67" s="43" t="s">
        <v>181</v>
      </c>
      <c r="BB67" s="43" t="s">
        <v>181</v>
      </c>
      <c r="BC67" s="43" t="s">
        <v>181</v>
      </c>
      <c r="BD67" s="43" t="s">
        <v>181</v>
      </c>
      <c r="BE67" s="43" t="s">
        <v>181</v>
      </c>
      <c r="BF67" s="43" t="s">
        <v>181</v>
      </c>
      <c r="BG67" s="43" t="s">
        <v>181</v>
      </c>
      <c r="BH67" s="43" t="s">
        <v>181</v>
      </c>
      <c r="BI67" s="43" t="s">
        <v>181</v>
      </c>
      <c r="BJ67" s="43" t="s">
        <v>181</v>
      </c>
      <c r="BK67" s="43" t="s">
        <v>181</v>
      </c>
      <c r="BL67" s="43">
        <v>2.1763999999999997</v>
      </c>
      <c r="BM67" s="43" t="s">
        <v>181</v>
      </c>
      <c r="BN67" s="43">
        <v>5.0801999999999996</v>
      </c>
      <c r="BO67" s="43">
        <v>4.1048</v>
      </c>
      <c r="BP67" s="43" t="s">
        <v>181</v>
      </c>
      <c r="BQ67" s="43" t="s">
        <v>181</v>
      </c>
      <c r="BR67" s="43" t="s">
        <v>181</v>
      </c>
      <c r="BS67" s="43" t="s">
        <v>181</v>
      </c>
      <c r="BT67" s="43" t="s">
        <v>181</v>
      </c>
      <c r="BU67" s="43" t="s">
        <v>181</v>
      </c>
      <c r="BV67" s="43" t="s">
        <v>181</v>
      </c>
    </row>
    <row r="70" spans="1:74" s="29" customFormat="1" x14ac:dyDescent="0.25">
      <c r="A70" s="29" t="s">
        <v>195</v>
      </c>
      <c r="D70" s="208"/>
    </row>
    <row r="71" spans="1:74" s="93" customFormat="1" x14ac:dyDescent="0.25">
      <c r="D71" s="202"/>
    </row>
    <row r="72" spans="1:74" s="93" customFormat="1" x14ac:dyDescent="0.25">
      <c r="B72" s="97" t="s">
        <v>196</v>
      </c>
      <c r="C72" s="55">
        <v>41800</v>
      </c>
      <c r="D72" s="194"/>
      <c r="E72" s="95" t="s">
        <v>181</v>
      </c>
      <c r="F72" s="95" t="s">
        <v>181</v>
      </c>
      <c r="G72" s="95" t="s">
        <v>181</v>
      </c>
      <c r="H72" s="95" t="s">
        <v>181</v>
      </c>
      <c r="I72" s="95" t="s">
        <v>181</v>
      </c>
      <c r="J72" s="95" t="s">
        <v>181</v>
      </c>
      <c r="K72" s="95" t="s">
        <v>181</v>
      </c>
      <c r="L72" s="95" t="s">
        <v>181</v>
      </c>
      <c r="M72" s="95" t="s">
        <v>181</v>
      </c>
      <c r="N72" s="95" t="s">
        <v>181</v>
      </c>
      <c r="O72" s="95" t="s">
        <v>181</v>
      </c>
      <c r="P72" s="95" t="s">
        <v>181</v>
      </c>
      <c r="Q72" s="95" t="s">
        <v>181</v>
      </c>
      <c r="R72" s="95" t="s">
        <v>181</v>
      </c>
      <c r="S72" s="95" t="s">
        <v>181</v>
      </c>
      <c r="T72" s="95" t="s">
        <v>181</v>
      </c>
      <c r="U72" s="95" t="s">
        <v>181</v>
      </c>
      <c r="V72" s="95" t="s">
        <v>181</v>
      </c>
      <c r="W72" s="95" t="s">
        <v>181</v>
      </c>
      <c r="X72" s="95" t="s">
        <v>181</v>
      </c>
      <c r="Y72" s="95" t="s">
        <v>181</v>
      </c>
      <c r="Z72" s="95" t="s">
        <v>181</v>
      </c>
      <c r="AA72" s="95" t="s">
        <v>181</v>
      </c>
      <c r="AB72" s="95" t="s">
        <v>181</v>
      </c>
      <c r="AC72" s="95" t="s">
        <v>181</v>
      </c>
      <c r="AD72" s="95" t="s">
        <v>181</v>
      </c>
      <c r="AE72" s="95" t="s">
        <v>181</v>
      </c>
      <c r="AF72" s="95" t="s">
        <v>181</v>
      </c>
      <c r="AG72" s="95" t="s">
        <v>181</v>
      </c>
      <c r="AH72" s="95" t="s">
        <v>181</v>
      </c>
      <c r="AI72" s="95" t="s">
        <v>181</v>
      </c>
      <c r="AJ72" s="95" t="s">
        <v>181</v>
      </c>
      <c r="AK72" s="95" t="s">
        <v>181</v>
      </c>
      <c r="AL72" s="95" t="s">
        <v>181</v>
      </c>
      <c r="AM72" s="95" t="s">
        <v>181</v>
      </c>
      <c r="AN72" s="95" t="s">
        <v>181</v>
      </c>
      <c r="AO72" s="95" t="s">
        <v>181</v>
      </c>
      <c r="AP72" s="95" t="s">
        <v>181</v>
      </c>
      <c r="AQ72" s="95" t="s">
        <v>181</v>
      </c>
      <c r="AR72" s="95" t="s">
        <v>181</v>
      </c>
      <c r="AS72" s="95" t="s">
        <v>181</v>
      </c>
      <c r="AT72" s="95" t="s">
        <v>181</v>
      </c>
      <c r="AU72" s="95" t="s">
        <v>181</v>
      </c>
      <c r="AV72" s="95" t="s">
        <v>181</v>
      </c>
      <c r="AW72" s="95" t="s">
        <v>181</v>
      </c>
      <c r="AX72" s="95" t="s">
        <v>181</v>
      </c>
      <c r="AY72" s="95" t="s">
        <v>181</v>
      </c>
      <c r="AZ72" s="95" t="s">
        <v>181</v>
      </c>
      <c r="BA72" s="95" t="s">
        <v>181</v>
      </c>
      <c r="BB72" s="95" t="s">
        <v>181</v>
      </c>
      <c r="BC72" s="95" t="s">
        <v>181</v>
      </c>
      <c r="BD72" s="95" t="s">
        <v>181</v>
      </c>
      <c r="BE72" s="95" t="s">
        <v>181</v>
      </c>
      <c r="BF72" s="95" t="s">
        <v>181</v>
      </c>
      <c r="BG72" s="95" t="s">
        <v>181</v>
      </c>
      <c r="BH72" s="95" t="s">
        <v>181</v>
      </c>
      <c r="BI72" s="95" t="s">
        <v>181</v>
      </c>
      <c r="BJ72" s="95" t="s">
        <v>181</v>
      </c>
      <c r="BK72" s="95" t="s">
        <v>181</v>
      </c>
      <c r="BL72" s="95" t="s">
        <v>181</v>
      </c>
      <c r="BM72" s="95" t="s">
        <v>181</v>
      </c>
      <c r="BN72" s="95" t="s">
        <v>181</v>
      </c>
      <c r="BO72" s="95" t="s">
        <v>181</v>
      </c>
      <c r="BP72" s="95" t="s">
        <v>181</v>
      </c>
      <c r="BQ72" s="95" t="s">
        <v>181</v>
      </c>
      <c r="BR72" s="95" t="s">
        <v>181</v>
      </c>
      <c r="BS72" s="95" t="s">
        <v>181</v>
      </c>
      <c r="BT72" s="95" t="s">
        <v>181</v>
      </c>
      <c r="BU72" s="95" t="s">
        <v>181</v>
      </c>
      <c r="BV72" s="95" t="s">
        <v>181</v>
      </c>
    </row>
    <row r="73" spans="1:74" s="93" customFormat="1" x14ac:dyDescent="0.25">
      <c r="B73" s="97" t="s">
        <v>197</v>
      </c>
      <c r="C73" s="55">
        <v>41800</v>
      </c>
      <c r="D73" s="194"/>
      <c r="E73" s="95" t="s">
        <v>181</v>
      </c>
      <c r="F73" s="95" t="s">
        <v>181</v>
      </c>
      <c r="G73" s="95" t="s">
        <v>181</v>
      </c>
      <c r="H73" s="95" t="s">
        <v>181</v>
      </c>
      <c r="I73" s="95" t="s">
        <v>181</v>
      </c>
      <c r="J73" s="95" t="s">
        <v>181</v>
      </c>
      <c r="K73" s="95" t="s">
        <v>181</v>
      </c>
      <c r="L73" s="95" t="s">
        <v>181</v>
      </c>
      <c r="M73" s="95" t="s">
        <v>181</v>
      </c>
      <c r="N73" s="95" t="s">
        <v>181</v>
      </c>
      <c r="O73" s="95" t="s">
        <v>181</v>
      </c>
      <c r="P73" s="95" t="s">
        <v>181</v>
      </c>
      <c r="Q73" s="95" t="s">
        <v>181</v>
      </c>
      <c r="R73" s="95" t="s">
        <v>181</v>
      </c>
      <c r="S73" s="95" t="s">
        <v>181</v>
      </c>
      <c r="T73" s="95" t="s">
        <v>181</v>
      </c>
      <c r="U73" s="95" t="s">
        <v>181</v>
      </c>
      <c r="V73" s="95" t="s">
        <v>181</v>
      </c>
      <c r="W73" s="95" t="s">
        <v>181</v>
      </c>
      <c r="X73" s="95" t="s">
        <v>181</v>
      </c>
      <c r="Y73" s="95" t="s">
        <v>181</v>
      </c>
      <c r="Z73" s="95" t="s">
        <v>181</v>
      </c>
      <c r="AA73" s="95" t="s">
        <v>181</v>
      </c>
      <c r="AB73" s="95" t="s">
        <v>181</v>
      </c>
      <c r="AC73" s="95" t="s">
        <v>181</v>
      </c>
      <c r="AD73" s="95" t="s">
        <v>181</v>
      </c>
      <c r="AE73" s="95" t="s">
        <v>181</v>
      </c>
      <c r="AF73" s="95" t="s">
        <v>181</v>
      </c>
      <c r="AG73" s="95" t="s">
        <v>181</v>
      </c>
      <c r="AH73" s="95" t="s">
        <v>181</v>
      </c>
      <c r="AI73" s="95" t="s">
        <v>181</v>
      </c>
      <c r="AJ73" s="95" t="s">
        <v>181</v>
      </c>
      <c r="AK73" s="95" t="s">
        <v>181</v>
      </c>
      <c r="AL73" s="95" t="s">
        <v>181</v>
      </c>
      <c r="AM73" s="95" t="s">
        <v>181</v>
      </c>
      <c r="AN73" s="95" t="s">
        <v>181</v>
      </c>
      <c r="AO73" s="95" t="s">
        <v>181</v>
      </c>
      <c r="AP73" s="95" t="s">
        <v>181</v>
      </c>
      <c r="AQ73" s="95" t="s">
        <v>181</v>
      </c>
      <c r="AR73" s="95" t="s">
        <v>181</v>
      </c>
      <c r="AS73" s="95" t="s">
        <v>181</v>
      </c>
      <c r="AT73" s="95" t="s">
        <v>181</v>
      </c>
      <c r="AU73" s="95" t="s">
        <v>181</v>
      </c>
      <c r="AV73" s="95" t="s">
        <v>181</v>
      </c>
      <c r="AW73" s="95" t="s">
        <v>181</v>
      </c>
      <c r="AX73" s="95" t="s">
        <v>181</v>
      </c>
      <c r="AY73" s="95" t="s">
        <v>181</v>
      </c>
      <c r="AZ73" s="95" t="s">
        <v>181</v>
      </c>
      <c r="BA73" s="95" t="s">
        <v>181</v>
      </c>
      <c r="BB73" s="95" t="s">
        <v>181</v>
      </c>
      <c r="BC73" s="95" t="s">
        <v>181</v>
      </c>
      <c r="BD73" s="95" t="s">
        <v>181</v>
      </c>
      <c r="BE73" s="95" t="s">
        <v>181</v>
      </c>
      <c r="BF73" s="95" t="s">
        <v>181</v>
      </c>
      <c r="BG73" s="95" t="s">
        <v>181</v>
      </c>
      <c r="BH73" s="95" t="s">
        <v>181</v>
      </c>
      <c r="BI73" s="95" t="s">
        <v>181</v>
      </c>
      <c r="BJ73" s="95" t="s">
        <v>181</v>
      </c>
      <c r="BK73" s="95" t="s">
        <v>181</v>
      </c>
      <c r="BL73" s="95" t="s">
        <v>181</v>
      </c>
      <c r="BM73" s="95" t="s">
        <v>181</v>
      </c>
      <c r="BN73" s="95" t="s">
        <v>181</v>
      </c>
      <c r="BO73" s="95" t="s">
        <v>181</v>
      </c>
      <c r="BP73" s="95" t="s">
        <v>181</v>
      </c>
      <c r="BQ73" s="95" t="s">
        <v>181</v>
      </c>
      <c r="BR73" s="95" t="s">
        <v>181</v>
      </c>
      <c r="BS73" s="95" t="s">
        <v>181</v>
      </c>
      <c r="BT73" s="95" t="s">
        <v>181</v>
      </c>
      <c r="BU73" s="95" t="s">
        <v>181</v>
      </c>
      <c r="BV73" s="95" t="s">
        <v>181</v>
      </c>
    </row>
    <row r="74" spans="1:74" s="93" customFormat="1" x14ac:dyDescent="0.25">
      <c r="B74" s="97" t="s">
        <v>198</v>
      </c>
      <c r="C74" s="55">
        <v>41800</v>
      </c>
      <c r="D74" s="194"/>
      <c r="E74" s="95">
        <v>98.350000000000009</v>
      </c>
      <c r="F74" s="95">
        <v>105.56666666666666</v>
      </c>
      <c r="G74" s="95">
        <v>106.05</v>
      </c>
      <c r="H74" s="95">
        <v>107.85000000000001</v>
      </c>
      <c r="I74" s="95">
        <v>104.91666666666669</v>
      </c>
      <c r="J74" s="95">
        <v>109.8</v>
      </c>
      <c r="K74" s="95">
        <v>107.61666666666666</v>
      </c>
      <c r="L74" s="95">
        <v>107.48333333333331</v>
      </c>
      <c r="M74" s="95">
        <v>104.85000000000001</v>
      </c>
      <c r="N74" s="95">
        <v>105.83333333333333</v>
      </c>
      <c r="O74" s="95">
        <v>118.86666666666667</v>
      </c>
      <c r="P74" s="94" t="s">
        <v>199</v>
      </c>
      <c r="Q74" s="95">
        <v>108.83333333333336</v>
      </c>
      <c r="R74" s="94" t="s">
        <v>199</v>
      </c>
      <c r="S74" s="95">
        <v>112.66666666666667</v>
      </c>
      <c r="T74" s="94" t="s">
        <v>199</v>
      </c>
      <c r="U74" s="95">
        <v>99.166666666666671</v>
      </c>
      <c r="V74" s="95">
        <v>100.06666666666666</v>
      </c>
      <c r="W74" s="95">
        <v>112.23333333333335</v>
      </c>
      <c r="X74" s="94" t="s">
        <v>199</v>
      </c>
      <c r="Y74" s="95">
        <v>103.60000000000001</v>
      </c>
      <c r="Z74" s="95">
        <v>107.8</v>
      </c>
      <c r="AA74" s="94" t="s">
        <v>199</v>
      </c>
      <c r="AB74" s="94" t="s">
        <v>199</v>
      </c>
      <c r="AC74" s="95">
        <v>118.51666666666667</v>
      </c>
      <c r="AD74" s="95">
        <v>113.25</v>
      </c>
      <c r="AE74" s="94" t="s">
        <v>199</v>
      </c>
      <c r="AF74" s="95">
        <v>96.183333333333337</v>
      </c>
      <c r="AG74" s="94" t="s">
        <v>199</v>
      </c>
      <c r="AH74" s="95">
        <v>92.816666666666663</v>
      </c>
      <c r="AI74" s="94" t="s">
        <v>199</v>
      </c>
      <c r="AJ74" s="95">
        <v>95.216666666666654</v>
      </c>
      <c r="AK74" s="94" t="s">
        <v>199</v>
      </c>
      <c r="AL74" s="95">
        <v>95.333333333333329</v>
      </c>
      <c r="AM74" s="95" t="s">
        <v>200</v>
      </c>
      <c r="AN74" s="95">
        <v>99.466666666666683</v>
      </c>
      <c r="AO74" s="95">
        <v>99.45</v>
      </c>
      <c r="AP74" s="94" t="s">
        <v>199</v>
      </c>
      <c r="AQ74" s="94" t="s">
        <v>199</v>
      </c>
      <c r="AR74" s="94" t="s">
        <v>199</v>
      </c>
      <c r="AS74" s="94" t="s">
        <v>199</v>
      </c>
      <c r="AT74" s="95">
        <v>120.23333333333333</v>
      </c>
      <c r="AU74" s="95">
        <v>119.03333333333335</v>
      </c>
      <c r="AV74" s="94" t="s">
        <v>199</v>
      </c>
      <c r="AW74" s="94" t="s">
        <v>199</v>
      </c>
      <c r="AX74" s="94" t="s">
        <v>199</v>
      </c>
      <c r="AY74" s="95">
        <v>114</v>
      </c>
      <c r="AZ74" s="94" t="s">
        <v>199</v>
      </c>
      <c r="BA74" s="94" t="s">
        <v>199</v>
      </c>
      <c r="BB74" s="94" t="s">
        <v>199</v>
      </c>
      <c r="BC74" s="94" t="s">
        <v>199</v>
      </c>
      <c r="BD74" s="95">
        <v>102.5</v>
      </c>
      <c r="BE74" s="94" t="s">
        <v>199</v>
      </c>
      <c r="BF74" s="94" t="s">
        <v>199</v>
      </c>
      <c r="BG74" s="95">
        <v>123.94999999999999</v>
      </c>
      <c r="BH74" s="95">
        <v>114.80000000000001</v>
      </c>
      <c r="BI74" s="95">
        <v>115.98333333333333</v>
      </c>
      <c r="BJ74" s="94" t="s">
        <v>199</v>
      </c>
      <c r="BK74" s="94" t="s">
        <v>199</v>
      </c>
      <c r="BL74" s="95">
        <v>107.45</v>
      </c>
      <c r="BM74" s="94" t="s">
        <v>199</v>
      </c>
      <c r="BN74" s="95">
        <v>111.63333333333333</v>
      </c>
      <c r="BO74" s="94" t="s">
        <v>199</v>
      </c>
      <c r="BP74" s="94" t="s">
        <v>199</v>
      </c>
      <c r="BQ74" s="94" t="s">
        <v>199</v>
      </c>
      <c r="BR74" s="94" t="s">
        <v>199</v>
      </c>
      <c r="BS74" s="94" t="s">
        <v>199</v>
      </c>
      <c r="BT74" s="94" t="s">
        <v>199</v>
      </c>
      <c r="BU74" s="94" t="s">
        <v>199</v>
      </c>
      <c r="BV74" s="94" t="s">
        <v>199</v>
      </c>
    </row>
    <row r="75" spans="1:74" s="93" customFormat="1" ht="17.25" x14ac:dyDescent="0.25">
      <c r="B75" s="97" t="s">
        <v>201</v>
      </c>
      <c r="C75" s="55">
        <v>41800</v>
      </c>
      <c r="D75" s="194"/>
      <c r="E75" s="95">
        <v>0.999</v>
      </c>
      <c r="F75" s="95">
        <v>0.999</v>
      </c>
      <c r="G75" s="95">
        <v>0.999</v>
      </c>
      <c r="H75" s="95">
        <v>0.999</v>
      </c>
      <c r="I75" s="95">
        <v>1</v>
      </c>
      <c r="J75" s="95">
        <v>0.998</v>
      </c>
      <c r="K75" s="95">
        <v>0.999</v>
      </c>
      <c r="L75" s="95">
        <v>0.998</v>
      </c>
      <c r="M75" s="95">
        <v>0.999</v>
      </c>
      <c r="N75" s="95">
        <v>0.999</v>
      </c>
      <c r="O75" s="95">
        <v>0.996</v>
      </c>
      <c r="P75" s="94" t="s">
        <v>199</v>
      </c>
      <c r="Q75" s="95">
        <v>1</v>
      </c>
      <c r="R75" s="94" t="s">
        <v>199</v>
      </c>
      <c r="S75" s="95">
        <v>0.998</v>
      </c>
      <c r="T75" s="94" t="s">
        <v>199</v>
      </c>
      <c r="U75" s="95">
        <v>0.98399999999999999</v>
      </c>
      <c r="V75" s="95">
        <v>0.998</v>
      </c>
      <c r="W75" s="95">
        <v>0.998</v>
      </c>
      <c r="X75" s="94" t="s">
        <v>199</v>
      </c>
      <c r="Y75" s="95">
        <v>1</v>
      </c>
      <c r="Z75" s="95">
        <v>0.997</v>
      </c>
      <c r="AA75" s="94" t="s">
        <v>199</v>
      </c>
      <c r="AB75" s="95">
        <v>0.97199999999999998</v>
      </c>
      <c r="AC75" s="95">
        <v>0.98499999999999999</v>
      </c>
      <c r="AD75" s="95">
        <v>0.999</v>
      </c>
      <c r="AE75" s="94" t="s">
        <v>199</v>
      </c>
      <c r="AF75" s="95">
        <v>0.999</v>
      </c>
      <c r="AG75" s="94" t="s">
        <v>199</v>
      </c>
      <c r="AH75" s="95">
        <v>0.999</v>
      </c>
      <c r="AI75" s="94" t="s">
        <v>199</v>
      </c>
      <c r="AJ75" s="95">
        <v>1</v>
      </c>
      <c r="AK75" s="94" t="s">
        <v>199</v>
      </c>
      <c r="AL75" s="95">
        <v>0.997</v>
      </c>
      <c r="AM75" s="95">
        <v>0.99399999999999999</v>
      </c>
      <c r="AN75" s="95">
        <v>0.99</v>
      </c>
      <c r="AO75" s="95">
        <v>0.995</v>
      </c>
      <c r="AP75" s="94" t="s">
        <v>199</v>
      </c>
      <c r="AQ75" s="94" t="s">
        <v>199</v>
      </c>
      <c r="AR75" s="94" t="s">
        <v>199</v>
      </c>
      <c r="AS75" s="94" t="s">
        <v>199</v>
      </c>
      <c r="AT75" s="95">
        <v>0.998</v>
      </c>
      <c r="AU75" s="95">
        <v>0.99399999999999999</v>
      </c>
      <c r="AV75" s="94" t="s">
        <v>199</v>
      </c>
      <c r="AW75" s="94" t="s">
        <v>199</v>
      </c>
      <c r="AX75" s="94" t="s">
        <v>199</v>
      </c>
      <c r="AY75" s="95">
        <v>0.997</v>
      </c>
      <c r="AZ75" s="94" t="s">
        <v>199</v>
      </c>
      <c r="BA75" s="94" t="s">
        <v>199</v>
      </c>
      <c r="BB75" s="94" t="s">
        <v>199</v>
      </c>
      <c r="BC75" s="94" t="s">
        <v>199</v>
      </c>
      <c r="BD75" s="95">
        <v>0.998</v>
      </c>
      <c r="BE75" s="94" t="s">
        <v>199</v>
      </c>
      <c r="BF75" s="94" t="s">
        <v>199</v>
      </c>
      <c r="BG75" s="95">
        <v>0.997</v>
      </c>
      <c r="BH75" s="95">
        <v>1</v>
      </c>
      <c r="BI75" s="95">
        <v>0.996</v>
      </c>
      <c r="BJ75" s="94" t="s">
        <v>199</v>
      </c>
      <c r="BK75" s="94" t="s">
        <v>199</v>
      </c>
      <c r="BL75" s="95">
        <v>0.999</v>
      </c>
      <c r="BM75" s="94" t="s">
        <v>199</v>
      </c>
      <c r="BN75" s="95">
        <v>0.999</v>
      </c>
      <c r="BO75" s="94" t="s">
        <v>199</v>
      </c>
      <c r="BP75" s="94" t="s">
        <v>199</v>
      </c>
      <c r="BQ75" s="94" t="s">
        <v>199</v>
      </c>
      <c r="BR75" s="94" t="s">
        <v>199</v>
      </c>
      <c r="BS75" s="94" t="s">
        <v>199</v>
      </c>
      <c r="BT75" s="94" t="s">
        <v>199</v>
      </c>
      <c r="BU75" s="94" t="s">
        <v>199</v>
      </c>
      <c r="BV75" s="94" t="s">
        <v>199</v>
      </c>
    </row>
    <row r="76" spans="1:74" s="93" customFormat="1" x14ac:dyDescent="0.25">
      <c r="B76" s="96" t="s">
        <v>202</v>
      </c>
      <c r="C76" s="55">
        <v>41800</v>
      </c>
      <c r="D76" s="194"/>
      <c r="E76" s="95">
        <v>83.4</v>
      </c>
      <c r="F76" s="95">
        <v>87.8</v>
      </c>
      <c r="G76" s="95">
        <v>96.8</v>
      </c>
      <c r="H76" s="95">
        <v>89.9</v>
      </c>
      <c r="I76" s="95">
        <v>88.1</v>
      </c>
      <c r="J76" s="95">
        <v>90.2</v>
      </c>
      <c r="K76" s="95">
        <v>89.9</v>
      </c>
      <c r="L76" s="95">
        <v>92.4</v>
      </c>
      <c r="M76" s="95">
        <v>90.8</v>
      </c>
      <c r="N76" s="95">
        <v>90.4</v>
      </c>
      <c r="O76" s="95">
        <v>101.5</v>
      </c>
      <c r="P76" s="94" t="s">
        <v>199</v>
      </c>
      <c r="Q76" s="95">
        <v>92</v>
      </c>
      <c r="R76" s="94" t="s">
        <v>199</v>
      </c>
      <c r="S76" s="95">
        <v>90.8</v>
      </c>
      <c r="T76" s="94" t="s">
        <v>199</v>
      </c>
      <c r="U76" s="95">
        <v>100.2</v>
      </c>
      <c r="V76" s="95">
        <v>108.4</v>
      </c>
      <c r="W76" s="95">
        <v>117.9</v>
      </c>
      <c r="X76" s="94" t="s">
        <v>199</v>
      </c>
      <c r="Y76" s="95">
        <v>86</v>
      </c>
      <c r="Z76" s="95">
        <v>87.3</v>
      </c>
      <c r="AA76" s="94" t="s">
        <v>199</v>
      </c>
      <c r="AB76" s="95">
        <v>104.4</v>
      </c>
      <c r="AC76" s="95">
        <v>85.8</v>
      </c>
      <c r="AD76" s="95">
        <v>84.1</v>
      </c>
      <c r="AE76" s="94" t="s">
        <v>199</v>
      </c>
      <c r="AF76" s="95">
        <v>81.2</v>
      </c>
      <c r="AG76" s="94" t="s">
        <v>199</v>
      </c>
      <c r="AH76" s="95">
        <v>86.1</v>
      </c>
      <c r="AI76" s="94" t="s">
        <v>199</v>
      </c>
      <c r="AJ76" s="95">
        <v>83.9</v>
      </c>
      <c r="AK76" s="94" t="s">
        <v>199</v>
      </c>
      <c r="AL76" s="95">
        <v>82.6</v>
      </c>
      <c r="AM76" s="95">
        <v>109.4</v>
      </c>
      <c r="AN76" s="95">
        <v>92.6</v>
      </c>
      <c r="AO76" s="95">
        <v>101.4</v>
      </c>
      <c r="AP76" s="94" t="s">
        <v>199</v>
      </c>
      <c r="AQ76" s="94" t="s">
        <v>199</v>
      </c>
      <c r="AR76" s="94" t="s">
        <v>199</v>
      </c>
      <c r="AS76" s="94" t="s">
        <v>199</v>
      </c>
      <c r="AT76" s="95">
        <v>85.9</v>
      </c>
      <c r="AU76" s="95">
        <v>111.1</v>
      </c>
      <c r="AV76" s="94" t="s">
        <v>199</v>
      </c>
      <c r="AW76" s="94" t="s">
        <v>199</v>
      </c>
      <c r="AX76" s="94" t="s">
        <v>199</v>
      </c>
      <c r="AY76" s="95">
        <v>97.3</v>
      </c>
      <c r="AZ76" s="94" t="s">
        <v>199</v>
      </c>
      <c r="BA76" s="94" t="s">
        <v>199</v>
      </c>
      <c r="BB76" s="94" t="s">
        <v>199</v>
      </c>
      <c r="BC76" s="94" t="s">
        <v>199</v>
      </c>
      <c r="BD76" s="95">
        <v>85.4</v>
      </c>
      <c r="BE76" s="94" t="s">
        <v>199</v>
      </c>
      <c r="BF76" s="94" t="s">
        <v>199</v>
      </c>
      <c r="BG76" s="95">
        <v>84.8</v>
      </c>
      <c r="BH76" s="95">
        <v>80.400000000000006</v>
      </c>
      <c r="BI76" s="95">
        <v>82.6</v>
      </c>
      <c r="BJ76" s="94" t="s">
        <v>199</v>
      </c>
      <c r="BK76" s="94" t="s">
        <v>199</v>
      </c>
      <c r="BL76" s="95">
        <v>85</v>
      </c>
      <c r="BM76" s="94" t="s">
        <v>199</v>
      </c>
      <c r="BN76" s="95">
        <v>94.1</v>
      </c>
      <c r="BO76" s="94" t="s">
        <v>199</v>
      </c>
      <c r="BP76" s="94" t="s">
        <v>199</v>
      </c>
      <c r="BQ76" s="94" t="s">
        <v>199</v>
      </c>
      <c r="BR76" s="94" t="s">
        <v>199</v>
      </c>
      <c r="BS76" s="94" t="s">
        <v>199</v>
      </c>
      <c r="BT76" s="94" t="s">
        <v>199</v>
      </c>
      <c r="BU76" s="94" t="s">
        <v>199</v>
      </c>
      <c r="BV76" s="94" t="s">
        <v>199</v>
      </c>
    </row>
    <row r="77" spans="1:74" s="93" customFormat="1" x14ac:dyDescent="0.25">
      <c r="B77" s="97" t="s">
        <v>203</v>
      </c>
      <c r="C77" s="55">
        <v>41800</v>
      </c>
      <c r="D77" s="194"/>
      <c r="E77" s="95" t="s">
        <v>204</v>
      </c>
      <c r="F77" s="95" t="s">
        <v>204</v>
      </c>
      <c r="G77" s="95" t="s">
        <v>204</v>
      </c>
      <c r="H77" s="95" t="s">
        <v>204</v>
      </c>
      <c r="I77" s="95" t="s">
        <v>204</v>
      </c>
      <c r="J77" s="95" t="s">
        <v>204</v>
      </c>
      <c r="K77" s="95" t="s">
        <v>204</v>
      </c>
      <c r="L77" s="95" t="s">
        <v>204</v>
      </c>
      <c r="M77" s="95" t="s">
        <v>204</v>
      </c>
      <c r="N77" s="95" t="s">
        <v>204</v>
      </c>
      <c r="O77" s="95" t="s">
        <v>204</v>
      </c>
      <c r="P77" s="94" t="s">
        <v>199</v>
      </c>
      <c r="Q77" s="95" t="s">
        <v>204</v>
      </c>
      <c r="R77" s="94" t="s">
        <v>199</v>
      </c>
      <c r="S77" s="95" t="s">
        <v>204</v>
      </c>
      <c r="T77" s="94" t="s">
        <v>199</v>
      </c>
      <c r="U77" s="95" t="s">
        <v>204</v>
      </c>
      <c r="V77" s="95" t="s">
        <v>204</v>
      </c>
      <c r="W77" s="95" t="s">
        <v>204</v>
      </c>
      <c r="X77" s="94" t="s">
        <v>199</v>
      </c>
      <c r="Y77" s="95" t="s">
        <v>204</v>
      </c>
      <c r="Z77" s="95" t="s">
        <v>204</v>
      </c>
      <c r="AA77" s="95" t="s">
        <v>204</v>
      </c>
      <c r="AB77" s="95" t="s">
        <v>204</v>
      </c>
      <c r="AC77" s="95" t="s">
        <v>204</v>
      </c>
      <c r="AD77" s="95" t="s">
        <v>204</v>
      </c>
      <c r="AE77" s="94" t="s">
        <v>199</v>
      </c>
      <c r="AF77" s="95" t="s">
        <v>204</v>
      </c>
      <c r="AG77" s="94" t="s">
        <v>199</v>
      </c>
      <c r="AH77" s="95" t="s">
        <v>204</v>
      </c>
      <c r="AI77" s="94" t="s">
        <v>199</v>
      </c>
      <c r="AJ77" s="95" t="s">
        <v>204</v>
      </c>
      <c r="AK77" s="94" t="s">
        <v>199</v>
      </c>
      <c r="AL77" s="95" t="s">
        <v>204</v>
      </c>
      <c r="AM77" s="95" t="s">
        <v>204</v>
      </c>
      <c r="AN77" s="95" t="s">
        <v>204</v>
      </c>
      <c r="AO77" s="95" t="s">
        <v>204</v>
      </c>
      <c r="AP77" s="94" t="s">
        <v>199</v>
      </c>
      <c r="AQ77" s="94" t="s">
        <v>199</v>
      </c>
      <c r="AR77" s="94" t="s">
        <v>199</v>
      </c>
      <c r="AS77" s="94" t="s">
        <v>199</v>
      </c>
      <c r="AT77" s="95" t="s">
        <v>204</v>
      </c>
      <c r="AU77" s="95" t="s">
        <v>204</v>
      </c>
      <c r="AV77" s="94" t="s">
        <v>199</v>
      </c>
      <c r="AW77" s="94" t="s">
        <v>199</v>
      </c>
      <c r="AX77" s="94" t="s">
        <v>199</v>
      </c>
      <c r="AY77" s="95" t="s">
        <v>204</v>
      </c>
      <c r="AZ77" s="94" t="s">
        <v>199</v>
      </c>
      <c r="BA77" s="94" t="s">
        <v>199</v>
      </c>
      <c r="BB77" s="94" t="s">
        <v>199</v>
      </c>
      <c r="BC77" s="94" t="s">
        <v>199</v>
      </c>
      <c r="BD77" s="95" t="s">
        <v>204</v>
      </c>
      <c r="BE77" s="94" t="s">
        <v>199</v>
      </c>
      <c r="BF77" s="94" t="s">
        <v>199</v>
      </c>
      <c r="BG77" s="95" t="s">
        <v>204</v>
      </c>
      <c r="BH77" s="95" t="s">
        <v>204</v>
      </c>
      <c r="BI77" s="95" t="s">
        <v>204</v>
      </c>
      <c r="BJ77" s="94" t="s">
        <v>199</v>
      </c>
      <c r="BK77" s="94" t="s">
        <v>199</v>
      </c>
      <c r="BL77" s="95" t="s">
        <v>204</v>
      </c>
      <c r="BM77" s="94" t="s">
        <v>199</v>
      </c>
      <c r="BN77" s="95" t="s">
        <v>204</v>
      </c>
      <c r="BO77" s="94" t="s">
        <v>199</v>
      </c>
      <c r="BP77" s="95" t="s">
        <v>204</v>
      </c>
      <c r="BQ77" s="95" t="s">
        <v>204</v>
      </c>
      <c r="BR77" s="95" t="s">
        <v>204</v>
      </c>
      <c r="BS77" s="95" t="s">
        <v>204</v>
      </c>
      <c r="BT77" s="95" t="s">
        <v>204</v>
      </c>
      <c r="BU77" s="95" t="s">
        <v>204</v>
      </c>
      <c r="BV77" s="95" t="s">
        <v>204</v>
      </c>
    </row>
    <row r="78" spans="1:74" s="93" customFormat="1" x14ac:dyDescent="0.25">
      <c r="B78" s="97" t="s">
        <v>205</v>
      </c>
      <c r="C78" s="55">
        <v>41800</v>
      </c>
      <c r="D78" s="194"/>
      <c r="E78" s="93" t="s">
        <v>194</v>
      </c>
      <c r="F78" s="93">
        <v>34.171974475124067</v>
      </c>
      <c r="G78" s="93">
        <v>38.171666343599014</v>
      </c>
      <c r="H78" s="93">
        <v>29.252374607040011</v>
      </c>
      <c r="I78" s="93">
        <v>29.578556811334614</v>
      </c>
      <c r="J78" s="93" t="s">
        <v>194</v>
      </c>
      <c r="K78" s="93" t="s">
        <v>194</v>
      </c>
      <c r="L78" s="93" t="s">
        <v>194</v>
      </c>
      <c r="M78" s="93" t="s">
        <v>194</v>
      </c>
      <c r="N78" s="93" t="s">
        <v>194</v>
      </c>
      <c r="O78" s="93" t="s">
        <v>194</v>
      </c>
      <c r="P78" s="93" t="s">
        <v>194</v>
      </c>
      <c r="Q78" s="93" t="s">
        <v>194</v>
      </c>
      <c r="R78" s="93" t="s">
        <v>194</v>
      </c>
      <c r="S78" s="93" t="s">
        <v>194</v>
      </c>
      <c r="T78" s="93" t="s">
        <v>194</v>
      </c>
      <c r="U78" s="93" t="s">
        <v>194</v>
      </c>
      <c r="V78" s="93" t="s">
        <v>194</v>
      </c>
      <c r="W78" s="93" t="s">
        <v>194</v>
      </c>
      <c r="X78" s="93" t="s">
        <v>194</v>
      </c>
      <c r="Y78" s="93" t="s">
        <v>194</v>
      </c>
      <c r="Z78" s="93" t="s">
        <v>194</v>
      </c>
      <c r="AA78" s="93" t="s">
        <v>194</v>
      </c>
      <c r="AB78" s="93" t="s">
        <v>194</v>
      </c>
      <c r="AC78" s="93" t="s">
        <v>194</v>
      </c>
      <c r="AD78" s="93" t="s">
        <v>194</v>
      </c>
      <c r="AE78" s="93" t="s">
        <v>194</v>
      </c>
      <c r="AF78" s="93">
        <v>40.82055974000027</v>
      </c>
      <c r="AG78" s="93" t="s">
        <v>194</v>
      </c>
      <c r="AH78" s="93" t="s">
        <v>194</v>
      </c>
      <c r="AI78" s="93" t="s">
        <v>194</v>
      </c>
      <c r="AJ78" s="93" t="s">
        <v>194</v>
      </c>
      <c r="AK78" s="93" t="s">
        <v>194</v>
      </c>
      <c r="AL78" s="93" t="s">
        <v>194</v>
      </c>
      <c r="AM78" s="93" t="s">
        <v>194</v>
      </c>
      <c r="AN78" s="93">
        <v>33.453393774632566</v>
      </c>
      <c r="AO78" s="93" t="s">
        <v>194</v>
      </c>
      <c r="AP78" s="93" t="s">
        <v>194</v>
      </c>
      <c r="AQ78" s="93" t="s">
        <v>194</v>
      </c>
      <c r="AR78" s="93" t="s">
        <v>194</v>
      </c>
      <c r="AS78" s="93" t="s">
        <v>194</v>
      </c>
      <c r="AT78" s="93" t="s">
        <v>194</v>
      </c>
      <c r="AU78" s="93" t="s">
        <v>194</v>
      </c>
      <c r="AV78" s="93" t="s">
        <v>194</v>
      </c>
      <c r="AW78" s="93" t="s">
        <v>194</v>
      </c>
      <c r="AX78" s="93" t="s">
        <v>194</v>
      </c>
      <c r="AY78" s="93" t="s">
        <v>194</v>
      </c>
      <c r="AZ78" s="93" t="s">
        <v>194</v>
      </c>
      <c r="BA78" s="93" t="s">
        <v>194</v>
      </c>
      <c r="BB78" s="93" t="s">
        <v>194</v>
      </c>
      <c r="BC78" s="93" t="s">
        <v>194</v>
      </c>
      <c r="BD78" s="93" t="s">
        <v>194</v>
      </c>
      <c r="BE78" s="93" t="s">
        <v>194</v>
      </c>
      <c r="BF78" s="93" t="s">
        <v>194</v>
      </c>
      <c r="BG78" s="93" t="s">
        <v>194</v>
      </c>
      <c r="BH78" s="93" t="s">
        <v>194</v>
      </c>
      <c r="BI78" s="93" t="s">
        <v>194</v>
      </c>
      <c r="BJ78" s="93" t="s">
        <v>194</v>
      </c>
      <c r="BK78" s="93" t="s">
        <v>194</v>
      </c>
      <c r="BL78" s="93" t="s">
        <v>194</v>
      </c>
      <c r="BM78" s="93" t="s">
        <v>194</v>
      </c>
      <c r="BN78" s="93" t="s">
        <v>194</v>
      </c>
      <c r="BO78" s="93" t="s">
        <v>194</v>
      </c>
      <c r="BP78" s="93" t="s">
        <v>194</v>
      </c>
      <c r="BQ78" s="93" t="s">
        <v>194</v>
      </c>
      <c r="BR78" s="93" t="s">
        <v>194</v>
      </c>
      <c r="BS78" s="93" t="s">
        <v>194</v>
      </c>
      <c r="BT78" s="93" t="s">
        <v>194</v>
      </c>
      <c r="BU78" s="93" t="s">
        <v>194</v>
      </c>
      <c r="BV78" s="93" t="s">
        <v>194</v>
      </c>
    </row>
    <row r="79" spans="1:74" s="93" customFormat="1" x14ac:dyDescent="0.25">
      <c r="D79" s="202"/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V60"/>
  <sheetViews>
    <sheetView workbookViewId="0">
      <pane xSplit="3" ySplit="8" topLeftCell="D27" activePane="bottomRight" state="frozen"/>
      <selection pane="topRight" activeCell="D1" sqref="D1"/>
      <selection pane="bottomLeft" activeCell="A9" sqref="A9"/>
      <selection pane="bottomRight" activeCell="F45" sqref="F45"/>
    </sheetView>
  </sheetViews>
  <sheetFormatPr defaultRowHeight="15" x14ac:dyDescent="0.25"/>
  <cols>
    <col min="1" max="1" width="12.140625" bestFit="1" customWidth="1"/>
    <col min="2" max="2" width="27.85546875" customWidth="1"/>
    <col min="3" max="3" width="14.140625" customWidth="1"/>
    <col min="4" max="4" width="14.140625" style="202" customWidth="1"/>
    <col min="256" max="256" width="9.7109375" bestFit="1" customWidth="1"/>
    <col min="257" max="257" width="29" customWidth="1"/>
    <col min="258" max="258" width="12.140625" bestFit="1" customWidth="1"/>
    <col min="259" max="259" width="14.5703125" bestFit="1" customWidth="1"/>
    <col min="260" max="260" width="13.85546875" bestFit="1" customWidth="1"/>
    <col min="512" max="512" width="9.7109375" bestFit="1" customWidth="1"/>
    <col min="513" max="513" width="29" customWidth="1"/>
    <col min="514" max="514" width="12.140625" bestFit="1" customWidth="1"/>
    <col min="515" max="515" width="14.5703125" bestFit="1" customWidth="1"/>
    <col min="516" max="516" width="13.85546875" bestFit="1" customWidth="1"/>
    <col min="768" max="768" width="9.7109375" bestFit="1" customWidth="1"/>
    <col min="769" max="769" width="29" customWidth="1"/>
    <col min="770" max="770" width="12.140625" bestFit="1" customWidth="1"/>
    <col min="771" max="771" width="14.5703125" bestFit="1" customWidth="1"/>
    <col min="772" max="772" width="13.85546875" bestFit="1" customWidth="1"/>
    <col min="1024" max="1024" width="9.7109375" bestFit="1" customWidth="1"/>
    <col min="1025" max="1025" width="29" customWidth="1"/>
    <col min="1026" max="1026" width="12.140625" bestFit="1" customWidth="1"/>
    <col min="1027" max="1027" width="14.5703125" bestFit="1" customWidth="1"/>
    <col min="1028" max="1028" width="13.85546875" bestFit="1" customWidth="1"/>
    <col min="1280" max="1280" width="9.7109375" bestFit="1" customWidth="1"/>
    <col min="1281" max="1281" width="29" customWidth="1"/>
    <col min="1282" max="1282" width="12.140625" bestFit="1" customWidth="1"/>
    <col min="1283" max="1283" width="14.5703125" bestFit="1" customWidth="1"/>
    <col min="1284" max="1284" width="13.85546875" bestFit="1" customWidth="1"/>
    <col min="1536" max="1536" width="9.7109375" bestFit="1" customWidth="1"/>
    <col min="1537" max="1537" width="29" customWidth="1"/>
    <col min="1538" max="1538" width="12.140625" bestFit="1" customWidth="1"/>
    <col min="1539" max="1539" width="14.5703125" bestFit="1" customWidth="1"/>
    <col min="1540" max="1540" width="13.85546875" bestFit="1" customWidth="1"/>
    <col min="1792" max="1792" width="9.7109375" bestFit="1" customWidth="1"/>
    <col min="1793" max="1793" width="29" customWidth="1"/>
    <col min="1794" max="1794" width="12.140625" bestFit="1" customWidth="1"/>
    <col min="1795" max="1795" width="14.5703125" bestFit="1" customWidth="1"/>
    <col min="1796" max="1796" width="13.85546875" bestFit="1" customWidth="1"/>
    <col min="2048" max="2048" width="9.7109375" bestFit="1" customWidth="1"/>
    <col min="2049" max="2049" width="29" customWidth="1"/>
    <col min="2050" max="2050" width="12.140625" bestFit="1" customWidth="1"/>
    <col min="2051" max="2051" width="14.5703125" bestFit="1" customWidth="1"/>
    <col min="2052" max="2052" width="13.85546875" bestFit="1" customWidth="1"/>
    <col min="2304" max="2304" width="9.7109375" bestFit="1" customWidth="1"/>
    <col min="2305" max="2305" width="29" customWidth="1"/>
    <col min="2306" max="2306" width="12.140625" bestFit="1" customWidth="1"/>
    <col min="2307" max="2307" width="14.5703125" bestFit="1" customWidth="1"/>
    <col min="2308" max="2308" width="13.85546875" bestFit="1" customWidth="1"/>
    <col min="2560" max="2560" width="9.7109375" bestFit="1" customWidth="1"/>
    <col min="2561" max="2561" width="29" customWidth="1"/>
    <col min="2562" max="2562" width="12.140625" bestFit="1" customWidth="1"/>
    <col min="2563" max="2563" width="14.5703125" bestFit="1" customWidth="1"/>
    <col min="2564" max="2564" width="13.85546875" bestFit="1" customWidth="1"/>
    <col min="2816" max="2816" width="9.7109375" bestFit="1" customWidth="1"/>
    <col min="2817" max="2817" width="29" customWidth="1"/>
    <col min="2818" max="2818" width="12.140625" bestFit="1" customWidth="1"/>
    <col min="2819" max="2819" width="14.5703125" bestFit="1" customWidth="1"/>
    <col min="2820" max="2820" width="13.85546875" bestFit="1" customWidth="1"/>
    <col min="3072" max="3072" width="9.7109375" bestFit="1" customWidth="1"/>
    <col min="3073" max="3073" width="29" customWidth="1"/>
    <col min="3074" max="3074" width="12.140625" bestFit="1" customWidth="1"/>
    <col min="3075" max="3075" width="14.5703125" bestFit="1" customWidth="1"/>
    <col min="3076" max="3076" width="13.85546875" bestFit="1" customWidth="1"/>
    <col min="3328" max="3328" width="9.7109375" bestFit="1" customWidth="1"/>
    <col min="3329" max="3329" width="29" customWidth="1"/>
    <col min="3330" max="3330" width="12.140625" bestFit="1" customWidth="1"/>
    <col min="3331" max="3331" width="14.5703125" bestFit="1" customWidth="1"/>
    <col min="3332" max="3332" width="13.85546875" bestFit="1" customWidth="1"/>
    <col min="3584" max="3584" width="9.7109375" bestFit="1" customWidth="1"/>
    <col min="3585" max="3585" width="29" customWidth="1"/>
    <col min="3586" max="3586" width="12.140625" bestFit="1" customWidth="1"/>
    <col min="3587" max="3587" width="14.5703125" bestFit="1" customWidth="1"/>
    <col min="3588" max="3588" width="13.85546875" bestFit="1" customWidth="1"/>
    <col min="3840" max="3840" width="9.7109375" bestFit="1" customWidth="1"/>
    <col min="3841" max="3841" width="29" customWidth="1"/>
    <col min="3842" max="3842" width="12.140625" bestFit="1" customWidth="1"/>
    <col min="3843" max="3843" width="14.5703125" bestFit="1" customWidth="1"/>
    <col min="3844" max="3844" width="13.85546875" bestFit="1" customWidth="1"/>
    <col min="4096" max="4096" width="9.7109375" bestFit="1" customWidth="1"/>
    <col min="4097" max="4097" width="29" customWidth="1"/>
    <col min="4098" max="4098" width="12.140625" bestFit="1" customWidth="1"/>
    <col min="4099" max="4099" width="14.5703125" bestFit="1" customWidth="1"/>
    <col min="4100" max="4100" width="13.85546875" bestFit="1" customWidth="1"/>
    <col min="4352" max="4352" width="9.7109375" bestFit="1" customWidth="1"/>
    <col min="4353" max="4353" width="29" customWidth="1"/>
    <col min="4354" max="4354" width="12.140625" bestFit="1" customWidth="1"/>
    <col min="4355" max="4355" width="14.5703125" bestFit="1" customWidth="1"/>
    <col min="4356" max="4356" width="13.85546875" bestFit="1" customWidth="1"/>
    <col min="4608" max="4608" width="9.7109375" bestFit="1" customWidth="1"/>
    <col min="4609" max="4609" width="29" customWidth="1"/>
    <col min="4610" max="4610" width="12.140625" bestFit="1" customWidth="1"/>
    <col min="4611" max="4611" width="14.5703125" bestFit="1" customWidth="1"/>
    <col min="4612" max="4612" width="13.85546875" bestFit="1" customWidth="1"/>
    <col min="4864" max="4864" width="9.7109375" bestFit="1" customWidth="1"/>
    <col min="4865" max="4865" width="29" customWidth="1"/>
    <col min="4866" max="4866" width="12.140625" bestFit="1" customWidth="1"/>
    <col min="4867" max="4867" width="14.5703125" bestFit="1" customWidth="1"/>
    <col min="4868" max="4868" width="13.85546875" bestFit="1" customWidth="1"/>
    <col min="5120" max="5120" width="9.7109375" bestFit="1" customWidth="1"/>
    <col min="5121" max="5121" width="29" customWidth="1"/>
    <col min="5122" max="5122" width="12.140625" bestFit="1" customWidth="1"/>
    <col min="5123" max="5123" width="14.5703125" bestFit="1" customWidth="1"/>
    <col min="5124" max="5124" width="13.85546875" bestFit="1" customWidth="1"/>
    <col min="5376" max="5376" width="9.7109375" bestFit="1" customWidth="1"/>
    <col min="5377" max="5377" width="29" customWidth="1"/>
    <col min="5378" max="5378" width="12.140625" bestFit="1" customWidth="1"/>
    <col min="5379" max="5379" width="14.5703125" bestFit="1" customWidth="1"/>
    <col min="5380" max="5380" width="13.85546875" bestFit="1" customWidth="1"/>
    <col min="5632" max="5632" width="9.7109375" bestFit="1" customWidth="1"/>
    <col min="5633" max="5633" width="29" customWidth="1"/>
    <col min="5634" max="5634" width="12.140625" bestFit="1" customWidth="1"/>
    <col min="5635" max="5635" width="14.5703125" bestFit="1" customWidth="1"/>
    <col min="5636" max="5636" width="13.85546875" bestFit="1" customWidth="1"/>
    <col min="5888" max="5888" width="9.7109375" bestFit="1" customWidth="1"/>
    <col min="5889" max="5889" width="29" customWidth="1"/>
    <col min="5890" max="5890" width="12.140625" bestFit="1" customWidth="1"/>
    <col min="5891" max="5891" width="14.5703125" bestFit="1" customWidth="1"/>
    <col min="5892" max="5892" width="13.85546875" bestFit="1" customWidth="1"/>
    <col min="6144" max="6144" width="9.7109375" bestFit="1" customWidth="1"/>
    <col min="6145" max="6145" width="29" customWidth="1"/>
    <col min="6146" max="6146" width="12.140625" bestFit="1" customWidth="1"/>
    <col min="6147" max="6147" width="14.5703125" bestFit="1" customWidth="1"/>
    <col min="6148" max="6148" width="13.85546875" bestFit="1" customWidth="1"/>
    <col min="6400" max="6400" width="9.7109375" bestFit="1" customWidth="1"/>
    <col min="6401" max="6401" width="29" customWidth="1"/>
    <col min="6402" max="6402" width="12.140625" bestFit="1" customWidth="1"/>
    <col min="6403" max="6403" width="14.5703125" bestFit="1" customWidth="1"/>
    <col min="6404" max="6404" width="13.85546875" bestFit="1" customWidth="1"/>
    <col min="6656" max="6656" width="9.7109375" bestFit="1" customWidth="1"/>
    <col min="6657" max="6657" width="29" customWidth="1"/>
    <col min="6658" max="6658" width="12.140625" bestFit="1" customWidth="1"/>
    <col min="6659" max="6659" width="14.5703125" bestFit="1" customWidth="1"/>
    <col min="6660" max="6660" width="13.85546875" bestFit="1" customWidth="1"/>
    <col min="6912" max="6912" width="9.7109375" bestFit="1" customWidth="1"/>
    <col min="6913" max="6913" width="29" customWidth="1"/>
    <col min="6914" max="6914" width="12.140625" bestFit="1" customWidth="1"/>
    <col min="6915" max="6915" width="14.5703125" bestFit="1" customWidth="1"/>
    <col min="6916" max="6916" width="13.85546875" bestFit="1" customWidth="1"/>
    <col min="7168" max="7168" width="9.7109375" bestFit="1" customWidth="1"/>
    <col min="7169" max="7169" width="29" customWidth="1"/>
    <col min="7170" max="7170" width="12.140625" bestFit="1" customWidth="1"/>
    <col min="7171" max="7171" width="14.5703125" bestFit="1" customWidth="1"/>
    <col min="7172" max="7172" width="13.85546875" bestFit="1" customWidth="1"/>
    <col min="7424" max="7424" width="9.7109375" bestFit="1" customWidth="1"/>
    <col min="7425" max="7425" width="29" customWidth="1"/>
    <col min="7426" max="7426" width="12.140625" bestFit="1" customWidth="1"/>
    <col min="7427" max="7427" width="14.5703125" bestFit="1" customWidth="1"/>
    <col min="7428" max="7428" width="13.85546875" bestFit="1" customWidth="1"/>
    <col min="7680" max="7680" width="9.7109375" bestFit="1" customWidth="1"/>
    <col min="7681" max="7681" width="29" customWidth="1"/>
    <col min="7682" max="7682" width="12.140625" bestFit="1" customWidth="1"/>
    <col min="7683" max="7683" width="14.5703125" bestFit="1" customWidth="1"/>
    <col min="7684" max="7684" width="13.85546875" bestFit="1" customWidth="1"/>
    <col min="7936" max="7936" width="9.7109375" bestFit="1" customWidth="1"/>
    <col min="7937" max="7937" width="29" customWidth="1"/>
    <col min="7938" max="7938" width="12.140625" bestFit="1" customWidth="1"/>
    <col min="7939" max="7939" width="14.5703125" bestFit="1" customWidth="1"/>
    <col min="7940" max="7940" width="13.85546875" bestFit="1" customWidth="1"/>
    <col min="8192" max="8192" width="9.7109375" bestFit="1" customWidth="1"/>
    <col min="8193" max="8193" width="29" customWidth="1"/>
    <col min="8194" max="8194" width="12.140625" bestFit="1" customWidth="1"/>
    <col min="8195" max="8195" width="14.5703125" bestFit="1" customWidth="1"/>
    <col min="8196" max="8196" width="13.85546875" bestFit="1" customWidth="1"/>
    <col min="8448" max="8448" width="9.7109375" bestFit="1" customWidth="1"/>
    <col min="8449" max="8449" width="29" customWidth="1"/>
    <col min="8450" max="8450" width="12.140625" bestFit="1" customWidth="1"/>
    <col min="8451" max="8451" width="14.5703125" bestFit="1" customWidth="1"/>
    <col min="8452" max="8452" width="13.85546875" bestFit="1" customWidth="1"/>
    <col min="8704" max="8704" width="9.7109375" bestFit="1" customWidth="1"/>
    <col min="8705" max="8705" width="29" customWidth="1"/>
    <col min="8706" max="8706" width="12.140625" bestFit="1" customWidth="1"/>
    <col min="8707" max="8707" width="14.5703125" bestFit="1" customWidth="1"/>
    <col min="8708" max="8708" width="13.85546875" bestFit="1" customWidth="1"/>
    <col min="8960" max="8960" width="9.7109375" bestFit="1" customWidth="1"/>
    <col min="8961" max="8961" width="29" customWidth="1"/>
    <col min="8962" max="8962" width="12.140625" bestFit="1" customWidth="1"/>
    <col min="8963" max="8963" width="14.5703125" bestFit="1" customWidth="1"/>
    <col min="8964" max="8964" width="13.85546875" bestFit="1" customWidth="1"/>
    <col min="9216" max="9216" width="9.7109375" bestFit="1" customWidth="1"/>
    <col min="9217" max="9217" width="29" customWidth="1"/>
    <col min="9218" max="9218" width="12.140625" bestFit="1" customWidth="1"/>
    <col min="9219" max="9219" width="14.5703125" bestFit="1" customWidth="1"/>
    <col min="9220" max="9220" width="13.85546875" bestFit="1" customWidth="1"/>
    <col min="9472" max="9472" width="9.7109375" bestFit="1" customWidth="1"/>
    <col min="9473" max="9473" width="29" customWidth="1"/>
    <col min="9474" max="9474" width="12.140625" bestFit="1" customWidth="1"/>
    <col min="9475" max="9475" width="14.5703125" bestFit="1" customWidth="1"/>
    <col min="9476" max="9476" width="13.85546875" bestFit="1" customWidth="1"/>
    <col min="9728" max="9728" width="9.7109375" bestFit="1" customWidth="1"/>
    <col min="9729" max="9729" width="29" customWidth="1"/>
    <col min="9730" max="9730" width="12.140625" bestFit="1" customWidth="1"/>
    <col min="9731" max="9731" width="14.5703125" bestFit="1" customWidth="1"/>
    <col min="9732" max="9732" width="13.85546875" bestFit="1" customWidth="1"/>
    <col min="9984" max="9984" width="9.7109375" bestFit="1" customWidth="1"/>
    <col min="9985" max="9985" width="29" customWidth="1"/>
    <col min="9986" max="9986" width="12.140625" bestFit="1" customWidth="1"/>
    <col min="9987" max="9987" width="14.5703125" bestFit="1" customWidth="1"/>
    <col min="9988" max="9988" width="13.85546875" bestFit="1" customWidth="1"/>
    <col min="10240" max="10240" width="9.7109375" bestFit="1" customWidth="1"/>
    <col min="10241" max="10241" width="29" customWidth="1"/>
    <col min="10242" max="10242" width="12.140625" bestFit="1" customWidth="1"/>
    <col min="10243" max="10243" width="14.5703125" bestFit="1" customWidth="1"/>
    <col min="10244" max="10244" width="13.85546875" bestFit="1" customWidth="1"/>
    <col min="10496" max="10496" width="9.7109375" bestFit="1" customWidth="1"/>
    <col min="10497" max="10497" width="29" customWidth="1"/>
    <col min="10498" max="10498" width="12.140625" bestFit="1" customWidth="1"/>
    <col min="10499" max="10499" width="14.5703125" bestFit="1" customWidth="1"/>
    <col min="10500" max="10500" width="13.85546875" bestFit="1" customWidth="1"/>
    <col min="10752" max="10752" width="9.7109375" bestFit="1" customWidth="1"/>
    <col min="10753" max="10753" width="29" customWidth="1"/>
    <col min="10754" max="10754" width="12.140625" bestFit="1" customWidth="1"/>
    <col min="10755" max="10755" width="14.5703125" bestFit="1" customWidth="1"/>
    <col min="10756" max="10756" width="13.85546875" bestFit="1" customWidth="1"/>
    <col min="11008" max="11008" width="9.7109375" bestFit="1" customWidth="1"/>
    <col min="11009" max="11009" width="29" customWidth="1"/>
    <col min="11010" max="11010" width="12.140625" bestFit="1" customWidth="1"/>
    <col min="11011" max="11011" width="14.5703125" bestFit="1" customWidth="1"/>
    <col min="11012" max="11012" width="13.85546875" bestFit="1" customWidth="1"/>
    <col min="11264" max="11264" width="9.7109375" bestFit="1" customWidth="1"/>
    <col min="11265" max="11265" width="29" customWidth="1"/>
    <col min="11266" max="11266" width="12.140625" bestFit="1" customWidth="1"/>
    <col min="11267" max="11267" width="14.5703125" bestFit="1" customWidth="1"/>
    <col min="11268" max="11268" width="13.85546875" bestFit="1" customWidth="1"/>
    <col min="11520" max="11520" width="9.7109375" bestFit="1" customWidth="1"/>
    <col min="11521" max="11521" width="29" customWidth="1"/>
    <col min="11522" max="11522" width="12.140625" bestFit="1" customWidth="1"/>
    <col min="11523" max="11523" width="14.5703125" bestFit="1" customWidth="1"/>
    <col min="11524" max="11524" width="13.85546875" bestFit="1" customWidth="1"/>
    <col min="11776" max="11776" width="9.7109375" bestFit="1" customWidth="1"/>
    <col min="11777" max="11777" width="29" customWidth="1"/>
    <col min="11778" max="11778" width="12.140625" bestFit="1" customWidth="1"/>
    <col min="11779" max="11779" width="14.5703125" bestFit="1" customWidth="1"/>
    <col min="11780" max="11780" width="13.85546875" bestFit="1" customWidth="1"/>
    <col min="12032" max="12032" width="9.7109375" bestFit="1" customWidth="1"/>
    <col min="12033" max="12033" width="29" customWidth="1"/>
    <col min="12034" max="12034" width="12.140625" bestFit="1" customWidth="1"/>
    <col min="12035" max="12035" width="14.5703125" bestFit="1" customWidth="1"/>
    <col min="12036" max="12036" width="13.85546875" bestFit="1" customWidth="1"/>
    <col min="12288" max="12288" width="9.7109375" bestFit="1" customWidth="1"/>
    <col min="12289" max="12289" width="29" customWidth="1"/>
    <col min="12290" max="12290" width="12.140625" bestFit="1" customWidth="1"/>
    <col min="12291" max="12291" width="14.5703125" bestFit="1" customWidth="1"/>
    <col min="12292" max="12292" width="13.85546875" bestFit="1" customWidth="1"/>
    <col min="12544" max="12544" width="9.7109375" bestFit="1" customWidth="1"/>
    <col min="12545" max="12545" width="29" customWidth="1"/>
    <col min="12546" max="12546" width="12.140625" bestFit="1" customWidth="1"/>
    <col min="12547" max="12547" width="14.5703125" bestFit="1" customWidth="1"/>
    <col min="12548" max="12548" width="13.85546875" bestFit="1" customWidth="1"/>
    <col min="12800" max="12800" width="9.7109375" bestFit="1" customWidth="1"/>
    <col min="12801" max="12801" width="29" customWidth="1"/>
    <col min="12802" max="12802" width="12.140625" bestFit="1" customWidth="1"/>
    <col min="12803" max="12803" width="14.5703125" bestFit="1" customWidth="1"/>
    <col min="12804" max="12804" width="13.85546875" bestFit="1" customWidth="1"/>
    <col min="13056" max="13056" width="9.7109375" bestFit="1" customWidth="1"/>
    <col min="13057" max="13057" width="29" customWidth="1"/>
    <col min="13058" max="13058" width="12.140625" bestFit="1" customWidth="1"/>
    <col min="13059" max="13059" width="14.5703125" bestFit="1" customWidth="1"/>
    <col min="13060" max="13060" width="13.85546875" bestFit="1" customWidth="1"/>
    <col min="13312" max="13312" width="9.7109375" bestFit="1" customWidth="1"/>
    <col min="13313" max="13313" width="29" customWidth="1"/>
    <col min="13314" max="13314" width="12.140625" bestFit="1" customWidth="1"/>
    <col min="13315" max="13315" width="14.5703125" bestFit="1" customWidth="1"/>
    <col min="13316" max="13316" width="13.85546875" bestFit="1" customWidth="1"/>
    <col min="13568" max="13568" width="9.7109375" bestFit="1" customWidth="1"/>
    <col min="13569" max="13569" width="29" customWidth="1"/>
    <col min="13570" max="13570" width="12.140625" bestFit="1" customWidth="1"/>
    <col min="13571" max="13571" width="14.5703125" bestFit="1" customWidth="1"/>
    <col min="13572" max="13572" width="13.85546875" bestFit="1" customWidth="1"/>
    <col min="13824" max="13824" width="9.7109375" bestFit="1" customWidth="1"/>
    <col min="13825" max="13825" width="29" customWidth="1"/>
    <col min="13826" max="13826" width="12.140625" bestFit="1" customWidth="1"/>
    <col min="13827" max="13827" width="14.5703125" bestFit="1" customWidth="1"/>
    <col min="13828" max="13828" width="13.85546875" bestFit="1" customWidth="1"/>
    <col min="14080" max="14080" width="9.7109375" bestFit="1" customWidth="1"/>
    <col min="14081" max="14081" width="29" customWidth="1"/>
    <col min="14082" max="14082" width="12.140625" bestFit="1" customWidth="1"/>
    <col min="14083" max="14083" width="14.5703125" bestFit="1" customWidth="1"/>
    <col min="14084" max="14084" width="13.85546875" bestFit="1" customWidth="1"/>
    <col min="14336" max="14336" width="9.7109375" bestFit="1" customWidth="1"/>
    <col min="14337" max="14337" width="29" customWidth="1"/>
    <col min="14338" max="14338" width="12.140625" bestFit="1" customWidth="1"/>
    <col min="14339" max="14339" width="14.5703125" bestFit="1" customWidth="1"/>
    <col min="14340" max="14340" width="13.85546875" bestFit="1" customWidth="1"/>
    <col min="14592" max="14592" width="9.7109375" bestFit="1" customWidth="1"/>
    <col min="14593" max="14593" width="29" customWidth="1"/>
    <col min="14594" max="14594" width="12.140625" bestFit="1" customWidth="1"/>
    <col min="14595" max="14595" width="14.5703125" bestFit="1" customWidth="1"/>
    <col min="14596" max="14596" width="13.85546875" bestFit="1" customWidth="1"/>
    <col min="14848" max="14848" width="9.7109375" bestFit="1" customWidth="1"/>
    <col min="14849" max="14849" width="29" customWidth="1"/>
    <col min="14850" max="14850" width="12.140625" bestFit="1" customWidth="1"/>
    <col min="14851" max="14851" width="14.5703125" bestFit="1" customWidth="1"/>
    <col min="14852" max="14852" width="13.85546875" bestFit="1" customWidth="1"/>
    <col min="15104" max="15104" width="9.7109375" bestFit="1" customWidth="1"/>
    <col min="15105" max="15105" width="29" customWidth="1"/>
    <col min="15106" max="15106" width="12.140625" bestFit="1" customWidth="1"/>
    <col min="15107" max="15107" width="14.5703125" bestFit="1" customWidth="1"/>
    <col min="15108" max="15108" width="13.85546875" bestFit="1" customWidth="1"/>
    <col min="15360" max="15360" width="9.7109375" bestFit="1" customWidth="1"/>
    <col min="15361" max="15361" width="29" customWidth="1"/>
    <col min="15362" max="15362" width="12.140625" bestFit="1" customWidth="1"/>
    <col min="15363" max="15363" width="14.5703125" bestFit="1" customWidth="1"/>
    <col min="15364" max="15364" width="13.85546875" bestFit="1" customWidth="1"/>
    <col min="15616" max="15616" width="9.7109375" bestFit="1" customWidth="1"/>
    <col min="15617" max="15617" width="29" customWidth="1"/>
    <col min="15618" max="15618" width="12.140625" bestFit="1" customWidth="1"/>
    <col min="15619" max="15619" width="14.5703125" bestFit="1" customWidth="1"/>
    <col min="15620" max="15620" width="13.85546875" bestFit="1" customWidth="1"/>
    <col min="15872" max="15872" width="9.7109375" bestFit="1" customWidth="1"/>
    <col min="15873" max="15873" width="29" customWidth="1"/>
    <col min="15874" max="15874" width="12.140625" bestFit="1" customWidth="1"/>
    <col min="15875" max="15875" width="14.5703125" bestFit="1" customWidth="1"/>
    <col min="15876" max="15876" width="13.85546875" bestFit="1" customWidth="1"/>
    <col min="16128" max="16128" width="9.7109375" bestFit="1" customWidth="1"/>
    <col min="16129" max="16129" width="29" customWidth="1"/>
    <col min="16130" max="16130" width="12.140625" bestFit="1" customWidth="1"/>
    <col min="16131" max="16131" width="14.5703125" bestFit="1" customWidth="1"/>
    <col min="16132" max="16132" width="13.85546875" bestFit="1" customWidth="1"/>
  </cols>
  <sheetData>
    <row r="1" spans="1:74" x14ac:dyDescent="0.25">
      <c r="A1" s="19" t="s">
        <v>22</v>
      </c>
      <c r="B1" s="20" t="s">
        <v>4</v>
      </c>
      <c r="C1" s="21" t="s">
        <v>23</v>
      </c>
      <c r="D1" s="205"/>
      <c r="E1" s="22" t="s">
        <v>178</v>
      </c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</row>
    <row r="2" spans="1:74" x14ac:dyDescent="0.25">
      <c r="A2" s="19" t="s">
        <v>25</v>
      </c>
      <c r="B2" s="23">
        <v>41216</v>
      </c>
      <c r="C2" s="24"/>
      <c r="D2" s="206"/>
      <c r="E2" s="25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</row>
    <row r="3" spans="1:74" ht="28.5" customHeight="1" x14ac:dyDescent="0.25">
      <c r="A3" s="19" t="s">
        <v>26</v>
      </c>
      <c r="B3" s="26" t="s">
        <v>27</v>
      </c>
      <c r="C3" s="13" t="s">
        <v>28</v>
      </c>
      <c r="D3" s="20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</row>
    <row r="4" spans="1:74" x14ac:dyDescent="0.25">
      <c r="A4" s="19" t="s">
        <v>29</v>
      </c>
      <c r="B4" s="27" t="s">
        <v>30</v>
      </c>
      <c r="C4" s="13" t="s">
        <v>31</v>
      </c>
      <c r="D4" s="20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</row>
    <row r="5" spans="1:74" ht="15" customHeight="1" x14ac:dyDescent="0.25">
      <c r="A5" s="19" t="s">
        <v>32</v>
      </c>
      <c r="B5" s="27" t="s">
        <v>33</v>
      </c>
      <c r="C5" s="33" t="s">
        <v>34</v>
      </c>
      <c r="D5" s="209"/>
      <c r="E5" s="35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</row>
    <row r="6" spans="1:74" x14ac:dyDescent="0.25">
      <c r="A6" s="13" t="s">
        <v>179</v>
      </c>
      <c r="B6" s="35"/>
      <c r="C6" s="35"/>
      <c r="D6" s="207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</row>
    <row r="7" spans="1:74" x14ac:dyDescent="0.25">
      <c r="A7" s="13"/>
      <c r="B7" s="13"/>
      <c r="C7" s="13"/>
      <c r="D7" s="203"/>
      <c r="E7" s="13" t="s">
        <v>35</v>
      </c>
      <c r="F7" s="30" t="s">
        <v>36</v>
      </c>
      <c r="G7" s="30" t="s">
        <v>37</v>
      </c>
      <c r="H7" s="13" t="s">
        <v>38</v>
      </c>
      <c r="I7" s="13" t="s">
        <v>39</v>
      </c>
      <c r="J7" s="13" t="s">
        <v>40</v>
      </c>
      <c r="K7" s="13" t="s">
        <v>41</v>
      </c>
      <c r="L7" s="13" t="s">
        <v>42</v>
      </c>
      <c r="M7" s="13" t="s">
        <v>43</v>
      </c>
      <c r="N7" s="13" t="s">
        <v>44</v>
      </c>
      <c r="O7" s="13" t="s">
        <v>45</v>
      </c>
      <c r="P7" s="13" t="s">
        <v>46</v>
      </c>
      <c r="Q7" s="13" t="s">
        <v>47</v>
      </c>
      <c r="R7" s="13" t="s">
        <v>48</v>
      </c>
      <c r="S7" s="13" t="s">
        <v>49</v>
      </c>
      <c r="T7" s="13" t="s">
        <v>50</v>
      </c>
      <c r="U7" s="13" t="s">
        <v>51</v>
      </c>
      <c r="V7" s="13" t="s">
        <v>52</v>
      </c>
      <c r="W7" s="13" t="s">
        <v>53</v>
      </c>
      <c r="X7" s="13" t="s">
        <v>54</v>
      </c>
      <c r="Y7" s="13" t="s">
        <v>55</v>
      </c>
      <c r="Z7" s="13" t="s">
        <v>56</v>
      </c>
      <c r="AA7" s="13" t="s">
        <v>57</v>
      </c>
      <c r="AB7" s="13" t="s">
        <v>58</v>
      </c>
      <c r="AC7" s="13" t="s">
        <v>59</v>
      </c>
      <c r="AD7" s="13" t="s">
        <v>60</v>
      </c>
      <c r="AE7" s="13" t="s">
        <v>61</v>
      </c>
      <c r="AF7" s="13" t="s">
        <v>62</v>
      </c>
      <c r="AG7" s="13" t="s">
        <v>63</v>
      </c>
      <c r="AH7" s="13" t="s">
        <v>64</v>
      </c>
      <c r="AI7" s="13" t="s">
        <v>65</v>
      </c>
      <c r="AJ7" s="13" t="s">
        <v>66</v>
      </c>
      <c r="AK7" s="13" t="s">
        <v>67</v>
      </c>
      <c r="AL7" s="13" t="s">
        <v>68</v>
      </c>
      <c r="AM7" s="13" t="s">
        <v>69</v>
      </c>
      <c r="AN7" s="13" t="s">
        <v>70</v>
      </c>
      <c r="AO7" s="13" t="s">
        <v>71</v>
      </c>
      <c r="AP7" s="13" t="s">
        <v>72</v>
      </c>
      <c r="AQ7" s="13" t="s">
        <v>73</v>
      </c>
      <c r="AR7" s="13" t="s">
        <v>74</v>
      </c>
      <c r="AS7" s="13" t="s">
        <v>75</v>
      </c>
      <c r="AT7" s="13" t="s">
        <v>76</v>
      </c>
      <c r="AU7" s="13" t="s">
        <v>77</v>
      </c>
      <c r="AV7" s="13" t="s">
        <v>78</v>
      </c>
      <c r="AW7" s="13" t="s">
        <v>79</v>
      </c>
      <c r="AX7" s="13" t="s">
        <v>80</v>
      </c>
      <c r="AY7" s="13" t="s">
        <v>81</v>
      </c>
      <c r="AZ7" s="13" t="s">
        <v>82</v>
      </c>
      <c r="BA7" s="13" t="s">
        <v>83</v>
      </c>
      <c r="BB7" s="13" t="s">
        <v>84</v>
      </c>
      <c r="BC7" s="13" t="s">
        <v>85</v>
      </c>
      <c r="BD7" s="13" t="s">
        <v>86</v>
      </c>
      <c r="BE7" s="13" t="s">
        <v>87</v>
      </c>
      <c r="BF7" s="13" t="s">
        <v>88</v>
      </c>
      <c r="BG7" s="13" t="s">
        <v>89</v>
      </c>
      <c r="BH7" s="13" t="s">
        <v>90</v>
      </c>
      <c r="BI7" s="13" t="s">
        <v>91</v>
      </c>
      <c r="BJ7" s="13" t="s">
        <v>92</v>
      </c>
      <c r="BK7" s="13" t="s">
        <v>93</v>
      </c>
      <c r="BL7" s="13" t="s">
        <v>94</v>
      </c>
      <c r="BM7" s="13" t="s">
        <v>95</v>
      </c>
      <c r="BN7" s="13" t="s">
        <v>96</v>
      </c>
      <c r="BO7" s="13" t="s">
        <v>97</v>
      </c>
      <c r="BP7" s="13" t="s">
        <v>98</v>
      </c>
      <c r="BQ7" s="13" t="s">
        <v>99</v>
      </c>
      <c r="BR7" s="13" t="s">
        <v>100</v>
      </c>
      <c r="BS7" s="13" t="s">
        <v>101</v>
      </c>
      <c r="BT7" s="13" t="s">
        <v>102</v>
      </c>
      <c r="BU7" s="13" t="s">
        <v>103</v>
      </c>
      <c r="BV7" s="13" t="s">
        <v>104</v>
      </c>
    </row>
    <row r="8" spans="1:74" s="29" customFormat="1" x14ac:dyDescent="0.25">
      <c r="A8" s="24" t="s">
        <v>105</v>
      </c>
      <c r="B8" s="32" t="s">
        <v>16</v>
      </c>
      <c r="C8" s="24" t="s">
        <v>177</v>
      </c>
      <c r="D8" s="206" t="s">
        <v>20</v>
      </c>
      <c r="E8" s="24" t="s">
        <v>106</v>
      </c>
      <c r="F8" s="31" t="s">
        <v>107</v>
      </c>
      <c r="G8" s="24" t="s">
        <v>108</v>
      </c>
      <c r="H8" s="24" t="s">
        <v>109</v>
      </c>
      <c r="I8" s="24" t="s">
        <v>110</v>
      </c>
      <c r="J8" s="24" t="s">
        <v>111</v>
      </c>
      <c r="K8" s="24" t="s">
        <v>112</v>
      </c>
      <c r="L8" s="24" t="s">
        <v>113</v>
      </c>
      <c r="M8" s="24" t="s">
        <v>114</v>
      </c>
      <c r="N8" s="24" t="s">
        <v>115</v>
      </c>
      <c r="O8" s="24" t="s">
        <v>116</v>
      </c>
      <c r="P8" s="24" t="s">
        <v>117</v>
      </c>
      <c r="Q8" s="24" t="s">
        <v>118</v>
      </c>
      <c r="R8" s="24" t="s">
        <v>119</v>
      </c>
      <c r="S8" s="24" t="s">
        <v>120</v>
      </c>
      <c r="T8" s="24" t="s">
        <v>121</v>
      </c>
      <c r="U8" s="24" t="s">
        <v>122</v>
      </c>
      <c r="V8" s="24" t="s">
        <v>123</v>
      </c>
      <c r="W8" s="24" t="s">
        <v>124</v>
      </c>
      <c r="X8" s="24" t="s">
        <v>125</v>
      </c>
      <c r="Y8" s="24" t="s">
        <v>126</v>
      </c>
      <c r="Z8" s="24" t="s">
        <v>127</v>
      </c>
      <c r="AA8" s="24" t="s">
        <v>128</v>
      </c>
      <c r="AB8" s="24" t="s">
        <v>129</v>
      </c>
      <c r="AC8" s="24" t="s">
        <v>130</v>
      </c>
      <c r="AD8" s="24" t="s">
        <v>131</v>
      </c>
      <c r="AE8" s="24" t="s">
        <v>132</v>
      </c>
      <c r="AF8" s="24" t="s">
        <v>133</v>
      </c>
      <c r="AG8" s="24" t="s">
        <v>134</v>
      </c>
      <c r="AH8" s="24" t="s">
        <v>135</v>
      </c>
      <c r="AI8" s="24" t="s">
        <v>136</v>
      </c>
      <c r="AJ8" s="24" t="s">
        <v>137</v>
      </c>
      <c r="AK8" s="24" t="s">
        <v>138</v>
      </c>
      <c r="AL8" s="24" t="s">
        <v>139</v>
      </c>
      <c r="AM8" s="24" t="s">
        <v>140</v>
      </c>
      <c r="AN8" s="24" t="s">
        <v>141</v>
      </c>
      <c r="AO8" s="24" t="s">
        <v>142</v>
      </c>
      <c r="AP8" s="24" t="s">
        <v>143</v>
      </c>
      <c r="AQ8" s="24" t="s">
        <v>144</v>
      </c>
      <c r="AR8" s="24" t="s">
        <v>145</v>
      </c>
      <c r="AS8" s="24" t="s">
        <v>146</v>
      </c>
      <c r="AT8" s="24" t="s">
        <v>147</v>
      </c>
      <c r="AU8" s="24" t="s">
        <v>148</v>
      </c>
      <c r="AV8" s="24" t="s">
        <v>149</v>
      </c>
      <c r="AW8" s="24" t="s">
        <v>150</v>
      </c>
      <c r="AX8" s="24" t="s">
        <v>151</v>
      </c>
      <c r="AY8" s="24" t="s">
        <v>152</v>
      </c>
      <c r="AZ8" s="24" t="s">
        <v>153</v>
      </c>
      <c r="BA8" s="24" t="s">
        <v>154</v>
      </c>
      <c r="BB8" s="24" t="s">
        <v>155</v>
      </c>
      <c r="BC8" s="24" t="s">
        <v>156</v>
      </c>
      <c r="BD8" s="24" t="s">
        <v>157</v>
      </c>
      <c r="BE8" s="24" t="s">
        <v>158</v>
      </c>
      <c r="BF8" s="24" t="s">
        <v>159</v>
      </c>
      <c r="BG8" s="24" t="s">
        <v>160</v>
      </c>
      <c r="BH8" s="24" t="s">
        <v>161</v>
      </c>
      <c r="BI8" s="24" t="s">
        <v>162</v>
      </c>
      <c r="BJ8" s="24" t="s">
        <v>163</v>
      </c>
      <c r="BK8" s="24" t="s">
        <v>164</v>
      </c>
      <c r="BL8" s="24" t="s">
        <v>165</v>
      </c>
      <c r="BM8" s="24" t="s">
        <v>166</v>
      </c>
      <c r="BN8" s="24" t="s">
        <v>167</v>
      </c>
      <c r="BO8" s="24" t="s">
        <v>168</v>
      </c>
      <c r="BP8" s="24" t="s">
        <v>169</v>
      </c>
      <c r="BQ8" s="24" t="s">
        <v>170</v>
      </c>
      <c r="BR8" s="24" t="s">
        <v>171</v>
      </c>
      <c r="BS8" s="24" t="s">
        <v>172</v>
      </c>
      <c r="BT8" s="24" t="s">
        <v>173</v>
      </c>
      <c r="BU8" s="24" t="s">
        <v>174</v>
      </c>
      <c r="BV8" s="24" t="s">
        <v>175</v>
      </c>
    </row>
    <row r="9" spans="1:74" s="34" customFormat="1" x14ac:dyDescent="0.25">
      <c r="A9" s="36">
        <v>41216</v>
      </c>
      <c r="B9" s="30">
        <f>A9-$B$2</f>
        <v>0</v>
      </c>
      <c r="C9" s="73">
        <v>41536</v>
      </c>
      <c r="D9" s="204">
        <v>1</v>
      </c>
      <c r="E9" s="72" t="s">
        <v>181</v>
      </c>
      <c r="F9" s="71" t="s">
        <v>181</v>
      </c>
      <c r="G9" s="13">
        <v>45.545999999999999</v>
      </c>
      <c r="H9" s="13">
        <v>28.256</v>
      </c>
      <c r="I9" s="13">
        <v>72.955600000000004</v>
      </c>
      <c r="J9" s="13">
        <v>7.6779999999999999</v>
      </c>
      <c r="K9" s="13">
        <v>3.9628000000000001</v>
      </c>
      <c r="L9" s="13" t="s">
        <v>180</v>
      </c>
      <c r="M9" s="13" t="s">
        <v>180</v>
      </c>
      <c r="N9" s="13" t="s">
        <v>180</v>
      </c>
      <c r="O9" s="13" t="s">
        <v>180</v>
      </c>
      <c r="P9" s="13" t="s">
        <v>181</v>
      </c>
      <c r="Q9" s="13" t="s">
        <v>181</v>
      </c>
      <c r="R9" s="13" t="s">
        <v>181</v>
      </c>
      <c r="S9" s="13" t="s">
        <v>181</v>
      </c>
      <c r="T9" s="13" t="s">
        <v>181</v>
      </c>
      <c r="U9" s="13" t="s">
        <v>181</v>
      </c>
      <c r="V9" s="13" t="s">
        <v>181</v>
      </c>
      <c r="W9" s="13" t="s">
        <v>181</v>
      </c>
      <c r="X9" s="13" t="s">
        <v>181</v>
      </c>
      <c r="Y9" s="13" t="s">
        <v>181</v>
      </c>
      <c r="Z9" s="13" t="s">
        <v>181</v>
      </c>
      <c r="AA9" s="13" t="s">
        <v>181</v>
      </c>
      <c r="AB9" s="13" t="s">
        <v>181</v>
      </c>
      <c r="AC9" s="13" t="s">
        <v>181</v>
      </c>
      <c r="AD9" s="13" t="s">
        <v>181</v>
      </c>
      <c r="AE9" s="13" t="s">
        <v>181</v>
      </c>
      <c r="AF9" s="42" t="s">
        <v>180</v>
      </c>
      <c r="AG9" s="13" t="s">
        <v>181</v>
      </c>
      <c r="AH9" s="13" t="s">
        <v>180</v>
      </c>
      <c r="AI9" s="13" t="s">
        <v>181</v>
      </c>
      <c r="AJ9" s="13">
        <v>5.0532000000000004</v>
      </c>
      <c r="AK9" s="13" t="s">
        <v>181</v>
      </c>
      <c r="AL9" s="13" t="s">
        <v>181</v>
      </c>
      <c r="AM9" s="13" t="s">
        <v>181</v>
      </c>
      <c r="AN9" s="77">
        <v>12.606399999999999</v>
      </c>
      <c r="AO9" s="78" t="s">
        <v>180</v>
      </c>
      <c r="AP9" s="13" t="s">
        <v>181</v>
      </c>
      <c r="AQ9" s="13" t="s">
        <v>181</v>
      </c>
      <c r="AR9" s="13" t="s">
        <v>181</v>
      </c>
      <c r="AS9" s="13" t="s">
        <v>181</v>
      </c>
      <c r="AT9" s="13" t="s">
        <v>181</v>
      </c>
      <c r="AU9" s="81" t="s">
        <v>180</v>
      </c>
      <c r="AV9" s="13" t="s">
        <v>181</v>
      </c>
      <c r="AW9" s="13" t="s">
        <v>181</v>
      </c>
      <c r="AX9" s="13" t="s">
        <v>181</v>
      </c>
      <c r="AY9" s="13" t="s">
        <v>181</v>
      </c>
      <c r="AZ9" s="13" t="s">
        <v>181</v>
      </c>
      <c r="BA9" s="13" t="s">
        <v>181</v>
      </c>
      <c r="BB9" s="13" t="s">
        <v>181</v>
      </c>
      <c r="BC9" s="13" t="s">
        <v>181</v>
      </c>
      <c r="BD9" s="13" t="s">
        <v>181</v>
      </c>
      <c r="BE9" s="13" t="s">
        <v>181</v>
      </c>
      <c r="BF9" s="13" t="s">
        <v>181</v>
      </c>
      <c r="BG9" s="13" t="s">
        <v>181</v>
      </c>
      <c r="BH9" s="13" t="s">
        <v>181</v>
      </c>
      <c r="BI9" s="13" t="s">
        <v>181</v>
      </c>
      <c r="BJ9" s="13" t="s">
        <v>181</v>
      </c>
      <c r="BK9" s="13" t="s">
        <v>181</v>
      </c>
      <c r="BL9" s="13">
        <v>33.525599999999997</v>
      </c>
      <c r="BM9" s="13">
        <v>13.621</v>
      </c>
      <c r="BN9" s="13">
        <v>6.4455999999999998</v>
      </c>
      <c r="BO9" s="83">
        <v>2.0724</v>
      </c>
      <c r="BP9" s="82" t="s">
        <v>180</v>
      </c>
      <c r="BQ9" s="13" t="s">
        <v>181</v>
      </c>
      <c r="BR9" s="13" t="s">
        <v>181</v>
      </c>
      <c r="BS9" s="13" t="s">
        <v>181</v>
      </c>
      <c r="BT9" s="13" t="s">
        <v>181</v>
      </c>
      <c r="BU9" s="13" t="s">
        <v>181</v>
      </c>
      <c r="BV9" s="83">
        <v>2.9844000000000004</v>
      </c>
    </row>
    <row r="10" spans="1:74" s="34" customFormat="1" x14ac:dyDescent="0.25">
      <c r="A10" s="36">
        <v>41221</v>
      </c>
      <c r="B10" s="30">
        <f t="shared" ref="B10:B49" si="0">A10-$B$2</f>
        <v>5</v>
      </c>
      <c r="C10" s="73">
        <v>41536</v>
      </c>
      <c r="D10" s="204">
        <v>1.0290834213739644</v>
      </c>
      <c r="E10" s="72" t="s">
        <v>181</v>
      </c>
      <c r="F10" s="71" t="s">
        <v>181</v>
      </c>
      <c r="G10" s="72">
        <v>29.148</v>
      </c>
      <c r="H10" s="13">
        <v>24.187999999999999</v>
      </c>
      <c r="I10" s="13">
        <v>49.43</v>
      </c>
      <c r="J10" s="13">
        <v>4.0624000000000002</v>
      </c>
      <c r="K10" s="13">
        <v>2.3915999999999999</v>
      </c>
      <c r="L10" s="13" t="s">
        <v>180</v>
      </c>
      <c r="M10" s="13" t="s">
        <v>180</v>
      </c>
      <c r="N10" s="13" t="s">
        <v>180</v>
      </c>
      <c r="O10" s="13" t="s">
        <v>180</v>
      </c>
      <c r="P10" s="13" t="s">
        <v>180</v>
      </c>
      <c r="Q10" s="13" t="s">
        <v>180</v>
      </c>
      <c r="R10" s="13" t="s">
        <v>181</v>
      </c>
      <c r="S10" s="13" t="s">
        <v>181</v>
      </c>
      <c r="T10" s="13" t="s">
        <v>181</v>
      </c>
      <c r="U10" s="13" t="s">
        <v>181</v>
      </c>
      <c r="V10" s="13" t="s">
        <v>181</v>
      </c>
      <c r="W10" s="13" t="s">
        <v>181</v>
      </c>
      <c r="X10" s="13" t="s">
        <v>181</v>
      </c>
      <c r="Y10" s="13" t="s">
        <v>181</v>
      </c>
      <c r="Z10" s="13" t="s">
        <v>181</v>
      </c>
      <c r="AA10" s="13" t="s">
        <v>181</v>
      </c>
      <c r="AB10" s="13" t="s">
        <v>181</v>
      </c>
      <c r="AC10" s="13" t="s">
        <v>181</v>
      </c>
      <c r="AD10" s="13" t="s">
        <v>181</v>
      </c>
      <c r="AE10" s="13" t="s">
        <v>181</v>
      </c>
      <c r="AF10" s="13" t="s">
        <v>180</v>
      </c>
      <c r="AG10" s="13" t="s">
        <v>181</v>
      </c>
      <c r="AH10" s="13" t="s">
        <v>180</v>
      </c>
      <c r="AI10" s="13" t="s">
        <v>181</v>
      </c>
      <c r="AJ10" s="13">
        <v>3.7280000000000002</v>
      </c>
      <c r="AK10" s="13" t="s">
        <v>181</v>
      </c>
      <c r="AL10" s="13" t="s">
        <v>181</v>
      </c>
      <c r="AM10" s="13" t="s">
        <v>181</v>
      </c>
      <c r="AN10" s="13" t="s">
        <v>180</v>
      </c>
      <c r="AO10" s="13" t="s">
        <v>180</v>
      </c>
      <c r="AP10" s="13" t="s">
        <v>181</v>
      </c>
      <c r="AQ10" s="13" t="s">
        <v>181</v>
      </c>
      <c r="AR10" s="13" t="s">
        <v>181</v>
      </c>
      <c r="AS10" s="13" t="s">
        <v>181</v>
      </c>
      <c r="AT10" s="13" t="s">
        <v>181</v>
      </c>
      <c r="AU10" s="13" t="s">
        <v>181</v>
      </c>
      <c r="AV10" s="13" t="s">
        <v>181</v>
      </c>
      <c r="AW10" s="13" t="s">
        <v>181</v>
      </c>
      <c r="AX10" s="13" t="s">
        <v>181</v>
      </c>
      <c r="AY10" s="13" t="s">
        <v>181</v>
      </c>
      <c r="AZ10" s="13" t="s">
        <v>181</v>
      </c>
      <c r="BA10" s="13" t="s">
        <v>181</v>
      </c>
      <c r="BB10" s="13" t="s">
        <v>181</v>
      </c>
      <c r="BC10" s="13" t="s">
        <v>181</v>
      </c>
      <c r="BD10" s="13" t="s">
        <v>181</v>
      </c>
      <c r="BE10" s="13" t="s">
        <v>181</v>
      </c>
      <c r="BF10" s="13" t="s">
        <v>181</v>
      </c>
      <c r="BG10" s="13" t="s">
        <v>181</v>
      </c>
      <c r="BH10" s="13" t="s">
        <v>181</v>
      </c>
      <c r="BI10" s="13" t="s">
        <v>181</v>
      </c>
      <c r="BJ10" s="13" t="s">
        <v>181</v>
      </c>
      <c r="BK10" s="13" t="s">
        <v>181</v>
      </c>
      <c r="BL10" s="13">
        <v>11.4376</v>
      </c>
      <c r="BM10" s="13">
        <v>11.544</v>
      </c>
      <c r="BN10" s="13">
        <v>6.3844000000000003</v>
      </c>
      <c r="BO10" s="13" t="s">
        <v>180</v>
      </c>
      <c r="BP10" s="13" t="s">
        <v>180</v>
      </c>
      <c r="BQ10" s="13" t="s">
        <v>181</v>
      </c>
      <c r="BR10" s="13" t="s">
        <v>181</v>
      </c>
      <c r="BS10" s="13" t="s">
        <v>181</v>
      </c>
      <c r="BT10" s="13" t="s">
        <v>181</v>
      </c>
      <c r="BU10" s="13" t="s">
        <v>181</v>
      </c>
      <c r="BV10" s="13">
        <v>2.3311999999999999</v>
      </c>
    </row>
    <row r="11" spans="1:74" x14ac:dyDescent="0.25">
      <c r="A11" s="37">
        <v>41228</v>
      </c>
      <c r="B11" s="30">
        <f t="shared" si="0"/>
        <v>12</v>
      </c>
      <c r="C11" s="73">
        <v>41536</v>
      </c>
      <c r="D11" s="204">
        <v>1.0290834213739644</v>
      </c>
      <c r="E11" t="s">
        <v>180</v>
      </c>
      <c r="F11">
        <v>29.488399999999999</v>
      </c>
      <c r="G11">
        <v>36.944000000000003</v>
      </c>
      <c r="H11">
        <v>22.795999999999999</v>
      </c>
      <c r="I11">
        <v>56.264000000000003</v>
      </c>
      <c r="J11">
        <v>5.5628000000000002</v>
      </c>
      <c r="K11">
        <v>2.3332000000000002</v>
      </c>
      <c r="L11" t="s">
        <v>180</v>
      </c>
      <c r="M11" t="s">
        <v>180</v>
      </c>
      <c r="N11" t="s">
        <v>180</v>
      </c>
      <c r="O11" t="s">
        <v>180</v>
      </c>
      <c r="P11" t="s">
        <v>181</v>
      </c>
      <c r="Q11" t="s">
        <v>180</v>
      </c>
      <c r="R11" t="s">
        <v>181</v>
      </c>
      <c r="S11" t="s">
        <v>181</v>
      </c>
      <c r="T11" t="s">
        <v>181</v>
      </c>
      <c r="U11" t="s">
        <v>181</v>
      </c>
      <c r="V11" t="s">
        <v>181</v>
      </c>
      <c r="W11" t="s">
        <v>181</v>
      </c>
      <c r="X11" t="s">
        <v>181</v>
      </c>
      <c r="Y11" t="s">
        <v>181</v>
      </c>
      <c r="Z11" t="s">
        <v>181</v>
      </c>
      <c r="AA11" t="s">
        <v>181</v>
      </c>
      <c r="AB11" t="s">
        <v>181</v>
      </c>
      <c r="AC11" t="s">
        <v>180</v>
      </c>
      <c r="AD11" t="s">
        <v>181</v>
      </c>
      <c r="AE11" t="s">
        <v>181</v>
      </c>
      <c r="AF11">
        <v>2.5167999999999999</v>
      </c>
      <c r="AG11" t="s">
        <v>181</v>
      </c>
      <c r="AH11" t="s">
        <v>180</v>
      </c>
      <c r="AI11" t="s">
        <v>181</v>
      </c>
      <c r="AJ11">
        <v>3.8191999999999999</v>
      </c>
      <c r="AK11" t="s">
        <v>181</v>
      </c>
      <c r="AL11" t="s">
        <v>181</v>
      </c>
      <c r="AM11" t="s">
        <v>181</v>
      </c>
      <c r="AN11">
        <v>2.6436000000000002</v>
      </c>
      <c r="AO11" t="s">
        <v>180</v>
      </c>
      <c r="AP11" t="s">
        <v>181</v>
      </c>
      <c r="AQ11" t="s">
        <v>181</v>
      </c>
      <c r="AR11" t="s">
        <v>181</v>
      </c>
      <c r="AS11" t="s">
        <v>181</v>
      </c>
      <c r="AT11" t="s">
        <v>181</v>
      </c>
      <c r="AU11" s="79" t="s">
        <v>180</v>
      </c>
      <c r="AV11" t="s">
        <v>181</v>
      </c>
      <c r="AW11" t="s">
        <v>181</v>
      </c>
      <c r="AX11" t="s">
        <v>181</v>
      </c>
      <c r="AY11" t="s">
        <v>181</v>
      </c>
      <c r="AZ11" t="s">
        <v>181</v>
      </c>
      <c r="BA11" t="s">
        <v>181</v>
      </c>
      <c r="BB11" t="s">
        <v>181</v>
      </c>
      <c r="BC11" t="s">
        <v>181</v>
      </c>
      <c r="BD11" t="s">
        <v>181</v>
      </c>
      <c r="BE11" t="s">
        <v>181</v>
      </c>
      <c r="BF11" t="s">
        <v>181</v>
      </c>
      <c r="BG11" t="s">
        <v>181</v>
      </c>
      <c r="BH11" t="s">
        <v>181</v>
      </c>
      <c r="BI11" t="s">
        <v>181</v>
      </c>
      <c r="BJ11" t="s">
        <v>181</v>
      </c>
      <c r="BK11" t="s">
        <v>181</v>
      </c>
      <c r="BL11">
        <v>9.9296000000000006</v>
      </c>
      <c r="BM11">
        <v>19.024799999999999</v>
      </c>
      <c r="BN11">
        <v>9.9847999999999999</v>
      </c>
      <c r="BO11">
        <v>2.2164000000000001</v>
      </c>
      <c r="BP11" t="s">
        <v>180</v>
      </c>
      <c r="BQ11" t="s">
        <v>181</v>
      </c>
      <c r="BR11" t="s">
        <v>181</v>
      </c>
      <c r="BS11" t="s">
        <v>181</v>
      </c>
      <c r="BT11" t="s">
        <v>181</v>
      </c>
      <c r="BU11" t="s">
        <v>181</v>
      </c>
      <c r="BV11">
        <v>2.6796000000000002</v>
      </c>
    </row>
    <row r="12" spans="1:74" x14ac:dyDescent="0.25">
      <c r="A12" s="37">
        <v>41233</v>
      </c>
      <c r="B12" s="30">
        <f t="shared" si="0"/>
        <v>17</v>
      </c>
      <c r="C12" s="73">
        <v>41536</v>
      </c>
      <c r="D12" s="204">
        <v>1.0290834213739644</v>
      </c>
      <c r="E12">
        <v>52.556800000000003</v>
      </c>
      <c r="F12">
        <v>28.1172</v>
      </c>
      <c r="G12">
        <v>45.1492</v>
      </c>
      <c r="H12">
        <v>26.748000000000001</v>
      </c>
      <c r="I12">
        <v>64.627200000000002</v>
      </c>
      <c r="J12">
        <v>3.4296000000000002</v>
      </c>
      <c r="K12" t="s">
        <v>180</v>
      </c>
      <c r="L12" t="s">
        <v>181</v>
      </c>
      <c r="M12" t="s">
        <v>180</v>
      </c>
      <c r="N12" t="s">
        <v>181</v>
      </c>
      <c r="O12" t="s">
        <v>181</v>
      </c>
      <c r="P12" t="s">
        <v>181</v>
      </c>
      <c r="Q12" t="s">
        <v>181</v>
      </c>
      <c r="R12" t="s">
        <v>181</v>
      </c>
      <c r="S12" t="s">
        <v>181</v>
      </c>
      <c r="T12" t="s">
        <v>181</v>
      </c>
      <c r="U12" t="s">
        <v>181</v>
      </c>
      <c r="V12" t="s">
        <v>181</v>
      </c>
      <c r="W12" t="s">
        <v>181</v>
      </c>
      <c r="X12" t="s">
        <v>181</v>
      </c>
      <c r="Y12" t="s">
        <v>181</v>
      </c>
      <c r="Z12" t="s">
        <v>181</v>
      </c>
      <c r="AA12" t="s">
        <v>181</v>
      </c>
      <c r="AB12" t="s">
        <v>181</v>
      </c>
      <c r="AC12">
        <v>5.8856000000000002</v>
      </c>
      <c r="AD12" t="s">
        <v>181</v>
      </c>
      <c r="AE12" t="s">
        <v>181</v>
      </c>
      <c r="AF12">
        <v>2.5964</v>
      </c>
      <c r="AG12" t="s">
        <v>181</v>
      </c>
      <c r="AH12">
        <v>2.1572</v>
      </c>
      <c r="AI12" t="s">
        <v>181</v>
      </c>
      <c r="AJ12">
        <v>2.1768000000000001</v>
      </c>
      <c r="AK12" t="s">
        <v>181</v>
      </c>
      <c r="AL12" t="s">
        <v>181</v>
      </c>
      <c r="AM12" t="s">
        <v>181</v>
      </c>
      <c r="AN12">
        <v>3.7831999999999999</v>
      </c>
      <c r="AO12" t="s">
        <v>181</v>
      </c>
      <c r="AP12" t="s">
        <v>181</v>
      </c>
      <c r="AQ12" t="s">
        <v>181</v>
      </c>
      <c r="AR12" t="s">
        <v>181</v>
      </c>
      <c r="AS12" t="s">
        <v>181</v>
      </c>
      <c r="AT12" t="s">
        <v>181</v>
      </c>
      <c r="AU12">
        <v>3.4007999999999998</v>
      </c>
      <c r="AV12" t="s">
        <v>181</v>
      </c>
      <c r="AW12" t="s">
        <v>181</v>
      </c>
      <c r="AX12" t="s">
        <v>181</v>
      </c>
      <c r="AY12" t="s">
        <v>181</v>
      </c>
      <c r="AZ12" t="s">
        <v>181</v>
      </c>
      <c r="BA12" t="s">
        <v>181</v>
      </c>
      <c r="BB12" t="s">
        <v>181</v>
      </c>
      <c r="BC12" t="s">
        <v>181</v>
      </c>
      <c r="BD12" t="s">
        <v>181</v>
      </c>
      <c r="BE12" t="s">
        <v>181</v>
      </c>
      <c r="BF12" t="s">
        <v>181</v>
      </c>
      <c r="BG12" t="s">
        <v>181</v>
      </c>
      <c r="BH12" t="s">
        <v>181</v>
      </c>
      <c r="BI12" t="s">
        <v>181</v>
      </c>
      <c r="BJ12" t="s">
        <v>181</v>
      </c>
      <c r="BK12" t="s">
        <v>181</v>
      </c>
      <c r="BL12" t="s">
        <v>180</v>
      </c>
      <c r="BM12">
        <v>2.6436000000000002</v>
      </c>
      <c r="BN12">
        <v>3.6436000000000002</v>
      </c>
      <c r="BO12" t="s">
        <v>181</v>
      </c>
      <c r="BP12" t="s">
        <v>181</v>
      </c>
      <c r="BQ12" t="s">
        <v>181</v>
      </c>
      <c r="BR12" t="s">
        <v>181</v>
      </c>
      <c r="BS12" t="s">
        <v>181</v>
      </c>
      <c r="BT12" t="s">
        <v>181</v>
      </c>
      <c r="BU12" t="s">
        <v>181</v>
      </c>
      <c r="BV12" t="s">
        <v>181</v>
      </c>
    </row>
    <row r="13" spans="1:74" x14ac:dyDescent="0.25">
      <c r="A13" s="37">
        <v>41242</v>
      </c>
      <c r="B13" s="30">
        <f t="shared" si="0"/>
        <v>26</v>
      </c>
      <c r="C13" s="73">
        <v>41536</v>
      </c>
      <c r="D13" s="204">
        <v>1.0290834213739644</v>
      </c>
      <c r="E13">
        <v>41.929600000000001</v>
      </c>
      <c r="F13">
        <v>25.777200000000001</v>
      </c>
      <c r="G13" s="195">
        <v>31.835999999999999</v>
      </c>
      <c r="H13">
        <v>17.420000000000002</v>
      </c>
      <c r="I13">
        <v>52.256799999999998</v>
      </c>
      <c r="J13">
        <v>4.2699999999999996</v>
      </c>
      <c r="K13" t="s">
        <v>180</v>
      </c>
      <c r="L13" t="s">
        <v>181</v>
      </c>
      <c r="M13" t="s">
        <v>180</v>
      </c>
      <c r="N13" t="s">
        <v>181</v>
      </c>
      <c r="O13" t="s">
        <v>181</v>
      </c>
      <c r="P13" t="s">
        <v>181</v>
      </c>
      <c r="Q13" t="s">
        <v>181</v>
      </c>
      <c r="R13" t="s">
        <v>181</v>
      </c>
      <c r="S13" t="s">
        <v>181</v>
      </c>
      <c r="T13" t="s">
        <v>181</v>
      </c>
      <c r="U13" t="s">
        <v>181</v>
      </c>
      <c r="V13" t="s">
        <v>181</v>
      </c>
      <c r="W13" t="s">
        <v>181</v>
      </c>
      <c r="X13" t="s">
        <v>181</v>
      </c>
      <c r="Y13" t="s">
        <v>181</v>
      </c>
      <c r="Z13" t="s">
        <v>181</v>
      </c>
      <c r="AA13" t="s">
        <v>181</v>
      </c>
      <c r="AB13" t="s">
        <v>181</v>
      </c>
      <c r="AC13">
        <v>5.6891999999999996</v>
      </c>
      <c r="AD13" t="s">
        <v>181</v>
      </c>
      <c r="AE13" t="s">
        <v>181</v>
      </c>
      <c r="AF13">
        <v>2.4047999999999998</v>
      </c>
      <c r="AG13" t="s">
        <v>181</v>
      </c>
      <c r="AH13" t="s">
        <v>180</v>
      </c>
      <c r="AI13" t="s">
        <v>181</v>
      </c>
      <c r="AJ13">
        <v>4.4463999999999997</v>
      </c>
      <c r="AK13" t="s">
        <v>181</v>
      </c>
      <c r="AL13" t="s">
        <v>181</v>
      </c>
      <c r="AM13" t="s">
        <v>181</v>
      </c>
      <c r="AN13" t="s">
        <v>180</v>
      </c>
      <c r="AO13" t="s">
        <v>181</v>
      </c>
      <c r="AP13" t="s">
        <v>181</v>
      </c>
      <c r="AQ13" t="s">
        <v>181</v>
      </c>
      <c r="AR13" t="s">
        <v>181</v>
      </c>
      <c r="AS13" t="s">
        <v>181</v>
      </c>
      <c r="AT13" t="s">
        <v>181</v>
      </c>
      <c r="AU13">
        <v>3.3024</v>
      </c>
      <c r="AV13" t="s">
        <v>181</v>
      </c>
      <c r="AW13" t="s">
        <v>181</v>
      </c>
      <c r="AX13" t="s">
        <v>181</v>
      </c>
      <c r="AY13" t="s">
        <v>181</v>
      </c>
      <c r="AZ13" t="s">
        <v>181</v>
      </c>
      <c r="BA13" t="s">
        <v>181</v>
      </c>
      <c r="BB13" t="s">
        <v>181</v>
      </c>
      <c r="BC13" t="s">
        <v>181</v>
      </c>
      <c r="BD13" t="s">
        <v>181</v>
      </c>
      <c r="BE13" t="s">
        <v>181</v>
      </c>
      <c r="BF13" t="s">
        <v>181</v>
      </c>
      <c r="BG13" t="s">
        <v>181</v>
      </c>
      <c r="BH13" t="s">
        <v>181</v>
      </c>
      <c r="BI13" t="s">
        <v>181</v>
      </c>
      <c r="BJ13" t="s">
        <v>181</v>
      </c>
      <c r="BK13" t="s">
        <v>181</v>
      </c>
      <c r="BL13" t="s">
        <v>180</v>
      </c>
      <c r="BM13" t="s">
        <v>180</v>
      </c>
      <c r="BN13">
        <v>3.4091999999999998</v>
      </c>
      <c r="BO13" t="s">
        <v>181</v>
      </c>
      <c r="BP13" t="s">
        <v>181</v>
      </c>
      <c r="BQ13" t="s">
        <v>181</v>
      </c>
      <c r="BR13" t="s">
        <v>181</v>
      </c>
      <c r="BS13" t="s">
        <v>181</v>
      </c>
      <c r="BT13" t="s">
        <v>181</v>
      </c>
      <c r="BU13" t="s">
        <v>181</v>
      </c>
      <c r="BV13" t="s">
        <v>181</v>
      </c>
    </row>
    <row r="14" spans="1:74" x14ac:dyDescent="0.25">
      <c r="A14" s="37">
        <v>41249</v>
      </c>
      <c r="B14" s="30">
        <f t="shared" si="0"/>
        <v>33</v>
      </c>
      <c r="C14" s="73">
        <v>41536</v>
      </c>
      <c r="D14" s="204">
        <v>1.0290834213739644</v>
      </c>
      <c r="E14">
        <v>43.276400000000002</v>
      </c>
      <c r="F14">
        <v>33.782400000000003</v>
      </c>
      <c r="G14">
        <v>52.53</v>
      </c>
      <c r="H14">
        <v>33.008800000000001</v>
      </c>
      <c r="I14">
        <v>81.489599999999996</v>
      </c>
      <c r="J14">
        <v>5.2224000000000004</v>
      </c>
      <c r="K14" t="s">
        <v>180</v>
      </c>
      <c r="L14" t="s">
        <v>181</v>
      </c>
      <c r="M14" t="s">
        <v>180</v>
      </c>
      <c r="N14" t="s">
        <v>181</v>
      </c>
      <c r="O14" t="s">
        <v>181</v>
      </c>
      <c r="P14" t="s">
        <v>181</v>
      </c>
      <c r="Q14" t="s">
        <v>181</v>
      </c>
      <c r="R14" t="s">
        <v>181</v>
      </c>
      <c r="S14" t="s">
        <v>181</v>
      </c>
      <c r="T14" t="s">
        <v>181</v>
      </c>
      <c r="U14" t="s">
        <v>181</v>
      </c>
      <c r="V14" t="s">
        <v>181</v>
      </c>
      <c r="W14" t="s">
        <v>181</v>
      </c>
      <c r="X14" t="s">
        <v>181</v>
      </c>
      <c r="Y14" t="s">
        <v>181</v>
      </c>
      <c r="Z14" t="s">
        <v>181</v>
      </c>
      <c r="AA14" t="s">
        <v>181</v>
      </c>
      <c r="AB14" t="s">
        <v>181</v>
      </c>
      <c r="AC14" t="s">
        <v>180</v>
      </c>
      <c r="AD14" t="s">
        <v>181</v>
      </c>
      <c r="AE14" t="s">
        <v>181</v>
      </c>
      <c r="AF14">
        <v>2.8256000000000001</v>
      </c>
      <c r="AG14" t="s">
        <v>181</v>
      </c>
      <c r="AH14">
        <v>2.5379999999999998</v>
      </c>
      <c r="AI14" t="s">
        <v>181</v>
      </c>
      <c r="AJ14">
        <v>4.5644</v>
      </c>
      <c r="AK14" t="s">
        <v>181</v>
      </c>
      <c r="AL14" t="s">
        <v>181</v>
      </c>
      <c r="AM14" t="s">
        <v>181</v>
      </c>
      <c r="AN14">
        <v>3.89</v>
      </c>
      <c r="AO14" t="s">
        <v>181</v>
      </c>
      <c r="AP14" t="s">
        <v>181</v>
      </c>
      <c r="AQ14" t="s">
        <v>181</v>
      </c>
      <c r="AR14" t="s">
        <v>181</v>
      </c>
      <c r="AS14" t="s">
        <v>181</v>
      </c>
      <c r="AT14" t="s">
        <v>181</v>
      </c>
      <c r="AU14">
        <v>7.5076000000000001</v>
      </c>
      <c r="AV14" t="s">
        <v>181</v>
      </c>
      <c r="AW14" t="s">
        <v>181</v>
      </c>
      <c r="AX14" t="s">
        <v>181</v>
      </c>
      <c r="AY14" t="s">
        <v>181</v>
      </c>
      <c r="AZ14" t="s">
        <v>181</v>
      </c>
      <c r="BA14" t="s">
        <v>181</v>
      </c>
      <c r="BB14" t="s">
        <v>181</v>
      </c>
      <c r="BC14" t="s">
        <v>181</v>
      </c>
      <c r="BD14" t="s">
        <v>181</v>
      </c>
      <c r="BE14" t="s">
        <v>181</v>
      </c>
      <c r="BF14" t="s">
        <v>181</v>
      </c>
      <c r="BG14" t="s">
        <v>181</v>
      </c>
      <c r="BH14" t="s">
        <v>181</v>
      </c>
      <c r="BI14" t="s">
        <v>181</v>
      </c>
      <c r="BJ14" t="s">
        <v>181</v>
      </c>
      <c r="BK14" t="s">
        <v>181</v>
      </c>
      <c r="BL14" t="s">
        <v>180</v>
      </c>
      <c r="BM14">
        <v>2.4620000000000002</v>
      </c>
      <c r="BN14">
        <v>3.7071999999999998</v>
      </c>
      <c r="BO14" t="s">
        <v>181</v>
      </c>
      <c r="BP14" t="s">
        <v>181</v>
      </c>
      <c r="BQ14" t="s">
        <v>181</v>
      </c>
      <c r="BR14" t="s">
        <v>181</v>
      </c>
      <c r="BS14" t="s">
        <v>181</v>
      </c>
      <c r="BT14" t="s">
        <v>181</v>
      </c>
      <c r="BU14" t="s">
        <v>181</v>
      </c>
      <c r="BV14" t="s">
        <v>180</v>
      </c>
    </row>
    <row r="15" spans="1:74" x14ac:dyDescent="0.25">
      <c r="A15" s="37">
        <v>41263</v>
      </c>
      <c r="B15" s="30">
        <f t="shared" si="0"/>
        <v>47</v>
      </c>
      <c r="C15" s="73">
        <v>41536</v>
      </c>
      <c r="D15" s="204">
        <v>1.0290834213739644</v>
      </c>
      <c r="E15">
        <v>56.087600000000002</v>
      </c>
      <c r="F15">
        <v>31.952400000000001</v>
      </c>
      <c r="G15">
        <v>49.535200000000003</v>
      </c>
      <c r="H15">
        <v>36.573599999999999</v>
      </c>
      <c r="I15">
        <v>80.144800000000004</v>
      </c>
      <c r="J15">
        <v>5.83</v>
      </c>
      <c r="K15" t="s">
        <v>180</v>
      </c>
      <c r="L15" t="s">
        <v>181</v>
      </c>
      <c r="M15" t="s">
        <v>180</v>
      </c>
      <c r="N15" t="s">
        <v>181</v>
      </c>
      <c r="O15" t="s">
        <v>181</v>
      </c>
      <c r="P15" t="s">
        <v>181</v>
      </c>
      <c r="Q15" t="s">
        <v>181</v>
      </c>
      <c r="R15" t="s">
        <v>181</v>
      </c>
      <c r="S15" t="s">
        <v>181</v>
      </c>
      <c r="T15" t="s">
        <v>181</v>
      </c>
      <c r="U15" t="s">
        <v>181</v>
      </c>
      <c r="V15" t="s">
        <v>181</v>
      </c>
      <c r="W15" t="s">
        <v>181</v>
      </c>
      <c r="X15" t="s">
        <v>181</v>
      </c>
      <c r="Y15" t="s">
        <v>181</v>
      </c>
      <c r="Z15" t="s">
        <v>181</v>
      </c>
      <c r="AA15" t="s">
        <v>181</v>
      </c>
      <c r="AB15" t="s">
        <v>181</v>
      </c>
      <c r="AC15">
        <v>5.7644000000000002</v>
      </c>
      <c r="AD15" t="s">
        <v>181</v>
      </c>
      <c r="AE15" t="s">
        <v>181</v>
      </c>
      <c r="AF15">
        <v>3.0472000000000001</v>
      </c>
      <c r="AG15" t="s">
        <v>181</v>
      </c>
      <c r="AH15">
        <v>2.3936000000000002</v>
      </c>
      <c r="AI15" t="s">
        <v>181</v>
      </c>
      <c r="AJ15">
        <v>5.5460000000000003</v>
      </c>
      <c r="AK15" t="s">
        <v>181</v>
      </c>
      <c r="AL15" t="s">
        <v>181</v>
      </c>
      <c r="AM15" t="s">
        <v>181</v>
      </c>
      <c r="AN15">
        <v>3.0708000000000002</v>
      </c>
      <c r="AO15" t="s">
        <v>181</v>
      </c>
      <c r="AP15" t="s">
        <v>181</v>
      </c>
      <c r="AQ15" t="s">
        <v>181</v>
      </c>
      <c r="AR15" t="s">
        <v>181</v>
      </c>
      <c r="AS15" t="s">
        <v>181</v>
      </c>
      <c r="AT15" t="s">
        <v>181</v>
      </c>
      <c r="AU15">
        <v>6.5023999999999997</v>
      </c>
      <c r="AV15" t="s">
        <v>181</v>
      </c>
      <c r="AW15" t="s">
        <v>181</v>
      </c>
      <c r="AX15" t="s">
        <v>181</v>
      </c>
      <c r="AY15" t="s">
        <v>181</v>
      </c>
      <c r="AZ15" t="s">
        <v>181</v>
      </c>
      <c r="BA15" t="s">
        <v>181</v>
      </c>
      <c r="BB15" t="s">
        <v>181</v>
      </c>
      <c r="BC15" t="s">
        <v>181</v>
      </c>
      <c r="BD15" t="s">
        <v>181</v>
      </c>
      <c r="BE15" t="s">
        <v>181</v>
      </c>
      <c r="BF15" t="s">
        <v>181</v>
      </c>
      <c r="BG15" t="s">
        <v>181</v>
      </c>
      <c r="BH15" t="s">
        <v>181</v>
      </c>
      <c r="BI15" t="s">
        <v>181</v>
      </c>
      <c r="BJ15" t="s">
        <v>181</v>
      </c>
      <c r="BK15" t="s">
        <v>181</v>
      </c>
      <c r="BL15">
        <v>2.3064</v>
      </c>
      <c r="BM15" t="s">
        <v>181</v>
      </c>
      <c r="BN15">
        <v>5.6143999999999998</v>
      </c>
      <c r="BO15" t="s">
        <v>181</v>
      </c>
      <c r="BP15" t="s">
        <v>181</v>
      </c>
      <c r="BQ15" t="s">
        <v>181</v>
      </c>
      <c r="BR15" t="s">
        <v>181</v>
      </c>
      <c r="BS15" t="s">
        <v>181</v>
      </c>
      <c r="BT15" t="s">
        <v>181</v>
      </c>
      <c r="BU15" t="s">
        <v>181</v>
      </c>
      <c r="BV15" t="s">
        <v>181</v>
      </c>
    </row>
    <row r="16" spans="1:74" x14ac:dyDescent="0.25">
      <c r="A16" s="37">
        <v>41276</v>
      </c>
      <c r="B16" s="30">
        <f t="shared" si="0"/>
        <v>60</v>
      </c>
      <c r="C16" s="73">
        <v>41536</v>
      </c>
      <c r="D16" s="204">
        <v>1.0290834213739644</v>
      </c>
      <c r="E16">
        <v>43.437600000000003</v>
      </c>
      <c r="F16">
        <v>39.271999999999998</v>
      </c>
      <c r="G16">
        <v>58.5976</v>
      </c>
      <c r="H16">
        <v>37.501199999999997</v>
      </c>
      <c r="I16">
        <v>82.486400000000003</v>
      </c>
      <c r="J16">
        <v>5.0651999999999999</v>
      </c>
      <c r="K16" t="s">
        <v>180</v>
      </c>
      <c r="L16" t="s">
        <v>180</v>
      </c>
      <c r="M16" t="s">
        <v>180</v>
      </c>
      <c r="N16" t="s">
        <v>181</v>
      </c>
      <c r="O16" t="s">
        <v>181</v>
      </c>
      <c r="P16" t="s">
        <v>181</v>
      </c>
      <c r="Q16" t="s">
        <v>181</v>
      </c>
      <c r="R16" t="s">
        <v>181</v>
      </c>
      <c r="S16" t="s">
        <v>181</v>
      </c>
      <c r="T16" t="s">
        <v>181</v>
      </c>
      <c r="U16" t="s">
        <v>181</v>
      </c>
      <c r="V16" t="s">
        <v>181</v>
      </c>
      <c r="W16" t="s">
        <v>181</v>
      </c>
      <c r="X16" t="s">
        <v>181</v>
      </c>
      <c r="Y16" t="s">
        <v>181</v>
      </c>
      <c r="Z16" t="s">
        <v>181</v>
      </c>
      <c r="AA16" t="s">
        <v>181</v>
      </c>
      <c r="AB16" t="s">
        <v>181</v>
      </c>
      <c r="AC16">
        <v>5.6124000000000001</v>
      </c>
      <c r="AD16" t="s">
        <v>181</v>
      </c>
      <c r="AE16" t="s">
        <v>181</v>
      </c>
      <c r="AF16">
        <v>3.3203999999999998</v>
      </c>
      <c r="AG16" t="s">
        <v>181</v>
      </c>
      <c r="AH16">
        <v>2.5888</v>
      </c>
      <c r="AI16" t="s">
        <v>181</v>
      </c>
      <c r="AJ16">
        <v>5.3604000000000003</v>
      </c>
      <c r="AK16" t="s">
        <v>181</v>
      </c>
      <c r="AL16" t="s">
        <v>181</v>
      </c>
      <c r="AM16" t="s">
        <v>181</v>
      </c>
      <c r="AN16">
        <v>4.7431999999999999</v>
      </c>
      <c r="AO16" t="s">
        <v>181</v>
      </c>
      <c r="AP16" t="s">
        <v>181</v>
      </c>
      <c r="AQ16" t="s">
        <v>181</v>
      </c>
      <c r="AR16" t="s">
        <v>181</v>
      </c>
      <c r="AS16" t="s">
        <v>181</v>
      </c>
      <c r="AT16" t="s">
        <v>181</v>
      </c>
      <c r="AU16">
        <v>7.6795999999999998</v>
      </c>
      <c r="AV16" t="s">
        <v>181</v>
      </c>
      <c r="AW16" t="s">
        <v>181</v>
      </c>
      <c r="AX16" t="s">
        <v>181</v>
      </c>
      <c r="AY16" t="s">
        <v>181</v>
      </c>
      <c r="AZ16" t="s">
        <v>181</v>
      </c>
      <c r="BA16" t="s">
        <v>181</v>
      </c>
      <c r="BB16" t="s">
        <v>181</v>
      </c>
      <c r="BC16" t="s">
        <v>181</v>
      </c>
      <c r="BD16" t="s">
        <v>181</v>
      </c>
      <c r="BE16" t="s">
        <v>181</v>
      </c>
      <c r="BF16" t="s">
        <v>181</v>
      </c>
      <c r="BG16" t="s">
        <v>181</v>
      </c>
      <c r="BH16" t="s">
        <v>181</v>
      </c>
      <c r="BI16" t="s">
        <v>181</v>
      </c>
      <c r="BJ16" t="s">
        <v>181</v>
      </c>
      <c r="BK16" t="s">
        <v>181</v>
      </c>
      <c r="BL16" t="s">
        <v>180</v>
      </c>
      <c r="BM16" t="s">
        <v>180</v>
      </c>
      <c r="BN16">
        <v>6.7224000000000004</v>
      </c>
      <c r="BO16" t="s">
        <v>181</v>
      </c>
      <c r="BP16" t="s">
        <v>181</v>
      </c>
      <c r="BQ16" t="s">
        <v>181</v>
      </c>
      <c r="BR16" t="s">
        <v>181</v>
      </c>
      <c r="BS16" t="s">
        <v>181</v>
      </c>
      <c r="BT16" t="s">
        <v>181</v>
      </c>
      <c r="BU16" t="s">
        <v>181</v>
      </c>
      <c r="BV16" t="s">
        <v>181</v>
      </c>
    </row>
    <row r="17" spans="1:74" x14ac:dyDescent="0.25">
      <c r="A17" s="37">
        <v>41290</v>
      </c>
      <c r="B17" s="30">
        <f t="shared" si="0"/>
        <v>74</v>
      </c>
      <c r="C17" s="73">
        <v>41536</v>
      </c>
      <c r="D17" s="204">
        <v>1.0290834213739644</v>
      </c>
      <c r="E17" t="s">
        <v>180</v>
      </c>
      <c r="F17" s="195">
        <v>19.667200000000001</v>
      </c>
      <c r="G17" s="195">
        <v>23.740400000000001</v>
      </c>
      <c r="H17">
        <v>21.431999999999999</v>
      </c>
      <c r="I17">
        <v>57.659199999999998</v>
      </c>
      <c r="J17">
        <v>4.9707999999999997</v>
      </c>
      <c r="K17" t="s">
        <v>180</v>
      </c>
      <c r="L17" t="s">
        <v>181</v>
      </c>
      <c r="M17" t="s">
        <v>180</v>
      </c>
      <c r="N17" t="s">
        <v>181</v>
      </c>
      <c r="O17" t="s">
        <v>181</v>
      </c>
      <c r="P17" t="s">
        <v>181</v>
      </c>
      <c r="Q17" t="s">
        <v>181</v>
      </c>
      <c r="R17" t="s">
        <v>181</v>
      </c>
      <c r="S17" t="s">
        <v>181</v>
      </c>
      <c r="T17" t="s">
        <v>181</v>
      </c>
      <c r="U17" t="s">
        <v>181</v>
      </c>
      <c r="V17" t="s">
        <v>181</v>
      </c>
      <c r="W17" t="s">
        <v>181</v>
      </c>
      <c r="X17" t="s">
        <v>181</v>
      </c>
      <c r="Y17" t="s">
        <v>181</v>
      </c>
      <c r="Z17" t="s">
        <v>181</v>
      </c>
      <c r="AA17" t="s">
        <v>181</v>
      </c>
      <c r="AB17" t="s">
        <v>181</v>
      </c>
      <c r="AC17">
        <v>2.2267999999999999</v>
      </c>
      <c r="AD17" t="s">
        <v>181</v>
      </c>
      <c r="AE17" t="s">
        <v>181</v>
      </c>
      <c r="AF17" t="s">
        <v>180</v>
      </c>
      <c r="AG17" t="s">
        <v>181</v>
      </c>
      <c r="AH17" t="s">
        <v>180</v>
      </c>
      <c r="AI17" t="s">
        <v>181</v>
      </c>
      <c r="AJ17">
        <v>5.1776</v>
      </c>
      <c r="AK17" t="s">
        <v>181</v>
      </c>
      <c r="AL17" t="s">
        <v>181</v>
      </c>
      <c r="AM17" t="s">
        <v>181</v>
      </c>
      <c r="AN17">
        <v>2.0468000000000002</v>
      </c>
      <c r="AO17" t="s">
        <v>181</v>
      </c>
      <c r="AP17" t="s">
        <v>181</v>
      </c>
      <c r="AQ17" t="s">
        <v>181</v>
      </c>
      <c r="AR17" t="s">
        <v>181</v>
      </c>
      <c r="AS17" t="s">
        <v>181</v>
      </c>
      <c r="AT17" t="s">
        <v>181</v>
      </c>
      <c r="AU17">
        <v>3.8243999999999998</v>
      </c>
      <c r="AV17" t="s">
        <v>181</v>
      </c>
      <c r="AW17" t="s">
        <v>181</v>
      </c>
      <c r="AX17" t="s">
        <v>181</v>
      </c>
      <c r="AY17" t="s">
        <v>181</v>
      </c>
      <c r="AZ17" t="s">
        <v>181</v>
      </c>
      <c r="BA17" t="s">
        <v>181</v>
      </c>
      <c r="BB17" t="s">
        <v>181</v>
      </c>
      <c r="BC17" t="s">
        <v>181</v>
      </c>
      <c r="BD17" t="s">
        <v>181</v>
      </c>
      <c r="BE17" t="s">
        <v>181</v>
      </c>
      <c r="BF17" t="s">
        <v>181</v>
      </c>
      <c r="BG17" t="s">
        <v>181</v>
      </c>
      <c r="BH17" t="s">
        <v>181</v>
      </c>
      <c r="BI17" t="s">
        <v>181</v>
      </c>
      <c r="BJ17" t="s">
        <v>181</v>
      </c>
      <c r="BK17" t="s">
        <v>181</v>
      </c>
      <c r="BL17" t="s">
        <v>180</v>
      </c>
      <c r="BM17" t="s">
        <v>180</v>
      </c>
      <c r="BN17">
        <v>6.3756000000000004</v>
      </c>
      <c r="BO17" t="s">
        <v>181</v>
      </c>
      <c r="BP17" t="s">
        <v>181</v>
      </c>
      <c r="BQ17" t="s">
        <v>181</v>
      </c>
      <c r="BR17" t="s">
        <v>181</v>
      </c>
      <c r="BS17" t="s">
        <v>181</v>
      </c>
      <c r="BT17" t="s">
        <v>181</v>
      </c>
      <c r="BU17" t="s">
        <v>181</v>
      </c>
      <c r="BV17" t="s">
        <v>181</v>
      </c>
    </row>
    <row r="18" spans="1:74" x14ac:dyDescent="0.25">
      <c r="A18" s="37">
        <v>41304</v>
      </c>
      <c r="B18" s="30">
        <f t="shared" si="0"/>
        <v>88</v>
      </c>
      <c r="C18" s="73">
        <v>41536</v>
      </c>
      <c r="D18" s="204">
        <v>1.0290834213739644</v>
      </c>
      <c r="E18">
        <v>37.3324</v>
      </c>
      <c r="F18">
        <v>33.828800000000001</v>
      </c>
      <c r="G18">
        <v>55.797199999999997</v>
      </c>
      <c r="H18">
        <v>38.488399999999999</v>
      </c>
      <c r="I18">
        <v>77.054400000000001</v>
      </c>
      <c r="J18">
        <v>6.1908000000000003</v>
      </c>
      <c r="K18">
        <v>2.0064000000000002</v>
      </c>
      <c r="L18" t="s">
        <v>181</v>
      </c>
      <c r="M18" t="s">
        <v>180</v>
      </c>
      <c r="N18" t="s">
        <v>181</v>
      </c>
      <c r="O18" t="s">
        <v>181</v>
      </c>
      <c r="P18" t="s">
        <v>181</v>
      </c>
      <c r="Q18" t="s">
        <v>181</v>
      </c>
      <c r="R18" t="s">
        <v>181</v>
      </c>
      <c r="S18" t="s">
        <v>181</v>
      </c>
      <c r="T18" t="s">
        <v>181</v>
      </c>
      <c r="U18" t="s">
        <v>181</v>
      </c>
      <c r="V18" t="s">
        <v>181</v>
      </c>
      <c r="W18" t="s">
        <v>181</v>
      </c>
      <c r="X18" t="s">
        <v>181</v>
      </c>
      <c r="Y18" t="s">
        <v>181</v>
      </c>
      <c r="Z18" t="s">
        <v>181</v>
      </c>
      <c r="AA18" t="s">
        <v>181</v>
      </c>
      <c r="AB18" t="s">
        <v>181</v>
      </c>
      <c r="AC18">
        <v>6.2412000000000001</v>
      </c>
      <c r="AD18" t="s">
        <v>181</v>
      </c>
      <c r="AE18" t="s">
        <v>181</v>
      </c>
      <c r="AF18">
        <v>3.3024</v>
      </c>
      <c r="AG18" t="s">
        <v>181</v>
      </c>
      <c r="AH18">
        <v>2.3212000000000002</v>
      </c>
      <c r="AI18" t="s">
        <v>181</v>
      </c>
      <c r="AJ18">
        <v>5.5991999999999997</v>
      </c>
      <c r="AK18" t="s">
        <v>181</v>
      </c>
      <c r="AL18" t="s">
        <v>181</v>
      </c>
      <c r="AM18" t="s">
        <v>181</v>
      </c>
      <c r="AN18">
        <v>3.6543999999999999</v>
      </c>
      <c r="AO18" t="s">
        <v>181</v>
      </c>
      <c r="AP18" t="s">
        <v>181</v>
      </c>
      <c r="AQ18" t="s">
        <v>181</v>
      </c>
      <c r="AR18" t="s">
        <v>181</v>
      </c>
      <c r="AS18" t="s">
        <v>181</v>
      </c>
      <c r="AT18" t="s">
        <v>181</v>
      </c>
      <c r="AU18">
        <v>5.5915999999999997</v>
      </c>
      <c r="AV18" t="s">
        <v>181</v>
      </c>
      <c r="AW18" t="s">
        <v>181</v>
      </c>
      <c r="AX18" t="s">
        <v>181</v>
      </c>
      <c r="AY18" t="s">
        <v>181</v>
      </c>
      <c r="AZ18" t="s">
        <v>181</v>
      </c>
      <c r="BA18" t="s">
        <v>181</v>
      </c>
      <c r="BB18" t="s">
        <v>181</v>
      </c>
      <c r="BC18" t="s">
        <v>181</v>
      </c>
      <c r="BD18" t="s">
        <v>181</v>
      </c>
      <c r="BE18" t="s">
        <v>181</v>
      </c>
      <c r="BF18" t="s">
        <v>181</v>
      </c>
      <c r="BG18" t="s">
        <v>181</v>
      </c>
      <c r="BH18" t="s">
        <v>181</v>
      </c>
      <c r="BI18" t="s">
        <v>181</v>
      </c>
      <c r="BJ18" t="s">
        <v>181</v>
      </c>
      <c r="BK18" t="s">
        <v>181</v>
      </c>
      <c r="BL18" t="s">
        <v>180</v>
      </c>
      <c r="BM18" t="s">
        <v>180</v>
      </c>
      <c r="BN18">
        <v>6.7096</v>
      </c>
      <c r="BO18" t="s">
        <v>181</v>
      </c>
      <c r="BP18" t="s">
        <v>181</v>
      </c>
      <c r="BQ18" t="s">
        <v>181</v>
      </c>
      <c r="BR18" t="s">
        <v>181</v>
      </c>
      <c r="BS18" t="s">
        <v>181</v>
      </c>
      <c r="BT18" t="s">
        <v>181</v>
      </c>
      <c r="BU18" t="s">
        <v>181</v>
      </c>
      <c r="BV18" t="s">
        <v>181</v>
      </c>
    </row>
    <row r="19" spans="1:74" x14ac:dyDescent="0.25">
      <c r="A19" s="37">
        <v>41318</v>
      </c>
      <c r="B19" s="30">
        <f t="shared" si="0"/>
        <v>102</v>
      </c>
      <c r="C19" s="73">
        <v>41536</v>
      </c>
      <c r="D19" s="204">
        <v>1.0290834213739644</v>
      </c>
      <c r="E19">
        <v>51.491199999999999</v>
      </c>
      <c r="F19" s="195">
        <v>56.771999999999998</v>
      </c>
      <c r="G19">
        <v>54.021599999999999</v>
      </c>
      <c r="H19">
        <v>45.898400000000002</v>
      </c>
      <c r="I19">
        <v>66.455600000000004</v>
      </c>
      <c r="J19">
        <v>2.8403999999999998</v>
      </c>
      <c r="K19" t="s">
        <v>180</v>
      </c>
      <c r="L19" t="s">
        <v>181</v>
      </c>
      <c r="M19" t="s">
        <v>181</v>
      </c>
      <c r="N19" t="s">
        <v>181</v>
      </c>
      <c r="O19" t="s">
        <v>181</v>
      </c>
      <c r="P19" t="s">
        <v>181</v>
      </c>
      <c r="Q19" t="s">
        <v>181</v>
      </c>
      <c r="R19" t="s">
        <v>181</v>
      </c>
      <c r="S19" t="s">
        <v>181</v>
      </c>
      <c r="T19" t="s">
        <v>181</v>
      </c>
      <c r="U19" t="s">
        <v>181</v>
      </c>
      <c r="V19" t="s">
        <v>181</v>
      </c>
      <c r="W19" t="s">
        <v>181</v>
      </c>
      <c r="X19" t="s">
        <v>181</v>
      </c>
      <c r="Y19" t="s">
        <v>181</v>
      </c>
      <c r="Z19" t="s">
        <v>181</v>
      </c>
      <c r="AA19" t="s">
        <v>181</v>
      </c>
      <c r="AB19" t="s">
        <v>181</v>
      </c>
      <c r="AC19" s="58" t="s">
        <v>180</v>
      </c>
      <c r="AD19" t="s">
        <v>181</v>
      </c>
      <c r="AE19" t="s">
        <v>181</v>
      </c>
      <c r="AF19" t="s">
        <v>180</v>
      </c>
      <c r="AG19" t="s">
        <v>181</v>
      </c>
      <c r="AH19" s="74">
        <v>2.7691999999999997</v>
      </c>
      <c r="AI19" t="s">
        <v>181</v>
      </c>
      <c r="AJ19" s="75">
        <v>3.2823999999999995</v>
      </c>
      <c r="AK19" t="s">
        <v>181</v>
      </c>
      <c r="AL19" t="s">
        <v>181</v>
      </c>
      <c r="AM19" t="s">
        <v>181</v>
      </c>
      <c r="AN19" s="76">
        <v>4.8835999999999995</v>
      </c>
      <c r="AO19" t="s">
        <v>181</v>
      </c>
      <c r="AP19" t="s">
        <v>181</v>
      </c>
      <c r="AQ19" t="s">
        <v>181</v>
      </c>
      <c r="AR19" t="s">
        <v>181</v>
      </c>
      <c r="AS19" t="s">
        <v>181</v>
      </c>
      <c r="AT19" t="s">
        <v>181</v>
      </c>
      <c r="AU19" s="80">
        <v>6.5680000000000005</v>
      </c>
      <c r="AV19" t="s">
        <v>181</v>
      </c>
      <c r="AW19" t="s">
        <v>181</v>
      </c>
      <c r="AX19" t="s">
        <v>181</v>
      </c>
      <c r="AY19" t="s">
        <v>181</v>
      </c>
      <c r="AZ19" t="s">
        <v>181</v>
      </c>
      <c r="BA19" t="s">
        <v>181</v>
      </c>
      <c r="BB19" t="s">
        <v>181</v>
      </c>
      <c r="BC19" t="s">
        <v>181</v>
      </c>
      <c r="BD19" t="s">
        <v>181</v>
      </c>
      <c r="BE19" t="s">
        <v>181</v>
      </c>
      <c r="BF19" t="s">
        <v>181</v>
      </c>
      <c r="BG19" t="s">
        <v>181</v>
      </c>
      <c r="BH19" t="s">
        <v>181</v>
      </c>
      <c r="BI19" t="s">
        <v>181</v>
      </c>
      <c r="BJ19" t="s">
        <v>181</v>
      </c>
      <c r="BK19" t="s">
        <v>181</v>
      </c>
      <c r="BL19" s="196" t="s">
        <v>181</v>
      </c>
      <c r="BM19" s="196" t="s">
        <v>181</v>
      </c>
      <c r="BN19" s="196">
        <v>7.7328000000000001</v>
      </c>
      <c r="BO19" t="s">
        <v>181</v>
      </c>
      <c r="BP19" t="s">
        <v>181</v>
      </c>
      <c r="BQ19" t="s">
        <v>181</v>
      </c>
      <c r="BR19" t="s">
        <v>181</v>
      </c>
      <c r="BS19" t="s">
        <v>181</v>
      </c>
      <c r="BT19" t="s">
        <v>181</v>
      </c>
      <c r="BU19" t="s">
        <v>181</v>
      </c>
      <c r="BV19" t="s">
        <v>181</v>
      </c>
    </row>
    <row r="20" spans="1:74" x14ac:dyDescent="0.25">
      <c r="A20" s="37">
        <v>41332</v>
      </c>
      <c r="B20" s="30">
        <f t="shared" si="0"/>
        <v>116</v>
      </c>
      <c r="C20" s="73">
        <v>41536</v>
      </c>
      <c r="D20" s="204">
        <v>1.0290834213739644</v>
      </c>
      <c r="E20">
        <v>42.184800000000003</v>
      </c>
      <c r="F20">
        <v>36.479199999999999</v>
      </c>
      <c r="G20">
        <v>54.995600000000003</v>
      </c>
      <c r="H20">
        <v>37.239199999999997</v>
      </c>
      <c r="I20">
        <v>74.664400000000001</v>
      </c>
      <c r="J20">
        <v>5.8395999999999999</v>
      </c>
      <c r="K20" t="s">
        <v>180</v>
      </c>
      <c r="L20" t="s">
        <v>181</v>
      </c>
      <c r="M20" t="s">
        <v>181</v>
      </c>
      <c r="N20" t="s">
        <v>181</v>
      </c>
      <c r="O20" t="s">
        <v>181</v>
      </c>
      <c r="P20" t="s">
        <v>181</v>
      </c>
      <c r="Q20" t="s">
        <v>181</v>
      </c>
      <c r="R20" t="s">
        <v>181</v>
      </c>
      <c r="S20" t="s">
        <v>181</v>
      </c>
      <c r="T20" t="s">
        <v>181</v>
      </c>
      <c r="U20" t="s">
        <v>181</v>
      </c>
      <c r="V20" t="s">
        <v>181</v>
      </c>
      <c r="W20" t="s">
        <v>181</v>
      </c>
      <c r="X20" t="s">
        <v>181</v>
      </c>
      <c r="Y20" t="s">
        <v>181</v>
      </c>
      <c r="Z20" t="s">
        <v>181</v>
      </c>
      <c r="AA20" t="s">
        <v>181</v>
      </c>
      <c r="AB20" t="s">
        <v>181</v>
      </c>
      <c r="AC20">
        <v>5.3848000000000003</v>
      </c>
      <c r="AD20" t="s">
        <v>181</v>
      </c>
      <c r="AE20" t="s">
        <v>181</v>
      </c>
      <c r="AF20">
        <v>3.5464000000000002</v>
      </c>
      <c r="AG20" t="s">
        <v>181</v>
      </c>
      <c r="AH20">
        <v>2.3755999999999999</v>
      </c>
      <c r="AI20" t="s">
        <v>181</v>
      </c>
      <c r="AJ20">
        <v>5.4184000000000001</v>
      </c>
      <c r="AK20" t="s">
        <v>181</v>
      </c>
      <c r="AL20" t="s">
        <v>181</v>
      </c>
      <c r="AM20" t="s">
        <v>181</v>
      </c>
      <c r="AN20">
        <v>4.3579999999999997</v>
      </c>
      <c r="AO20" t="s">
        <v>181</v>
      </c>
      <c r="AP20" t="s">
        <v>181</v>
      </c>
      <c r="AQ20" t="s">
        <v>181</v>
      </c>
      <c r="AR20" t="s">
        <v>181</v>
      </c>
      <c r="AS20" t="s">
        <v>181</v>
      </c>
      <c r="AT20" t="s">
        <v>181</v>
      </c>
      <c r="AU20">
        <v>4.0372000000000003</v>
      </c>
      <c r="AV20" t="s">
        <v>181</v>
      </c>
      <c r="AW20" t="s">
        <v>181</v>
      </c>
      <c r="AX20" t="s">
        <v>181</v>
      </c>
      <c r="AY20" t="s">
        <v>181</v>
      </c>
      <c r="AZ20" t="s">
        <v>181</v>
      </c>
      <c r="BA20" t="s">
        <v>181</v>
      </c>
      <c r="BB20" t="s">
        <v>181</v>
      </c>
      <c r="BC20" t="s">
        <v>181</v>
      </c>
      <c r="BD20" t="s">
        <v>181</v>
      </c>
      <c r="BE20" t="s">
        <v>181</v>
      </c>
      <c r="BF20" t="s">
        <v>181</v>
      </c>
      <c r="BG20" t="s">
        <v>181</v>
      </c>
      <c r="BH20" t="s">
        <v>181</v>
      </c>
      <c r="BI20" t="s">
        <v>181</v>
      </c>
      <c r="BJ20" t="s">
        <v>181</v>
      </c>
      <c r="BK20" t="s">
        <v>181</v>
      </c>
      <c r="BL20" s="196" t="s">
        <v>181</v>
      </c>
      <c r="BM20" s="196" t="s">
        <v>181</v>
      </c>
      <c r="BN20" s="196">
        <v>2.7875999999999999</v>
      </c>
      <c r="BO20" t="s">
        <v>181</v>
      </c>
      <c r="BP20" t="s">
        <v>181</v>
      </c>
      <c r="BQ20" t="s">
        <v>181</v>
      </c>
      <c r="BR20" t="s">
        <v>181</v>
      </c>
      <c r="BS20" t="s">
        <v>181</v>
      </c>
      <c r="BT20" t="s">
        <v>181</v>
      </c>
      <c r="BU20" t="s">
        <v>181</v>
      </c>
      <c r="BV20" t="s">
        <v>181</v>
      </c>
    </row>
    <row r="21" spans="1:74" x14ac:dyDescent="0.25">
      <c r="A21" s="37">
        <v>41353</v>
      </c>
      <c r="B21" s="30">
        <f t="shared" si="0"/>
        <v>137</v>
      </c>
      <c r="C21" s="73">
        <v>41536</v>
      </c>
      <c r="D21" s="204">
        <v>1.0290834213739644</v>
      </c>
      <c r="E21" t="s">
        <v>180</v>
      </c>
      <c r="F21">
        <v>25.669599999999999</v>
      </c>
      <c r="G21">
        <v>40.956400000000002</v>
      </c>
      <c r="H21">
        <v>33.985999999999997</v>
      </c>
      <c r="I21">
        <v>58.6</v>
      </c>
      <c r="J21" s="84" t="s">
        <v>180</v>
      </c>
      <c r="K21" s="84" t="s">
        <v>180</v>
      </c>
      <c r="L21" t="s">
        <v>180</v>
      </c>
      <c r="M21" t="s">
        <v>180</v>
      </c>
      <c r="N21" t="s">
        <v>181</v>
      </c>
      <c r="O21" t="s">
        <v>181</v>
      </c>
      <c r="P21" t="s">
        <v>181</v>
      </c>
      <c r="Q21" t="s">
        <v>181</v>
      </c>
      <c r="R21" t="s">
        <v>181</v>
      </c>
      <c r="S21" t="s">
        <v>181</v>
      </c>
      <c r="T21" t="s">
        <v>181</v>
      </c>
      <c r="U21" t="s">
        <v>181</v>
      </c>
      <c r="V21" t="s">
        <v>181</v>
      </c>
      <c r="W21" t="s">
        <v>181</v>
      </c>
      <c r="X21" t="s">
        <v>181</v>
      </c>
      <c r="Y21" t="s">
        <v>181</v>
      </c>
      <c r="Z21" t="s">
        <v>181</v>
      </c>
      <c r="AA21" t="s">
        <v>181</v>
      </c>
      <c r="AB21" t="s">
        <v>181</v>
      </c>
      <c r="AC21" t="s">
        <v>181</v>
      </c>
      <c r="AD21" t="s">
        <v>181</v>
      </c>
      <c r="AE21" t="s">
        <v>181</v>
      </c>
      <c r="AF21">
        <v>2.6659999999999999</v>
      </c>
      <c r="AG21" t="s">
        <v>181</v>
      </c>
      <c r="AH21">
        <v>3.0156000000000001</v>
      </c>
      <c r="AI21" t="s">
        <v>181</v>
      </c>
      <c r="AJ21">
        <v>13.061199999999999</v>
      </c>
      <c r="AK21" t="s">
        <v>181</v>
      </c>
      <c r="AL21">
        <v>3.5543999999999998</v>
      </c>
      <c r="AM21" t="s">
        <v>181</v>
      </c>
      <c r="AN21">
        <v>9.6839999999999993</v>
      </c>
      <c r="AO21">
        <v>5.6768000000000001</v>
      </c>
      <c r="AP21" t="s">
        <v>181</v>
      </c>
      <c r="AQ21" t="s">
        <v>181</v>
      </c>
      <c r="AR21" t="s">
        <v>181</v>
      </c>
      <c r="AS21" t="s">
        <v>181</v>
      </c>
      <c r="AT21" t="s">
        <v>181</v>
      </c>
      <c r="AU21">
        <v>3.1636000000000002</v>
      </c>
      <c r="AV21" t="s">
        <v>181</v>
      </c>
      <c r="AW21" t="s">
        <v>181</v>
      </c>
      <c r="AX21" t="s">
        <v>181</v>
      </c>
      <c r="AY21" t="s">
        <v>181</v>
      </c>
      <c r="AZ21" t="s">
        <v>181</v>
      </c>
      <c r="BA21" t="s">
        <v>181</v>
      </c>
      <c r="BB21" t="s">
        <v>181</v>
      </c>
      <c r="BC21" t="s">
        <v>181</v>
      </c>
      <c r="BD21" t="s">
        <v>181</v>
      </c>
      <c r="BE21" t="s">
        <v>181</v>
      </c>
      <c r="BF21" t="s">
        <v>181</v>
      </c>
      <c r="BG21" t="s">
        <v>181</v>
      </c>
      <c r="BH21" t="s">
        <v>181</v>
      </c>
      <c r="BI21" t="s">
        <v>181</v>
      </c>
      <c r="BJ21" t="s">
        <v>181</v>
      </c>
      <c r="BK21" t="s">
        <v>181</v>
      </c>
      <c r="BL21" s="195">
        <v>10.304</v>
      </c>
      <c r="BM21" s="195">
        <v>2.782</v>
      </c>
      <c r="BN21" s="195">
        <v>8.9488000000000003</v>
      </c>
      <c r="BO21" s="84">
        <v>4.1403999999999996</v>
      </c>
      <c r="BP21" s="84">
        <v>9.3892000000000007</v>
      </c>
      <c r="BQ21" t="s">
        <v>181</v>
      </c>
      <c r="BR21" t="s">
        <v>181</v>
      </c>
      <c r="BS21" t="s">
        <v>181</v>
      </c>
      <c r="BT21" t="s">
        <v>181</v>
      </c>
      <c r="BU21" t="s">
        <v>181</v>
      </c>
      <c r="BV21" t="s">
        <v>181</v>
      </c>
    </row>
    <row r="22" spans="1:74" x14ac:dyDescent="0.25">
      <c r="A22" s="37">
        <v>41367</v>
      </c>
      <c r="B22" s="30">
        <f t="shared" si="0"/>
        <v>151</v>
      </c>
      <c r="C22" s="73">
        <v>41536</v>
      </c>
      <c r="D22" s="204">
        <v>1.0290834213739644</v>
      </c>
      <c r="E22" s="83">
        <v>42.451999999999998</v>
      </c>
      <c r="F22">
        <v>25.184000000000001</v>
      </c>
      <c r="G22">
        <v>35.394399999999997</v>
      </c>
      <c r="H22">
        <v>27.283999999999999</v>
      </c>
      <c r="I22">
        <v>58.933999999999997</v>
      </c>
      <c r="J22">
        <v>3.4980000000000002</v>
      </c>
      <c r="K22" t="s">
        <v>180</v>
      </c>
      <c r="L22" t="s">
        <v>181</v>
      </c>
      <c r="M22" t="s">
        <v>181</v>
      </c>
      <c r="N22" t="s">
        <v>181</v>
      </c>
      <c r="O22" t="s">
        <v>181</v>
      </c>
      <c r="P22" t="s">
        <v>181</v>
      </c>
      <c r="Q22" t="s">
        <v>181</v>
      </c>
      <c r="R22" t="s">
        <v>181</v>
      </c>
      <c r="S22" t="s">
        <v>181</v>
      </c>
      <c r="T22" t="s">
        <v>181</v>
      </c>
      <c r="U22" t="s">
        <v>181</v>
      </c>
      <c r="V22" t="s">
        <v>181</v>
      </c>
      <c r="W22" t="s">
        <v>181</v>
      </c>
      <c r="X22" t="s">
        <v>181</v>
      </c>
      <c r="Y22" t="s">
        <v>181</v>
      </c>
      <c r="Z22" t="s">
        <v>181</v>
      </c>
      <c r="AA22" t="s">
        <v>181</v>
      </c>
      <c r="AB22" t="s">
        <v>181</v>
      </c>
      <c r="AC22">
        <v>5.0636000000000001</v>
      </c>
      <c r="AD22" t="s">
        <v>181</v>
      </c>
      <c r="AE22" t="s">
        <v>181</v>
      </c>
      <c r="AF22" t="s">
        <v>180</v>
      </c>
      <c r="AG22" t="s">
        <v>181</v>
      </c>
      <c r="AH22">
        <v>2.0444</v>
      </c>
      <c r="AI22" t="s">
        <v>181</v>
      </c>
      <c r="AJ22">
        <v>3.9611999999999998</v>
      </c>
      <c r="AK22" t="s">
        <v>181</v>
      </c>
      <c r="AL22" t="s">
        <v>181</v>
      </c>
      <c r="AM22" t="s">
        <v>181</v>
      </c>
      <c r="AN22">
        <v>2.2892000000000001</v>
      </c>
      <c r="AO22" t="s">
        <v>181</v>
      </c>
      <c r="AP22" t="s">
        <v>181</v>
      </c>
      <c r="AQ22" t="s">
        <v>181</v>
      </c>
      <c r="AR22" t="s">
        <v>181</v>
      </c>
      <c r="AS22" t="s">
        <v>181</v>
      </c>
      <c r="AT22" t="s">
        <v>181</v>
      </c>
      <c r="AU22">
        <v>3.6888000000000001</v>
      </c>
      <c r="AV22" t="s">
        <v>181</v>
      </c>
      <c r="AW22" t="s">
        <v>181</v>
      </c>
      <c r="AX22" t="s">
        <v>181</v>
      </c>
      <c r="AY22" t="s">
        <v>181</v>
      </c>
      <c r="AZ22" t="s">
        <v>181</v>
      </c>
      <c r="BA22" t="s">
        <v>181</v>
      </c>
      <c r="BB22" t="s">
        <v>181</v>
      </c>
      <c r="BC22" t="s">
        <v>181</v>
      </c>
      <c r="BD22" t="s">
        <v>181</v>
      </c>
      <c r="BE22" t="s">
        <v>181</v>
      </c>
      <c r="BF22" t="s">
        <v>181</v>
      </c>
      <c r="BG22" t="s">
        <v>181</v>
      </c>
      <c r="BH22" t="s">
        <v>181</v>
      </c>
      <c r="BI22" t="s">
        <v>181</v>
      </c>
      <c r="BJ22" t="s">
        <v>181</v>
      </c>
      <c r="BK22" t="s">
        <v>181</v>
      </c>
      <c r="BL22" s="196" t="s">
        <v>181</v>
      </c>
      <c r="BM22" s="196" t="s">
        <v>181</v>
      </c>
      <c r="BN22" s="196" t="s">
        <v>180</v>
      </c>
      <c r="BO22" t="s">
        <v>181</v>
      </c>
      <c r="BP22" t="s">
        <v>181</v>
      </c>
      <c r="BQ22" t="s">
        <v>181</v>
      </c>
      <c r="BR22" t="s">
        <v>181</v>
      </c>
      <c r="BS22" t="s">
        <v>181</v>
      </c>
      <c r="BT22" t="s">
        <v>181</v>
      </c>
      <c r="BU22" t="s">
        <v>181</v>
      </c>
      <c r="BV22" t="s">
        <v>181</v>
      </c>
    </row>
    <row r="23" spans="1:74" x14ac:dyDescent="0.25">
      <c r="A23" s="37">
        <v>41381</v>
      </c>
      <c r="B23" s="30">
        <f t="shared" si="0"/>
        <v>165</v>
      </c>
      <c r="C23" s="73">
        <v>41536</v>
      </c>
      <c r="D23" s="204">
        <v>1.0290834213739644</v>
      </c>
      <c r="E23" s="83">
        <v>45.931600000000003</v>
      </c>
      <c r="F23">
        <v>25.403199999999998</v>
      </c>
      <c r="G23">
        <v>43.743200000000002</v>
      </c>
      <c r="H23">
        <v>30.1904</v>
      </c>
      <c r="I23">
        <v>61.462400000000002</v>
      </c>
      <c r="J23">
        <v>3.4496000000000002</v>
      </c>
      <c r="K23" t="s">
        <v>180</v>
      </c>
      <c r="L23" t="s">
        <v>181</v>
      </c>
      <c r="M23" t="s">
        <v>180</v>
      </c>
      <c r="N23" t="s">
        <v>181</v>
      </c>
      <c r="O23" t="s">
        <v>181</v>
      </c>
      <c r="P23" t="s">
        <v>181</v>
      </c>
      <c r="Q23" t="s">
        <v>181</v>
      </c>
      <c r="R23" t="s">
        <v>181</v>
      </c>
      <c r="S23" t="s">
        <v>181</v>
      </c>
      <c r="T23" t="s">
        <v>181</v>
      </c>
      <c r="U23" t="s">
        <v>181</v>
      </c>
      <c r="V23" t="s">
        <v>181</v>
      </c>
      <c r="W23" t="s">
        <v>181</v>
      </c>
      <c r="X23" t="s">
        <v>181</v>
      </c>
      <c r="Y23" t="s">
        <v>181</v>
      </c>
      <c r="Z23" t="s">
        <v>181</v>
      </c>
      <c r="AA23" t="s">
        <v>181</v>
      </c>
      <c r="AB23" t="s">
        <v>181</v>
      </c>
      <c r="AC23">
        <v>2.2383999999999999</v>
      </c>
      <c r="AD23" t="s">
        <v>181</v>
      </c>
      <c r="AE23" t="s">
        <v>181</v>
      </c>
      <c r="AF23">
        <v>2.6419999999999999</v>
      </c>
      <c r="AG23" t="s">
        <v>181</v>
      </c>
      <c r="AH23">
        <v>2.9304000000000001</v>
      </c>
      <c r="AI23" t="s">
        <v>181</v>
      </c>
      <c r="AJ23">
        <v>4.0343999999999998</v>
      </c>
      <c r="AK23" t="s">
        <v>181</v>
      </c>
      <c r="AL23" t="s">
        <v>181</v>
      </c>
      <c r="AM23" t="s">
        <v>181</v>
      </c>
      <c r="AN23">
        <v>3.286</v>
      </c>
      <c r="AO23" t="s">
        <v>181</v>
      </c>
      <c r="AP23" t="s">
        <v>181</v>
      </c>
      <c r="AQ23" t="s">
        <v>181</v>
      </c>
      <c r="AR23" t="s">
        <v>181</v>
      </c>
      <c r="AS23" t="s">
        <v>181</v>
      </c>
      <c r="AT23" t="s">
        <v>181</v>
      </c>
      <c r="AU23">
        <v>5.1532</v>
      </c>
      <c r="AV23" t="s">
        <v>181</v>
      </c>
      <c r="AW23" t="s">
        <v>181</v>
      </c>
      <c r="AX23" t="s">
        <v>181</v>
      </c>
      <c r="AY23" t="s">
        <v>181</v>
      </c>
      <c r="AZ23" t="s">
        <v>180</v>
      </c>
      <c r="BA23" t="s">
        <v>181</v>
      </c>
      <c r="BB23" t="s">
        <v>181</v>
      </c>
      <c r="BC23" t="s">
        <v>181</v>
      </c>
      <c r="BD23" t="s">
        <v>181</v>
      </c>
      <c r="BE23" t="s">
        <v>181</v>
      </c>
      <c r="BF23" t="s">
        <v>181</v>
      </c>
      <c r="BG23" t="s">
        <v>181</v>
      </c>
      <c r="BH23" t="s">
        <v>181</v>
      </c>
      <c r="BI23" t="s">
        <v>181</v>
      </c>
      <c r="BJ23" t="s">
        <v>181</v>
      </c>
      <c r="BK23" t="s">
        <v>181</v>
      </c>
      <c r="BL23" s="196" t="s">
        <v>181</v>
      </c>
      <c r="BM23" s="196" t="s">
        <v>181</v>
      </c>
      <c r="BN23" s="196" t="s">
        <v>181</v>
      </c>
      <c r="BO23" t="s">
        <v>181</v>
      </c>
      <c r="BP23" t="s">
        <v>181</v>
      </c>
      <c r="BQ23" t="s">
        <v>181</v>
      </c>
      <c r="BR23" t="s">
        <v>181</v>
      </c>
      <c r="BS23" t="s">
        <v>181</v>
      </c>
      <c r="BT23" t="s">
        <v>181</v>
      </c>
      <c r="BU23" t="s">
        <v>181</v>
      </c>
      <c r="BV23" t="s">
        <v>181</v>
      </c>
    </row>
    <row r="24" spans="1:74" x14ac:dyDescent="0.25">
      <c r="A24" s="37">
        <v>41395</v>
      </c>
      <c r="B24" s="30">
        <f t="shared" si="0"/>
        <v>179</v>
      </c>
      <c r="C24" s="73">
        <v>41536</v>
      </c>
      <c r="D24" s="204">
        <v>1.7737438080550774</v>
      </c>
      <c r="E24" s="83">
        <v>25.699200000000001</v>
      </c>
      <c r="F24">
        <v>12.0916</v>
      </c>
      <c r="G24">
        <v>17.8904</v>
      </c>
      <c r="H24">
        <v>15.216799999999999</v>
      </c>
      <c r="I24" s="84">
        <v>51.782800000000002</v>
      </c>
      <c r="J24">
        <v>5.0739999999999998</v>
      </c>
      <c r="K24" t="s">
        <v>180</v>
      </c>
      <c r="L24" t="s">
        <v>181</v>
      </c>
      <c r="M24" t="s">
        <v>180</v>
      </c>
      <c r="N24" t="s">
        <v>181</v>
      </c>
      <c r="O24" t="s">
        <v>181</v>
      </c>
      <c r="P24" t="s">
        <v>181</v>
      </c>
      <c r="Q24" t="s">
        <v>181</v>
      </c>
      <c r="R24" t="s">
        <v>181</v>
      </c>
      <c r="S24" t="s">
        <v>181</v>
      </c>
      <c r="T24" t="s">
        <v>181</v>
      </c>
      <c r="U24" t="s">
        <v>181</v>
      </c>
      <c r="V24" t="s">
        <v>181</v>
      </c>
      <c r="W24" t="s">
        <v>181</v>
      </c>
      <c r="X24" t="s">
        <v>181</v>
      </c>
      <c r="Y24" t="s">
        <v>181</v>
      </c>
      <c r="Z24" t="s">
        <v>181</v>
      </c>
      <c r="AA24" t="s">
        <v>181</v>
      </c>
      <c r="AB24" t="s">
        <v>181</v>
      </c>
      <c r="AC24">
        <v>2.15</v>
      </c>
      <c r="AD24" t="s">
        <v>181</v>
      </c>
      <c r="AE24" t="s">
        <v>181</v>
      </c>
      <c r="AF24" t="s">
        <v>180</v>
      </c>
      <c r="AG24" t="s">
        <v>181</v>
      </c>
      <c r="AH24" t="s">
        <v>180</v>
      </c>
      <c r="AI24" t="s">
        <v>181</v>
      </c>
      <c r="AJ24">
        <v>6.5835999999999997</v>
      </c>
      <c r="AK24" t="s">
        <v>181</v>
      </c>
      <c r="AL24" t="s">
        <v>181</v>
      </c>
      <c r="AM24" t="s">
        <v>181</v>
      </c>
      <c r="AN24">
        <v>2.8096000000000001</v>
      </c>
      <c r="AO24" t="s">
        <v>181</v>
      </c>
      <c r="AP24" t="s">
        <v>181</v>
      </c>
      <c r="AQ24" t="s">
        <v>181</v>
      </c>
      <c r="AR24" t="s">
        <v>181</v>
      </c>
      <c r="AS24" t="s">
        <v>181</v>
      </c>
      <c r="AT24" t="s">
        <v>181</v>
      </c>
      <c r="AU24" t="s">
        <v>180</v>
      </c>
      <c r="AV24" t="s">
        <v>181</v>
      </c>
      <c r="AW24" t="s">
        <v>181</v>
      </c>
      <c r="AX24" t="s">
        <v>181</v>
      </c>
      <c r="AY24" t="s">
        <v>181</v>
      </c>
      <c r="AZ24" t="s">
        <v>181</v>
      </c>
      <c r="BA24" t="s">
        <v>181</v>
      </c>
      <c r="BB24" t="s">
        <v>181</v>
      </c>
      <c r="BC24" t="s">
        <v>181</v>
      </c>
      <c r="BD24" t="s">
        <v>181</v>
      </c>
      <c r="BE24" t="s">
        <v>181</v>
      </c>
      <c r="BF24" t="s">
        <v>181</v>
      </c>
      <c r="BG24" t="s">
        <v>181</v>
      </c>
      <c r="BH24" t="s">
        <v>181</v>
      </c>
      <c r="BI24" t="s">
        <v>181</v>
      </c>
      <c r="BJ24" t="s">
        <v>181</v>
      </c>
      <c r="BK24" t="s">
        <v>181</v>
      </c>
      <c r="BL24" t="s">
        <v>181</v>
      </c>
      <c r="BM24" t="s">
        <v>181</v>
      </c>
      <c r="BN24" t="s">
        <v>181</v>
      </c>
      <c r="BO24" t="s">
        <v>181</v>
      </c>
      <c r="BP24" t="s">
        <v>181</v>
      </c>
      <c r="BQ24" t="s">
        <v>181</v>
      </c>
      <c r="BR24" t="s">
        <v>181</v>
      </c>
      <c r="BS24" t="s">
        <v>181</v>
      </c>
      <c r="BT24" t="s">
        <v>181</v>
      </c>
      <c r="BU24" t="s">
        <v>181</v>
      </c>
      <c r="BV24" t="s">
        <v>181</v>
      </c>
    </row>
    <row r="25" spans="1:74" x14ac:dyDescent="0.25">
      <c r="A25" s="37">
        <v>41410</v>
      </c>
      <c r="B25" s="30">
        <f t="shared" si="0"/>
        <v>194</v>
      </c>
      <c r="C25" s="73">
        <v>41536</v>
      </c>
      <c r="D25" s="204">
        <v>1.7737438080550774</v>
      </c>
      <c r="E25" s="83">
        <v>19.1004</v>
      </c>
      <c r="F25">
        <v>7.6811999999999996</v>
      </c>
      <c r="G25">
        <v>6.9348000000000001</v>
      </c>
      <c r="H25">
        <v>6.4408000000000003</v>
      </c>
      <c r="I25">
        <v>19.6524</v>
      </c>
      <c r="J25">
        <v>2.1396000000000002</v>
      </c>
      <c r="K25" t="s">
        <v>180</v>
      </c>
      <c r="L25" t="s">
        <v>181</v>
      </c>
      <c r="M25" t="s">
        <v>180</v>
      </c>
      <c r="N25" t="s">
        <v>181</v>
      </c>
      <c r="O25" t="s">
        <v>181</v>
      </c>
      <c r="P25" t="s">
        <v>181</v>
      </c>
      <c r="Q25" t="s">
        <v>181</v>
      </c>
      <c r="R25" t="s">
        <v>181</v>
      </c>
      <c r="S25" t="s">
        <v>181</v>
      </c>
      <c r="T25" t="s">
        <v>181</v>
      </c>
      <c r="U25" t="s">
        <v>181</v>
      </c>
      <c r="V25" t="s">
        <v>181</v>
      </c>
      <c r="W25" t="s">
        <v>181</v>
      </c>
      <c r="X25" t="s">
        <v>181</v>
      </c>
      <c r="Y25" t="s">
        <v>181</v>
      </c>
      <c r="Z25" t="s">
        <v>181</v>
      </c>
      <c r="AA25" t="s">
        <v>181</v>
      </c>
      <c r="AB25" t="s">
        <v>181</v>
      </c>
      <c r="AC25">
        <v>2.4036</v>
      </c>
      <c r="AD25" t="s">
        <v>181</v>
      </c>
      <c r="AE25" t="s">
        <v>181</v>
      </c>
      <c r="AF25" t="s">
        <v>180</v>
      </c>
      <c r="AG25" t="s">
        <v>181</v>
      </c>
      <c r="AH25" t="s">
        <v>181</v>
      </c>
      <c r="AI25" t="s">
        <v>181</v>
      </c>
      <c r="AJ25">
        <v>3.0268000000000002</v>
      </c>
      <c r="AK25" t="s">
        <v>181</v>
      </c>
      <c r="AL25" t="s">
        <v>181</v>
      </c>
      <c r="AM25" t="s">
        <v>181</v>
      </c>
      <c r="AN25" t="s">
        <v>180</v>
      </c>
      <c r="AO25" t="s">
        <v>181</v>
      </c>
      <c r="AP25" t="s">
        <v>181</v>
      </c>
      <c r="AQ25" t="s">
        <v>181</v>
      </c>
      <c r="AR25" t="s">
        <v>181</v>
      </c>
      <c r="AS25" t="s">
        <v>181</v>
      </c>
      <c r="AT25" t="s">
        <v>181</v>
      </c>
      <c r="AU25" t="s">
        <v>180</v>
      </c>
      <c r="AV25" t="s">
        <v>181</v>
      </c>
      <c r="AW25" t="s">
        <v>181</v>
      </c>
      <c r="AX25" t="s">
        <v>181</v>
      </c>
      <c r="AY25" t="s">
        <v>181</v>
      </c>
      <c r="AZ25" t="s">
        <v>181</v>
      </c>
      <c r="BA25" t="s">
        <v>181</v>
      </c>
      <c r="BB25" t="s">
        <v>181</v>
      </c>
      <c r="BC25" t="s">
        <v>181</v>
      </c>
      <c r="BD25" t="s">
        <v>181</v>
      </c>
      <c r="BE25" t="s">
        <v>181</v>
      </c>
      <c r="BF25" t="s">
        <v>181</v>
      </c>
      <c r="BG25" t="s">
        <v>181</v>
      </c>
      <c r="BH25" t="s">
        <v>181</v>
      </c>
      <c r="BI25" t="s">
        <v>181</v>
      </c>
      <c r="BJ25" t="s">
        <v>181</v>
      </c>
      <c r="BK25" t="s">
        <v>181</v>
      </c>
      <c r="BL25" t="s">
        <v>181</v>
      </c>
      <c r="BM25" t="s">
        <v>181</v>
      </c>
      <c r="BN25" t="s">
        <v>181</v>
      </c>
      <c r="BO25" t="s">
        <v>181</v>
      </c>
      <c r="BP25" t="s">
        <v>181</v>
      </c>
      <c r="BQ25" t="s">
        <v>181</v>
      </c>
      <c r="BR25" t="s">
        <v>181</v>
      </c>
      <c r="BS25" t="s">
        <v>181</v>
      </c>
      <c r="BT25" t="s">
        <v>181</v>
      </c>
      <c r="BU25" t="s">
        <v>181</v>
      </c>
      <c r="BV25" t="s">
        <v>181</v>
      </c>
    </row>
    <row r="26" spans="1:74" x14ac:dyDescent="0.25">
      <c r="A26" s="37">
        <v>41422</v>
      </c>
      <c r="B26" s="30">
        <f t="shared" si="0"/>
        <v>206</v>
      </c>
      <c r="C26" s="73">
        <v>41536</v>
      </c>
      <c r="D26" s="204">
        <v>1.7737438080550774</v>
      </c>
      <c r="E26" s="83" t="s">
        <v>180</v>
      </c>
      <c r="F26" s="84">
        <v>27.23</v>
      </c>
      <c r="G26" s="84">
        <v>49.675600000000003</v>
      </c>
      <c r="H26" s="84">
        <v>29.6724</v>
      </c>
      <c r="I26" s="84">
        <v>64.7684</v>
      </c>
      <c r="J26">
        <v>2.3159999999999998</v>
      </c>
      <c r="K26" t="s">
        <v>180</v>
      </c>
      <c r="L26" t="s">
        <v>181</v>
      </c>
      <c r="M26" t="s">
        <v>181</v>
      </c>
      <c r="N26" t="s">
        <v>181</v>
      </c>
      <c r="O26" t="s">
        <v>181</v>
      </c>
      <c r="P26" t="s">
        <v>181</v>
      </c>
      <c r="Q26" t="s">
        <v>181</v>
      </c>
      <c r="R26" t="s">
        <v>181</v>
      </c>
      <c r="S26" t="s">
        <v>181</v>
      </c>
      <c r="T26" t="s">
        <v>181</v>
      </c>
      <c r="U26" t="s">
        <v>181</v>
      </c>
      <c r="V26" t="s">
        <v>181</v>
      </c>
      <c r="W26" t="s">
        <v>181</v>
      </c>
      <c r="X26" t="s">
        <v>181</v>
      </c>
      <c r="Y26" t="s">
        <v>181</v>
      </c>
      <c r="Z26" t="s">
        <v>181</v>
      </c>
      <c r="AA26" t="s">
        <v>181</v>
      </c>
      <c r="AB26" t="s">
        <v>181</v>
      </c>
      <c r="AC26">
        <v>2.7772000000000001</v>
      </c>
      <c r="AD26" t="s">
        <v>181</v>
      </c>
      <c r="AE26" t="s">
        <v>181</v>
      </c>
      <c r="AF26">
        <v>2.9855999999999998</v>
      </c>
      <c r="AG26" t="s">
        <v>181</v>
      </c>
      <c r="AH26">
        <v>2.5268000000000002</v>
      </c>
      <c r="AI26" t="s">
        <v>181</v>
      </c>
      <c r="AJ26">
        <v>2.4588000000000001</v>
      </c>
      <c r="AK26" t="s">
        <v>181</v>
      </c>
      <c r="AL26" t="s">
        <v>181</v>
      </c>
      <c r="AM26" t="s">
        <v>181</v>
      </c>
      <c r="AN26">
        <v>3.5943999999999998</v>
      </c>
      <c r="AO26" t="s">
        <v>181</v>
      </c>
      <c r="AP26" t="s">
        <v>181</v>
      </c>
      <c r="AQ26" t="s">
        <v>181</v>
      </c>
      <c r="AR26" t="s">
        <v>181</v>
      </c>
      <c r="AS26" t="s">
        <v>181</v>
      </c>
      <c r="AT26" t="s">
        <v>181</v>
      </c>
      <c r="AU26">
        <v>2.4944000000000002</v>
      </c>
      <c r="AV26" t="s">
        <v>181</v>
      </c>
      <c r="AW26" t="s">
        <v>181</v>
      </c>
      <c r="AX26" t="s">
        <v>181</v>
      </c>
      <c r="AY26" t="s">
        <v>181</v>
      </c>
      <c r="AZ26" t="s">
        <v>181</v>
      </c>
      <c r="BA26" t="s">
        <v>181</v>
      </c>
      <c r="BB26" t="s">
        <v>181</v>
      </c>
      <c r="BC26" t="s">
        <v>181</v>
      </c>
      <c r="BD26" t="s">
        <v>181</v>
      </c>
      <c r="BE26" t="s">
        <v>181</v>
      </c>
      <c r="BF26" t="s">
        <v>181</v>
      </c>
      <c r="BG26" t="s">
        <v>181</v>
      </c>
      <c r="BH26" t="s">
        <v>181</v>
      </c>
      <c r="BI26" t="s">
        <v>181</v>
      </c>
      <c r="BJ26" t="s">
        <v>181</v>
      </c>
      <c r="BK26" t="s">
        <v>181</v>
      </c>
      <c r="BL26" t="s">
        <v>181</v>
      </c>
      <c r="BM26" t="s">
        <v>181</v>
      </c>
      <c r="BN26" t="s">
        <v>181</v>
      </c>
      <c r="BO26" t="s">
        <v>181</v>
      </c>
      <c r="BP26" t="s">
        <v>181</v>
      </c>
      <c r="BQ26" t="s">
        <v>181</v>
      </c>
      <c r="BR26" t="s">
        <v>181</v>
      </c>
      <c r="BS26" t="s">
        <v>181</v>
      </c>
      <c r="BT26" t="s">
        <v>181</v>
      </c>
      <c r="BU26" t="s">
        <v>181</v>
      </c>
      <c r="BV26" t="s">
        <v>181</v>
      </c>
    </row>
    <row r="27" spans="1:74" x14ac:dyDescent="0.25">
      <c r="A27" s="37">
        <v>41436</v>
      </c>
      <c r="B27" s="30">
        <f t="shared" si="0"/>
        <v>220</v>
      </c>
      <c r="C27" s="73">
        <v>41536</v>
      </c>
      <c r="D27" s="204">
        <v>1.7737438080550774</v>
      </c>
      <c r="E27" s="83" t="s">
        <v>180</v>
      </c>
      <c r="F27" s="84">
        <v>27.378</v>
      </c>
      <c r="G27" s="84">
        <v>37.474800000000002</v>
      </c>
      <c r="H27" s="84">
        <v>25.26</v>
      </c>
      <c r="I27" s="84">
        <v>50.175600000000003</v>
      </c>
      <c r="J27">
        <v>2.9632000000000001</v>
      </c>
      <c r="K27" t="s">
        <v>180</v>
      </c>
      <c r="L27" t="s">
        <v>181</v>
      </c>
      <c r="M27" t="s">
        <v>181</v>
      </c>
      <c r="N27" t="s">
        <v>181</v>
      </c>
      <c r="O27" t="s">
        <v>181</v>
      </c>
      <c r="P27" t="s">
        <v>181</v>
      </c>
      <c r="Q27" t="s">
        <v>181</v>
      </c>
      <c r="R27" t="s">
        <v>181</v>
      </c>
      <c r="S27" t="s">
        <v>181</v>
      </c>
      <c r="T27" t="s">
        <v>181</v>
      </c>
      <c r="U27" t="s">
        <v>181</v>
      </c>
      <c r="V27" t="s">
        <v>181</v>
      </c>
      <c r="W27" t="s">
        <v>181</v>
      </c>
      <c r="X27" t="s">
        <v>181</v>
      </c>
      <c r="Y27" t="s">
        <v>181</v>
      </c>
      <c r="Z27" t="s">
        <v>181</v>
      </c>
      <c r="AA27" t="s">
        <v>181</v>
      </c>
      <c r="AB27" t="s">
        <v>181</v>
      </c>
      <c r="AC27" t="s">
        <v>180</v>
      </c>
      <c r="AD27" t="s">
        <v>181</v>
      </c>
      <c r="AE27" t="s">
        <v>181</v>
      </c>
      <c r="AF27">
        <v>2.3559999999999999</v>
      </c>
      <c r="AG27" t="s">
        <v>181</v>
      </c>
      <c r="AH27" t="s">
        <v>180</v>
      </c>
      <c r="AI27" t="s">
        <v>181</v>
      </c>
      <c r="AJ27">
        <v>2.6412</v>
      </c>
      <c r="AK27" t="s">
        <v>181</v>
      </c>
      <c r="AL27" t="s">
        <v>181</v>
      </c>
      <c r="AM27" t="s">
        <v>181</v>
      </c>
      <c r="AN27">
        <v>2.72</v>
      </c>
      <c r="AO27" t="s">
        <v>181</v>
      </c>
      <c r="AP27" t="s">
        <v>181</v>
      </c>
      <c r="AQ27" t="s">
        <v>181</v>
      </c>
      <c r="AR27" t="s">
        <v>181</v>
      </c>
      <c r="AS27" t="s">
        <v>181</v>
      </c>
      <c r="AT27" t="s">
        <v>181</v>
      </c>
      <c r="AU27">
        <v>3.2684000000000002</v>
      </c>
      <c r="AV27" t="s">
        <v>181</v>
      </c>
      <c r="AW27" t="s">
        <v>181</v>
      </c>
      <c r="AX27" t="s">
        <v>181</v>
      </c>
      <c r="AY27" t="s">
        <v>181</v>
      </c>
      <c r="AZ27" t="s">
        <v>181</v>
      </c>
      <c r="BA27" t="s">
        <v>181</v>
      </c>
      <c r="BB27" t="s">
        <v>181</v>
      </c>
      <c r="BC27" t="s">
        <v>181</v>
      </c>
      <c r="BD27" t="s">
        <v>181</v>
      </c>
      <c r="BE27" t="s">
        <v>181</v>
      </c>
      <c r="BF27" t="s">
        <v>181</v>
      </c>
      <c r="BG27" t="s">
        <v>181</v>
      </c>
      <c r="BH27" t="s">
        <v>181</v>
      </c>
      <c r="BI27" t="s">
        <v>181</v>
      </c>
      <c r="BJ27" t="s">
        <v>181</v>
      </c>
      <c r="BK27" t="s">
        <v>181</v>
      </c>
      <c r="BL27" t="s">
        <v>181</v>
      </c>
      <c r="BM27" t="s">
        <v>181</v>
      </c>
      <c r="BN27" t="s">
        <v>181</v>
      </c>
      <c r="BO27" t="s">
        <v>181</v>
      </c>
      <c r="BP27" t="s">
        <v>180</v>
      </c>
      <c r="BQ27" t="s">
        <v>181</v>
      </c>
      <c r="BR27" t="s">
        <v>181</v>
      </c>
      <c r="BS27" t="s">
        <v>181</v>
      </c>
      <c r="BT27" t="s">
        <v>181</v>
      </c>
      <c r="BU27" t="s">
        <v>181</v>
      </c>
      <c r="BV27" t="s">
        <v>181</v>
      </c>
    </row>
    <row r="28" spans="1:74" x14ac:dyDescent="0.25">
      <c r="A28" s="37">
        <v>41452</v>
      </c>
      <c r="B28" s="30">
        <f t="shared" si="0"/>
        <v>236</v>
      </c>
      <c r="C28" s="73">
        <v>41536</v>
      </c>
      <c r="D28" s="204">
        <v>1.7737438080550774</v>
      </c>
      <c r="E28" s="83" t="s">
        <v>180</v>
      </c>
      <c r="F28">
        <v>11.353199999999999</v>
      </c>
      <c r="G28">
        <v>23.2532</v>
      </c>
      <c r="H28">
        <v>18.2636</v>
      </c>
      <c r="I28">
        <v>31.725999999999999</v>
      </c>
      <c r="J28">
        <v>2.2208000000000001</v>
      </c>
      <c r="K28" t="s">
        <v>180</v>
      </c>
      <c r="L28" t="s">
        <v>181</v>
      </c>
      <c r="M28" t="s">
        <v>181</v>
      </c>
      <c r="N28" t="s">
        <v>181</v>
      </c>
      <c r="O28" t="s">
        <v>181</v>
      </c>
      <c r="P28" t="s">
        <v>181</v>
      </c>
      <c r="Q28" t="s">
        <v>181</v>
      </c>
      <c r="R28" t="s">
        <v>181</v>
      </c>
      <c r="S28" t="s">
        <v>181</v>
      </c>
      <c r="T28" t="s">
        <v>181</v>
      </c>
      <c r="U28" t="s">
        <v>181</v>
      </c>
      <c r="V28" t="s">
        <v>181</v>
      </c>
      <c r="W28" t="s">
        <v>181</v>
      </c>
      <c r="X28" t="s">
        <v>181</v>
      </c>
      <c r="Y28" t="s">
        <v>181</v>
      </c>
      <c r="Z28" t="s">
        <v>181</v>
      </c>
      <c r="AA28" t="s">
        <v>181</v>
      </c>
      <c r="AB28" t="s">
        <v>181</v>
      </c>
      <c r="AC28">
        <v>2.4472</v>
      </c>
      <c r="AD28" t="s">
        <v>181</v>
      </c>
      <c r="AE28" t="s">
        <v>181</v>
      </c>
      <c r="AF28" t="s">
        <v>180</v>
      </c>
      <c r="AG28" t="s">
        <v>181</v>
      </c>
      <c r="AH28" t="s">
        <v>180</v>
      </c>
      <c r="AI28" t="s">
        <v>181</v>
      </c>
      <c r="AJ28" t="s">
        <v>180</v>
      </c>
      <c r="AK28" t="s">
        <v>181</v>
      </c>
      <c r="AL28" t="s">
        <v>181</v>
      </c>
      <c r="AM28" t="s">
        <v>181</v>
      </c>
      <c r="AN28" t="s">
        <v>180</v>
      </c>
      <c r="AO28" t="s">
        <v>181</v>
      </c>
      <c r="AP28" t="s">
        <v>181</v>
      </c>
      <c r="AQ28" t="s">
        <v>181</v>
      </c>
      <c r="AR28" t="s">
        <v>181</v>
      </c>
      <c r="AS28" t="s">
        <v>181</v>
      </c>
      <c r="AT28" t="s">
        <v>181</v>
      </c>
      <c r="AU28">
        <v>2.7808000000000002</v>
      </c>
      <c r="AV28" t="s">
        <v>181</v>
      </c>
      <c r="AW28" t="s">
        <v>181</v>
      </c>
      <c r="AX28" t="s">
        <v>181</v>
      </c>
      <c r="AY28" t="s">
        <v>181</v>
      </c>
      <c r="AZ28" t="s">
        <v>181</v>
      </c>
      <c r="BA28" t="s">
        <v>181</v>
      </c>
      <c r="BB28" t="s">
        <v>181</v>
      </c>
      <c r="BC28" t="s">
        <v>181</v>
      </c>
      <c r="BD28" t="s">
        <v>181</v>
      </c>
      <c r="BE28" t="s">
        <v>181</v>
      </c>
      <c r="BF28" t="s">
        <v>181</v>
      </c>
      <c r="BG28" t="s">
        <v>181</v>
      </c>
      <c r="BH28" t="s">
        <v>181</v>
      </c>
      <c r="BI28" t="s">
        <v>181</v>
      </c>
      <c r="BJ28" t="s">
        <v>181</v>
      </c>
      <c r="BK28" t="s">
        <v>181</v>
      </c>
      <c r="BL28" t="s">
        <v>181</v>
      </c>
      <c r="BM28" t="s">
        <v>181</v>
      </c>
      <c r="BN28" t="s">
        <v>181</v>
      </c>
      <c r="BO28" t="s">
        <v>181</v>
      </c>
      <c r="BP28" t="s">
        <v>181</v>
      </c>
      <c r="BQ28" t="s">
        <v>181</v>
      </c>
      <c r="BR28" t="s">
        <v>181</v>
      </c>
      <c r="BS28" t="s">
        <v>181</v>
      </c>
      <c r="BT28" t="s">
        <v>181</v>
      </c>
      <c r="BU28" t="s">
        <v>181</v>
      </c>
      <c r="BV28" t="s">
        <v>181</v>
      </c>
    </row>
    <row r="29" spans="1:74" x14ac:dyDescent="0.25">
      <c r="A29" s="37">
        <v>41465</v>
      </c>
      <c r="B29" s="30">
        <f t="shared" si="0"/>
        <v>249</v>
      </c>
      <c r="C29" s="73">
        <v>41536</v>
      </c>
      <c r="D29" s="204">
        <v>1.7737438080550774</v>
      </c>
      <c r="E29" s="83">
        <v>19.87</v>
      </c>
      <c r="F29">
        <v>13.7456</v>
      </c>
      <c r="G29">
        <v>25.785599999999999</v>
      </c>
      <c r="H29">
        <v>20.5304</v>
      </c>
      <c r="I29">
        <v>36.6036</v>
      </c>
      <c r="J29">
        <v>2.0284</v>
      </c>
      <c r="K29" t="s">
        <v>180</v>
      </c>
      <c r="L29" t="s">
        <v>181</v>
      </c>
      <c r="M29" t="s">
        <v>181</v>
      </c>
      <c r="N29" t="s">
        <v>181</v>
      </c>
      <c r="O29" t="s">
        <v>181</v>
      </c>
      <c r="P29" t="s">
        <v>181</v>
      </c>
      <c r="Q29" t="s">
        <v>181</v>
      </c>
      <c r="R29" t="s">
        <v>181</v>
      </c>
      <c r="S29" t="s">
        <v>181</v>
      </c>
      <c r="T29" t="s">
        <v>181</v>
      </c>
      <c r="U29" t="s">
        <v>181</v>
      </c>
      <c r="V29" t="s">
        <v>181</v>
      </c>
      <c r="W29" t="s">
        <v>181</v>
      </c>
      <c r="X29" t="s">
        <v>181</v>
      </c>
      <c r="Y29" t="s">
        <v>181</v>
      </c>
      <c r="Z29" t="s">
        <v>181</v>
      </c>
      <c r="AA29" t="s">
        <v>181</v>
      </c>
      <c r="AB29" t="s">
        <v>181</v>
      </c>
      <c r="AC29" t="s">
        <v>180</v>
      </c>
      <c r="AD29" t="s">
        <v>181</v>
      </c>
      <c r="AE29" t="s">
        <v>181</v>
      </c>
      <c r="AF29" t="s">
        <v>180</v>
      </c>
      <c r="AG29" t="s">
        <v>181</v>
      </c>
      <c r="AH29" t="s">
        <v>180</v>
      </c>
      <c r="AI29" t="s">
        <v>181</v>
      </c>
      <c r="AJ29" t="s">
        <v>180</v>
      </c>
      <c r="AK29" t="s">
        <v>181</v>
      </c>
      <c r="AL29" t="s">
        <v>181</v>
      </c>
      <c r="AM29" t="s">
        <v>181</v>
      </c>
      <c r="AN29">
        <v>2.7511999999999999</v>
      </c>
      <c r="AO29" t="s">
        <v>181</v>
      </c>
      <c r="AP29" t="s">
        <v>181</v>
      </c>
      <c r="AQ29" t="s">
        <v>181</v>
      </c>
      <c r="AR29" t="s">
        <v>181</v>
      </c>
      <c r="AS29" t="s">
        <v>181</v>
      </c>
      <c r="AT29" t="s">
        <v>181</v>
      </c>
      <c r="AU29">
        <v>2.7932000000000001</v>
      </c>
      <c r="AV29" t="s">
        <v>181</v>
      </c>
      <c r="AW29" t="s">
        <v>181</v>
      </c>
      <c r="AX29" t="s">
        <v>181</v>
      </c>
      <c r="AY29" t="s">
        <v>181</v>
      </c>
      <c r="AZ29" t="s">
        <v>181</v>
      </c>
      <c r="BA29" t="s">
        <v>181</v>
      </c>
      <c r="BB29" t="s">
        <v>181</v>
      </c>
      <c r="BC29" t="s">
        <v>181</v>
      </c>
      <c r="BD29" t="s">
        <v>181</v>
      </c>
      <c r="BE29" t="s">
        <v>181</v>
      </c>
      <c r="BF29" t="s">
        <v>181</v>
      </c>
      <c r="BG29" t="s">
        <v>181</v>
      </c>
      <c r="BH29" t="s">
        <v>181</v>
      </c>
      <c r="BI29" t="s">
        <v>181</v>
      </c>
      <c r="BJ29" t="s">
        <v>181</v>
      </c>
      <c r="BK29" t="s">
        <v>181</v>
      </c>
      <c r="BL29" t="s">
        <v>181</v>
      </c>
      <c r="BM29" t="s">
        <v>181</v>
      </c>
      <c r="BN29" t="s">
        <v>181</v>
      </c>
      <c r="BO29" t="s">
        <v>181</v>
      </c>
      <c r="BP29" t="s">
        <v>180</v>
      </c>
      <c r="BQ29" t="s">
        <v>181</v>
      </c>
      <c r="BR29" t="s">
        <v>181</v>
      </c>
      <c r="BS29" t="s">
        <v>181</v>
      </c>
      <c r="BT29" t="s">
        <v>181</v>
      </c>
      <c r="BU29" t="s">
        <v>181</v>
      </c>
      <c r="BV29" t="s">
        <v>181</v>
      </c>
    </row>
    <row r="30" spans="1:74" x14ac:dyDescent="0.25">
      <c r="A30" s="37">
        <v>41479</v>
      </c>
      <c r="B30" s="30">
        <f t="shared" si="0"/>
        <v>263</v>
      </c>
      <c r="C30" s="55">
        <v>41800</v>
      </c>
      <c r="D30" s="204">
        <v>1.7737438080550774</v>
      </c>
      <c r="E30" s="98" t="s">
        <v>180</v>
      </c>
      <c r="F30" s="195">
        <v>31.811999999999998</v>
      </c>
      <c r="G30" s="195">
        <v>42.728000000000002</v>
      </c>
      <c r="H30" s="195">
        <v>31.852</v>
      </c>
      <c r="I30" s="98">
        <v>46.752000000000002</v>
      </c>
      <c r="J30" s="98" t="s">
        <v>180</v>
      </c>
      <c r="K30" s="98" t="s">
        <v>181</v>
      </c>
      <c r="L30" s="98" t="s">
        <v>181</v>
      </c>
      <c r="M30" s="98" t="s">
        <v>181</v>
      </c>
      <c r="N30" s="98" t="s">
        <v>181</v>
      </c>
      <c r="O30" s="98" t="s">
        <v>181</v>
      </c>
      <c r="P30" s="98" t="s">
        <v>181</v>
      </c>
      <c r="Q30" s="98" t="s">
        <v>181</v>
      </c>
      <c r="R30" s="98" t="s">
        <v>181</v>
      </c>
      <c r="S30" s="98" t="s">
        <v>181</v>
      </c>
      <c r="T30" s="98" t="s">
        <v>181</v>
      </c>
      <c r="U30" s="98" t="s">
        <v>181</v>
      </c>
      <c r="V30" s="98" t="s">
        <v>181</v>
      </c>
      <c r="W30" s="98" t="s">
        <v>181</v>
      </c>
      <c r="X30" s="98" t="s">
        <v>181</v>
      </c>
      <c r="Y30" s="98" t="s">
        <v>181</v>
      </c>
      <c r="Z30" s="98" t="s">
        <v>181</v>
      </c>
      <c r="AA30" s="98" t="s">
        <v>181</v>
      </c>
      <c r="AB30" s="98" t="s">
        <v>181</v>
      </c>
      <c r="AC30" s="98" t="s">
        <v>180</v>
      </c>
      <c r="AD30" s="98" t="s">
        <v>181</v>
      </c>
      <c r="AE30" s="98" t="s">
        <v>181</v>
      </c>
      <c r="AF30" s="98">
        <v>2.4359999999999999</v>
      </c>
      <c r="AG30" s="98" t="s">
        <v>181</v>
      </c>
      <c r="AH30" s="98">
        <v>2.2319999999999998</v>
      </c>
      <c r="AI30" s="98" t="s">
        <v>181</v>
      </c>
      <c r="AJ30" s="98" t="s">
        <v>180</v>
      </c>
      <c r="AK30" s="98" t="s">
        <v>181</v>
      </c>
      <c r="AL30" s="98" t="s">
        <v>181</v>
      </c>
      <c r="AM30" s="98" t="s">
        <v>181</v>
      </c>
      <c r="AN30" s="98">
        <v>2.0079999999999996</v>
      </c>
      <c r="AO30" s="98" t="s">
        <v>181</v>
      </c>
      <c r="AP30" s="98" t="s">
        <v>181</v>
      </c>
      <c r="AQ30" s="98" t="s">
        <v>181</v>
      </c>
      <c r="AR30" s="98" t="s">
        <v>181</v>
      </c>
      <c r="AS30" s="98" t="s">
        <v>181</v>
      </c>
      <c r="AT30" s="98" t="s">
        <v>181</v>
      </c>
      <c r="AU30" s="98" t="s">
        <v>180</v>
      </c>
      <c r="AV30" s="98" t="s">
        <v>181</v>
      </c>
      <c r="AW30" s="98" t="s">
        <v>181</v>
      </c>
      <c r="AX30" s="98" t="s">
        <v>181</v>
      </c>
      <c r="AY30" s="98" t="s">
        <v>181</v>
      </c>
      <c r="AZ30" s="98" t="s">
        <v>181</v>
      </c>
      <c r="BA30" s="98" t="s">
        <v>181</v>
      </c>
      <c r="BB30" s="98" t="s">
        <v>181</v>
      </c>
      <c r="BC30" s="98" t="s">
        <v>181</v>
      </c>
      <c r="BD30" s="98" t="s">
        <v>181</v>
      </c>
      <c r="BE30" s="98" t="s">
        <v>181</v>
      </c>
      <c r="BF30" s="98" t="s">
        <v>181</v>
      </c>
      <c r="BG30" s="98" t="s">
        <v>181</v>
      </c>
      <c r="BH30" s="98" t="s">
        <v>181</v>
      </c>
      <c r="BI30" s="98" t="s">
        <v>181</v>
      </c>
      <c r="BJ30" s="98" t="s">
        <v>181</v>
      </c>
      <c r="BK30" s="98" t="s">
        <v>181</v>
      </c>
      <c r="BL30" s="98" t="s">
        <v>181</v>
      </c>
      <c r="BM30" s="98" t="s">
        <v>181</v>
      </c>
      <c r="BN30" s="98" t="s">
        <v>180</v>
      </c>
      <c r="BO30" s="98" t="s">
        <v>181</v>
      </c>
      <c r="BP30" s="98" t="s">
        <v>181</v>
      </c>
      <c r="BQ30" s="98" t="s">
        <v>181</v>
      </c>
      <c r="BR30" s="98" t="s">
        <v>181</v>
      </c>
      <c r="BS30" s="98" t="s">
        <v>181</v>
      </c>
      <c r="BT30" s="98" t="s">
        <v>181</v>
      </c>
      <c r="BU30" s="98" t="s">
        <v>181</v>
      </c>
      <c r="BV30" s="98" t="s">
        <v>181</v>
      </c>
    </row>
    <row r="31" spans="1:74" x14ac:dyDescent="0.25">
      <c r="A31" s="37">
        <v>41493</v>
      </c>
      <c r="B31" s="30">
        <f t="shared" si="0"/>
        <v>277</v>
      </c>
      <c r="D31" s="204">
        <v>1.7737438080550774</v>
      </c>
    </row>
    <row r="32" spans="1:74" x14ac:dyDescent="0.25">
      <c r="A32" s="16">
        <v>41507</v>
      </c>
      <c r="B32" s="30">
        <f t="shared" si="0"/>
        <v>291</v>
      </c>
      <c r="D32" s="204">
        <v>1.7737438080550774</v>
      </c>
    </row>
    <row r="33" spans="1:74" x14ac:dyDescent="0.25">
      <c r="A33" s="16">
        <v>41521</v>
      </c>
      <c r="B33" s="30">
        <f t="shared" si="0"/>
        <v>305</v>
      </c>
      <c r="D33" s="204">
        <v>1.7737438080550774</v>
      </c>
    </row>
    <row r="34" spans="1:74" x14ac:dyDescent="0.25">
      <c r="A34" s="16">
        <v>41535</v>
      </c>
      <c r="B34" s="30">
        <f t="shared" si="0"/>
        <v>319</v>
      </c>
      <c r="C34" s="55">
        <v>41800</v>
      </c>
      <c r="D34" s="204">
        <v>1.7737438080550774</v>
      </c>
      <c r="E34" s="99" t="s">
        <v>180</v>
      </c>
      <c r="F34" s="195">
        <v>29.527200000000001</v>
      </c>
      <c r="G34" s="99">
        <v>48.709600000000002</v>
      </c>
      <c r="H34" s="99">
        <v>27.8568</v>
      </c>
      <c r="I34" s="99">
        <v>48.111999999999995</v>
      </c>
      <c r="J34" s="99" t="s">
        <v>180</v>
      </c>
      <c r="K34" s="99" t="s">
        <v>180</v>
      </c>
      <c r="L34" s="99" t="s">
        <v>181</v>
      </c>
      <c r="M34" s="99" t="s">
        <v>181</v>
      </c>
      <c r="N34" s="99" t="s">
        <v>180</v>
      </c>
      <c r="O34" s="99" t="s">
        <v>181</v>
      </c>
      <c r="P34" s="99" t="s">
        <v>181</v>
      </c>
      <c r="Q34" s="99" t="s">
        <v>181</v>
      </c>
      <c r="R34" s="99" t="s">
        <v>181</v>
      </c>
      <c r="S34" s="99" t="s">
        <v>180</v>
      </c>
      <c r="T34" s="99" t="s">
        <v>181</v>
      </c>
      <c r="U34" s="99" t="s">
        <v>181</v>
      </c>
      <c r="V34" s="99" t="s">
        <v>181</v>
      </c>
      <c r="W34" s="99" t="s">
        <v>181</v>
      </c>
      <c r="X34" s="99" t="s">
        <v>181</v>
      </c>
      <c r="Y34" s="99" t="s">
        <v>181</v>
      </c>
      <c r="Z34" s="99" t="s">
        <v>180</v>
      </c>
      <c r="AA34" s="99" t="s">
        <v>181</v>
      </c>
      <c r="AB34" s="99" t="s">
        <v>181</v>
      </c>
      <c r="AC34" s="99" t="s">
        <v>180</v>
      </c>
      <c r="AD34" s="99" t="s">
        <v>181</v>
      </c>
      <c r="AE34" s="99" t="s">
        <v>181</v>
      </c>
      <c r="AF34" s="99">
        <v>3.5933333333333333</v>
      </c>
      <c r="AG34" s="99" t="s">
        <v>181</v>
      </c>
      <c r="AH34" s="99">
        <v>7.8079999999999998</v>
      </c>
      <c r="AI34" s="99" t="s">
        <v>181</v>
      </c>
      <c r="AJ34" s="99" t="s">
        <v>180</v>
      </c>
      <c r="AK34" s="99" t="s">
        <v>181</v>
      </c>
      <c r="AL34" s="99" t="s">
        <v>181</v>
      </c>
      <c r="AM34" s="99" t="s">
        <v>181</v>
      </c>
      <c r="AN34" s="99">
        <v>2.7139999999999995</v>
      </c>
      <c r="AO34" s="99" t="s">
        <v>181</v>
      </c>
      <c r="AP34" s="99" t="s">
        <v>181</v>
      </c>
      <c r="AQ34" s="99" t="s">
        <v>181</v>
      </c>
      <c r="AR34" s="99" t="s">
        <v>181</v>
      </c>
      <c r="AS34" s="99" t="s">
        <v>181</v>
      </c>
      <c r="AT34" s="99" t="s">
        <v>181</v>
      </c>
      <c r="AU34" s="99" t="s">
        <v>180</v>
      </c>
      <c r="AV34" s="99" t="s">
        <v>181</v>
      </c>
      <c r="AW34" s="99" t="s">
        <v>181</v>
      </c>
      <c r="AX34" s="99" t="s">
        <v>181</v>
      </c>
      <c r="AY34" s="99" t="s">
        <v>181</v>
      </c>
      <c r="AZ34" s="99" t="s">
        <v>181</v>
      </c>
      <c r="BA34" s="99" t="s">
        <v>181</v>
      </c>
      <c r="BB34" s="99" t="s">
        <v>181</v>
      </c>
      <c r="BC34" s="99" t="s">
        <v>181</v>
      </c>
      <c r="BD34" s="99" t="s">
        <v>181</v>
      </c>
      <c r="BE34" s="99" t="s">
        <v>181</v>
      </c>
      <c r="BF34" s="99" t="s">
        <v>181</v>
      </c>
      <c r="BG34" s="99" t="s">
        <v>181</v>
      </c>
      <c r="BH34" s="99" t="s">
        <v>181</v>
      </c>
      <c r="BI34" s="99" t="s">
        <v>181</v>
      </c>
      <c r="BJ34" s="99" t="s">
        <v>181</v>
      </c>
      <c r="BK34" s="99" t="s">
        <v>181</v>
      </c>
      <c r="BL34" s="99" t="s">
        <v>181</v>
      </c>
      <c r="BM34" s="99" t="s">
        <v>181</v>
      </c>
      <c r="BN34" s="99" t="s">
        <v>180</v>
      </c>
      <c r="BO34" s="99" t="s">
        <v>181</v>
      </c>
      <c r="BP34" s="99" t="s">
        <v>181</v>
      </c>
      <c r="BQ34" s="99" t="s">
        <v>181</v>
      </c>
      <c r="BR34" s="99" t="s">
        <v>181</v>
      </c>
      <c r="BS34" s="99" t="s">
        <v>181</v>
      </c>
      <c r="BT34" s="99" t="s">
        <v>181</v>
      </c>
      <c r="BU34" s="99" t="s">
        <v>181</v>
      </c>
      <c r="BV34" s="99" t="s">
        <v>181</v>
      </c>
    </row>
    <row r="35" spans="1:74" x14ac:dyDescent="0.25">
      <c r="A35" s="16">
        <v>41551</v>
      </c>
      <c r="B35" s="30">
        <f t="shared" si="0"/>
        <v>335</v>
      </c>
      <c r="D35" s="204">
        <v>1.7737438080550774</v>
      </c>
    </row>
    <row r="36" spans="1:74" x14ac:dyDescent="0.25">
      <c r="A36" s="16">
        <v>41605</v>
      </c>
      <c r="B36" s="30">
        <f t="shared" si="0"/>
        <v>389</v>
      </c>
      <c r="C36" s="55">
        <v>41800</v>
      </c>
      <c r="D36" s="204">
        <v>1.7737438080550774</v>
      </c>
      <c r="E36" s="100" t="s">
        <v>180</v>
      </c>
      <c r="F36" s="195">
        <v>28.9956</v>
      </c>
      <c r="G36" s="100">
        <v>53.608000000000004</v>
      </c>
      <c r="H36" s="100">
        <v>33.527999999999999</v>
      </c>
      <c r="I36" s="100">
        <v>47.94</v>
      </c>
      <c r="J36" s="100" t="s">
        <v>180</v>
      </c>
      <c r="K36" s="100" t="s">
        <v>180</v>
      </c>
      <c r="L36" s="100" t="s">
        <v>181</v>
      </c>
      <c r="M36" s="100" t="s">
        <v>181</v>
      </c>
      <c r="N36" s="100" t="s">
        <v>180</v>
      </c>
      <c r="O36" s="100" t="s">
        <v>181</v>
      </c>
      <c r="P36" s="100" t="s">
        <v>181</v>
      </c>
      <c r="Q36" s="100" t="s">
        <v>181</v>
      </c>
      <c r="R36" s="100" t="s">
        <v>181</v>
      </c>
      <c r="S36" s="100" t="s">
        <v>181</v>
      </c>
      <c r="T36" s="100" t="s">
        <v>181</v>
      </c>
      <c r="U36" s="100" t="s">
        <v>181</v>
      </c>
      <c r="V36" s="100" t="s">
        <v>181</v>
      </c>
      <c r="W36" s="100" t="s">
        <v>181</v>
      </c>
      <c r="X36" s="100" t="s">
        <v>181</v>
      </c>
      <c r="Y36" s="100" t="s">
        <v>181</v>
      </c>
      <c r="Z36" s="100" t="s">
        <v>181</v>
      </c>
      <c r="AA36" s="100" t="s">
        <v>181</v>
      </c>
      <c r="AB36" s="100" t="s">
        <v>181</v>
      </c>
      <c r="AC36" s="100" t="s">
        <v>180</v>
      </c>
      <c r="AD36" s="100" t="s">
        <v>181</v>
      </c>
      <c r="AE36" s="100" t="s">
        <v>181</v>
      </c>
      <c r="AF36" s="100">
        <v>3.3157000000000001</v>
      </c>
      <c r="AG36" s="100" t="s">
        <v>181</v>
      </c>
      <c r="AH36" s="100" t="s">
        <v>180</v>
      </c>
      <c r="AI36" s="100" t="s">
        <v>181</v>
      </c>
      <c r="AJ36" s="100" t="s">
        <v>180</v>
      </c>
      <c r="AK36" s="100" t="s">
        <v>181</v>
      </c>
      <c r="AL36" s="100" t="s">
        <v>181</v>
      </c>
      <c r="AM36" s="100" t="s">
        <v>181</v>
      </c>
      <c r="AN36" s="100">
        <v>2.6959999999999997</v>
      </c>
      <c r="AO36" s="100" t="s">
        <v>181</v>
      </c>
      <c r="AP36" s="100" t="s">
        <v>181</v>
      </c>
      <c r="AQ36" s="100" t="s">
        <v>181</v>
      </c>
      <c r="AR36" s="100" t="s">
        <v>181</v>
      </c>
      <c r="AS36" s="100" t="s">
        <v>181</v>
      </c>
      <c r="AT36" s="100" t="s">
        <v>181</v>
      </c>
      <c r="AU36" s="100" t="s">
        <v>180</v>
      </c>
      <c r="AV36" s="100" t="s">
        <v>181</v>
      </c>
      <c r="AW36" s="100" t="s">
        <v>181</v>
      </c>
      <c r="AX36" s="100" t="s">
        <v>181</v>
      </c>
      <c r="AY36" s="100" t="s">
        <v>181</v>
      </c>
      <c r="AZ36" s="100" t="s">
        <v>181</v>
      </c>
      <c r="BA36" s="100" t="s">
        <v>181</v>
      </c>
      <c r="BB36" s="100" t="s">
        <v>181</v>
      </c>
      <c r="BC36" s="100" t="s">
        <v>181</v>
      </c>
      <c r="BD36" s="100" t="s">
        <v>181</v>
      </c>
      <c r="BE36" s="100" t="s">
        <v>181</v>
      </c>
      <c r="BF36" s="100" t="s">
        <v>181</v>
      </c>
      <c r="BG36" s="100" t="s">
        <v>181</v>
      </c>
      <c r="BH36" s="100" t="s">
        <v>181</v>
      </c>
      <c r="BI36" s="100" t="s">
        <v>181</v>
      </c>
      <c r="BJ36" s="100" t="s">
        <v>181</v>
      </c>
      <c r="BK36" s="100" t="s">
        <v>181</v>
      </c>
      <c r="BL36" s="100" t="s">
        <v>181</v>
      </c>
      <c r="BM36" s="100" t="s">
        <v>181</v>
      </c>
      <c r="BN36" s="100" t="s">
        <v>181</v>
      </c>
      <c r="BO36" s="100" t="s">
        <v>181</v>
      </c>
      <c r="BP36" s="100" t="s">
        <v>181</v>
      </c>
      <c r="BQ36" s="100" t="s">
        <v>181</v>
      </c>
      <c r="BR36" s="100" t="s">
        <v>181</v>
      </c>
      <c r="BS36" s="100" t="s">
        <v>181</v>
      </c>
      <c r="BT36" s="100" t="s">
        <v>181</v>
      </c>
      <c r="BU36" s="100" t="s">
        <v>181</v>
      </c>
      <c r="BV36" s="100" t="s">
        <v>181</v>
      </c>
    </row>
    <row r="37" spans="1:74" x14ac:dyDescent="0.25">
      <c r="A37" s="55">
        <v>41630</v>
      </c>
      <c r="B37" s="30">
        <f t="shared" si="0"/>
        <v>414</v>
      </c>
      <c r="D37" s="204">
        <v>1.7737438080550774</v>
      </c>
    </row>
    <row r="38" spans="1:74" x14ac:dyDescent="0.25">
      <c r="A38" s="55">
        <v>41656</v>
      </c>
      <c r="B38" s="30">
        <f t="shared" si="0"/>
        <v>440</v>
      </c>
      <c r="C38" s="55">
        <v>41800</v>
      </c>
      <c r="D38" s="204">
        <v>1.7737438080550774</v>
      </c>
      <c r="E38" s="100" t="s">
        <v>180</v>
      </c>
      <c r="F38" s="195">
        <v>25.536000000000001</v>
      </c>
      <c r="G38" s="100">
        <v>36.263999999999996</v>
      </c>
      <c r="H38" s="100">
        <v>22.128</v>
      </c>
      <c r="I38" s="100">
        <v>31.72</v>
      </c>
      <c r="J38" s="100" t="s">
        <v>180</v>
      </c>
      <c r="K38" s="100" t="s">
        <v>181</v>
      </c>
      <c r="L38" s="100" t="s">
        <v>181</v>
      </c>
      <c r="M38" s="100" t="s">
        <v>181</v>
      </c>
      <c r="N38" s="100" t="s">
        <v>181</v>
      </c>
      <c r="O38" s="100" t="s">
        <v>181</v>
      </c>
      <c r="P38" s="100" t="s">
        <v>181</v>
      </c>
      <c r="Q38" s="100" t="s">
        <v>181</v>
      </c>
      <c r="R38" s="100" t="s">
        <v>181</v>
      </c>
      <c r="S38" s="100" t="s">
        <v>181</v>
      </c>
      <c r="T38" s="100" t="s">
        <v>181</v>
      </c>
      <c r="U38" s="100" t="s">
        <v>181</v>
      </c>
      <c r="V38" s="100" t="s">
        <v>181</v>
      </c>
      <c r="W38" s="100" t="s">
        <v>181</v>
      </c>
      <c r="X38" s="100" t="s">
        <v>181</v>
      </c>
      <c r="Y38" s="100" t="s">
        <v>181</v>
      </c>
      <c r="Z38" s="100" t="s">
        <v>181</v>
      </c>
      <c r="AA38" s="100" t="s">
        <v>181</v>
      </c>
      <c r="AB38" s="100" t="s">
        <v>181</v>
      </c>
      <c r="AC38" s="100" t="s">
        <v>180</v>
      </c>
      <c r="AD38" s="100" t="s">
        <v>181</v>
      </c>
      <c r="AE38" s="100" t="s">
        <v>181</v>
      </c>
      <c r="AF38" s="100">
        <v>4.8600000000000003</v>
      </c>
      <c r="AG38" s="100" t="s">
        <v>181</v>
      </c>
      <c r="AH38" s="100" t="s">
        <v>180</v>
      </c>
      <c r="AI38" s="100" t="s">
        <v>181</v>
      </c>
      <c r="AJ38" s="100" t="s">
        <v>180</v>
      </c>
      <c r="AK38" s="100" t="s">
        <v>181</v>
      </c>
      <c r="AL38" s="100" t="s">
        <v>181</v>
      </c>
      <c r="AM38" s="100" t="s">
        <v>181</v>
      </c>
      <c r="AN38" s="100" t="s">
        <v>180</v>
      </c>
      <c r="AO38" s="100" t="s">
        <v>181</v>
      </c>
      <c r="AP38" s="100" t="s">
        <v>181</v>
      </c>
      <c r="AQ38" s="100" t="s">
        <v>181</v>
      </c>
      <c r="AR38" s="100" t="s">
        <v>181</v>
      </c>
      <c r="AS38" s="100" t="s">
        <v>181</v>
      </c>
      <c r="AT38" s="100" t="s">
        <v>181</v>
      </c>
      <c r="AU38" s="100" t="s">
        <v>180</v>
      </c>
      <c r="AV38" s="100" t="s">
        <v>181</v>
      </c>
      <c r="AW38" s="100" t="s">
        <v>181</v>
      </c>
      <c r="AX38" s="100" t="s">
        <v>181</v>
      </c>
      <c r="AY38" s="100" t="s">
        <v>181</v>
      </c>
      <c r="AZ38" s="100" t="s">
        <v>181</v>
      </c>
      <c r="BA38" s="100" t="s">
        <v>181</v>
      </c>
      <c r="BB38" s="100" t="s">
        <v>181</v>
      </c>
      <c r="BC38" s="100" t="s">
        <v>181</v>
      </c>
      <c r="BD38" s="100" t="s">
        <v>181</v>
      </c>
      <c r="BE38" s="100" t="s">
        <v>181</v>
      </c>
      <c r="BF38" s="100" t="s">
        <v>181</v>
      </c>
      <c r="BG38" s="100" t="s">
        <v>181</v>
      </c>
      <c r="BH38" s="100" t="s">
        <v>181</v>
      </c>
      <c r="BI38" s="100" t="s">
        <v>181</v>
      </c>
      <c r="BJ38" s="100" t="s">
        <v>181</v>
      </c>
      <c r="BK38" s="100" t="s">
        <v>181</v>
      </c>
      <c r="BL38" s="100" t="s">
        <v>181</v>
      </c>
      <c r="BM38" s="100" t="s">
        <v>181</v>
      </c>
      <c r="BN38" s="100" t="s">
        <v>181</v>
      </c>
      <c r="BO38" s="100" t="s">
        <v>181</v>
      </c>
      <c r="BP38" s="100" t="s">
        <v>181</v>
      </c>
      <c r="BQ38" s="100" t="s">
        <v>181</v>
      </c>
      <c r="BR38" s="100" t="s">
        <v>181</v>
      </c>
      <c r="BS38" s="100" t="s">
        <v>181</v>
      </c>
      <c r="BT38" s="100" t="s">
        <v>181</v>
      </c>
      <c r="BU38" s="100" t="s">
        <v>181</v>
      </c>
      <c r="BV38" s="100" t="s">
        <v>181</v>
      </c>
    </row>
    <row r="39" spans="1:74" s="132" customFormat="1" x14ac:dyDescent="0.25">
      <c r="A39" s="73">
        <v>41711</v>
      </c>
      <c r="B39" s="30">
        <f t="shared" si="0"/>
        <v>495</v>
      </c>
      <c r="C39" s="55"/>
      <c r="D39" s="204">
        <v>1.7737438080550774</v>
      </c>
      <c r="E39" s="137"/>
      <c r="F39" s="137"/>
      <c r="G39" s="137"/>
      <c r="H39" s="137"/>
      <c r="I39" s="137"/>
      <c r="J39" s="137"/>
      <c r="K39" s="137"/>
      <c r="L39" s="137"/>
      <c r="M39" s="137"/>
      <c r="N39" s="137"/>
      <c r="O39" s="137"/>
      <c r="P39" s="137"/>
      <c r="Q39" s="137"/>
      <c r="R39" s="137"/>
      <c r="S39" s="137"/>
      <c r="T39" s="137"/>
      <c r="U39" s="137"/>
      <c r="V39" s="137"/>
      <c r="W39" s="137"/>
      <c r="X39" s="137"/>
      <c r="Y39" s="137"/>
      <c r="Z39" s="137"/>
      <c r="AA39" s="137"/>
      <c r="AB39" s="137"/>
      <c r="AC39" s="137"/>
      <c r="AD39" s="137"/>
      <c r="AE39" s="137"/>
      <c r="AF39" s="137"/>
      <c r="AG39" s="137"/>
      <c r="AH39" s="137"/>
      <c r="AI39" s="137"/>
      <c r="AJ39" s="137"/>
      <c r="AK39" s="137"/>
      <c r="AL39" s="137"/>
      <c r="AM39" s="137"/>
      <c r="AN39" s="137"/>
      <c r="AO39" s="137"/>
      <c r="AP39" s="137"/>
      <c r="AQ39" s="137"/>
      <c r="AR39" s="137"/>
      <c r="AS39" s="137"/>
      <c r="AT39" s="137"/>
      <c r="AU39" s="137"/>
      <c r="AV39" s="137"/>
      <c r="AW39" s="137"/>
      <c r="AX39" s="137"/>
      <c r="AY39" s="137"/>
      <c r="AZ39" s="137"/>
      <c r="BA39" s="137"/>
      <c r="BB39" s="137"/>
      <c r="BC39" s="137"/>
      <c r="BD39" s="137"/>
      <c r="BE39" s="137"/>
      <c r="BF39" s="137"/>
      <c r="BG39" s="137"/>
      <c r="BH39" s="137"/>
      <c r="BI39" s="137"/>
      <c r="BJ39" s="137"/>
      <c r="BK39" s="137"/>
      <c r="BL39" s="137"/>
      <c r="BM39" s="137"/>
      <c r="BN39" s="137"/>
      <c r="BO39" s="137"/>
      <c r="BP39" s="137"/>
      <c r="BQ39" s="137"/>
      <c r="BR39" s="137"/>
      <c r="BS39" s="137"/>
      <c r="BT39" s="137"/>
      <c r="BU39" s="137"/>
      <c r="BV39" s="137"/>
    </row>
    <row r="40" spans="1:74" x14ac:dyDescent="0.25">
      <c r="A40" s="73">
        <v>41745</v>
      </c>
      <c r="B40" s="30">
        <f t="shared" si="0"/>
        <v>529</v>
      </c>
      <c r="C40" s="55">
        <v>41800</v>
      </c>
      <c r="D40" s="202">
        <v>1.7818107977657232</v>
      </c>
      <c r="E40" s="100" t="s">
        <v>180</v>
      </c>
      <c r="F40" s="100" t="s">
        <v>180</v>
      </c>
      <c r="G40" s="100">
        <v>44.448</v>
      </c>
      <c r="H40" s="100">
        <v>14.843999999999999</v>
      </c>
      <c r="I40" s="100">
        <v>38.832000000000001</v>
      </c>
      <c r="J40" s="100" t="s">
        <v>180</v>
      </c>
      <c r="K40" s="100" t="s">
        <v>181</v>
      </c>
      <c r="L40" s="100" t="s">
        <v>181</v>
      </c>
      <c r="M40" s="100" t="s">
        <v>181</v>
      </c>
      <c r="N40" s="100" t="s">
        <v>181</v>
      </c>
      <c r="O40" s="100" t="s">
        <v>181</v>
      </c>
      <c r="P40" s="100" t="s">
        <v>181</v>
      </c>
      <c r="Q40" s="100" t="s">
        <v>180</v>
      </c>
      <c r="R40" s="100" t="s">
        <v>181</v>
      </c>
      <c r="S40" s="100" t="s">
        <v>181</v>
      </c>
      <c r="T40" s="100" t="s">
        <v>181</v>
      </c>
      <c r="U40" s="100" t="s">
        <v>181</v>
      </c>
      <c r="V40" s="100" t="s">
        <v>181</v>
      </c>
      <c r="W40" s="100" t="s">
        <v>181</v>
      </c>
      <c r="X40" s="100" t="s">
        <v>181</v>
      </c>
      <c r="Y40" s="100" t="s">
        <v>181</v>
      </c>
      <c r="Z40" s="100" t="s">
        <v>181</v>
      </c>
      <c r="AA40" s="100" t="s">
        <v>181</v>
      </c>
      <c r="AB40" s="100" t="s">
        <v>181</v>
      </c>
      <c r="AC40" s="100" t="s">
        <v>181</v>
      </c>
      <c r="AD40" s="100" t="s">
        <v>181</v>
      </c>
      <c r="AE40" s="100" t="s">
        <v>181</v>
      </c>
      <c r="AF40" s="100" t="s">
        <v>180</v>
      </c>
      <c r="AG40" s="100" t="s">
        <v>181</v>
      </c>
      <c r="AH40" s="100" t="s">
        <v>180</v>
      </c>
      <c r="AI40" s="100" t="s">
        <v>181</v>
      </c>
      <c r="AJ40" s="100" t="s">
        <v>180</v>
      </c>
      <c r="AK40" s="100" t="s">
        <v>181</v>
      </c>
      <c r="AL40" s="100" t="s">
        <v>181</v>
      </c>
      <c r="AM40" s="100" t="s">
        <v>181</v>
      </c>
      <c r="AN40" s="100" t="s">
        <v>180</v>
      </c>
      <c r="AO40" s="100" t="s">
        <v>181</v>
      </c>
      <c r="AP40" s="100" t="s">
        <v>181</v>
      </c>
      <c r="AQ40" s="100" t="s">
        <v>181</v>
      </c>
      <c r="AR40" s="100" t="s">
        <v>181</v>
      </c>
      <c r="AS40" s="100" t="s">
        <v>181</v>
      </c>
      <c r="AT40" s="100" t="s">
        <v>181</v>
      </c>
      <c r="AU40" s="100" t="s">
        <v>181</v>
      </c>
      <c r="AV40" s="100" t="s">
        <v>181</v>
      </c>
      <c r="AW40" s="100" t="s">
        <v>181</v>
      </c>
      <c r="AX40" s="100" t="s">
        <v>181</v>
      </c>
      <c r="AY40" s="100" t="s">
        <v>181</v>
      </c>
      <c r="AZ40" s="100" t="s">
        <v>181</v>
      </c>
      <c r="BA40" s="100" t="s">
        <v>181</v>
      </c>
      <c r="BB40" s="100" t="s">
        <v>181</v>
      </c>
      <c r="BC40" s="100" t="s">
        <v>181</v>
      </c>
      <c r="BD40" s="100" t="s">
        <v>181</v>
      </c>
      <c r="BE40" s="100" t="s">
        <v>181</v>
      </c>
      <c r="BF40" s="100" t="s">
        <v>181</v>
      </c>
      <c r="BG40" s="100" t="s">
        <v>181</v>
      </c>
      <c r="BH40" s="100" t="s">
        <v>181</v>
      </c>
      <c r="BI40" s="100" t="s">
        <v>181</v>
      </c>
      <c r="BJ40" s="100" t="s">
        <v>181</v>
      </c>
      <c r="BK40" s="100" t="s">
        <v>181</v>
      </c>
      <c r="BL40" s="100" t="s">
        <v>181</v>
      </c>
      <c r="BM40" s="100" t="s">
        <v>181</v>
      </c>
      <c r="BN40" s="100" t="s">
        <v>181</v>
      </c>
      <c r="BO40" s="100" t="s">
        <v>181</v>
      </c>
      <c r="BP40" s="100" t="s">
        <v>181</v>
      </c>
      <c r="BQ40" s="100" t="s">
        <v>181</v>
      </c>
      <c r="BR40" s="100" t="s">
        <v>181</v>
      </c>
      <c r="BS40" s="100" t="s">
        <v>181</v>
      </c>
      <c r="BT40" s="100" t="s">
        <v>181</v>
      </c>
      <c r="BU40" s="100" t="s">
        <v>181</v>
      </c>
      <c r="BV40" s="100" t="s">
        <v>181</v>
      </c>
    </row>
    <row r="41" spans="1:74" s="132" customFormat="1" x14ac:dyDescent="0.25">
      <c r="A41" s="73">
        <v>41771</v>
      </c>
      <c r="B41" s="30">
        <f t="shared" si="0"/>
        <v>555</v>
      </c>
      <c r="C41" s="55"/>
      <c r="D41" s="202">
        <v>1.7837880410912808</v>
      </c>
      <c r="E41" s="137"/>
      <c r="F41" s="137"/>
      <c r="G41" s="137"/>
      <c r="H41" s="137"/>
      <c r="I41" s="137"/>
      <c r="J41" s="137"/>
      <c r="K41" s="137"/>
      <c r="L41" s="137"/>
      <c r="M41" s="137"/>
      <c r="N41" s="137"/>
      <c r="O41" s="137"/>
      <c r="P41" s="137"/>
      <c r="Q41" s="137"/>
      <c r="R41" s="137"/>
      <c r="S41" s="137"/>
      <c r="T41" s="137"/>
      <c r="U41" s="137"/>
      <c r="V41" s="137"/>
      <c r="W41" s="137"/>
      <c r="X41" s="137"/>
      <c r="Y41" s="137"/>
      <c r="Z41" s="137"/>
      <c r="AA41" s="137"/>
      <c r="AB41" s="137"/>
      <c r="AC41" s="137"/>
      <c r="AD41" s="137"/>
      <c r="AE41" s="137"/>
      <c r="AF41" s="137"/>
      <c r="AG41" s="137"/>
      <c r="AH41" s="137"/>
      <c r="AI41" s="137"/>
      <c r="AJ41" s="137"/>
      <c r="AK41" s="137"/>
      <c r="AL41" s="137"/>
      <c r="AM41" s="137"/>
      <c r="AN41" s="137"/>
      <c r="AO41" s="137"/>
      <c r="AP41" s="137"/>
      <c r="AQ41" s="137"/>
      <c r="AR41" s="137"/>
      <c r="AS41" s="137"/>
      <c r="AT41" s="137"/>
      <c r="AU41" s="137"/>
      <c r="AV41" s="137"/>
      <c r="AW41" s="137"/>
      <c r="AX41" s="137"/>
      <c r="AY41" s="137"/>
      <c r="AZ41" s="137"/>
      <c r="BA41" s="137"/>
      <c r="BB41" s="137"/>
      <c r="BC41" s="137"/>
      <c r="BD41" s="137"/>
      <c r="BE41" s="137"/>
      <c r="BF41" s="137"/>
      <c r="BG41" s="137"/>
      <c r="BH41" s="137"/>
      <c r="BI41" s="137"/>
      <c r="BJ41" s="137"/>
      <c r="BK41" s="137"/>
      <c r="BL41" s="137"/>
      <c r="BM41" s="137"/>
      <c r="BN41" s="137"/>
      <c r="BO41" s="137"/>
      <c r="BP41" s="137"/>
      <c r="BQ41" s="137"/>
      <c r="BR41" s="137"/>
      <c r="BS41" s="137"/>
      <c r="BT41" s="137"/>
      <c r="BU41" s="137"/>
      <c r="BV41" s="137"/>
    </row>
    <row r="42" spans="1:74" x14ac:dyDescent="0.25">
      <c r="A42" s="73">
        <v>41791</v>
      </c>
      <c r="B42" s="30">
        <f t="shared" si="0"/>
        <v>575</v>
      </c>
      <c r="C42" s="194">
        <v>41918</v>
      </c>
      <c r="D42" s="202">
        <v>1.7837880410912808</v>
      </c>
      <c r="E42" s="197" t="s">
        <v>180</v>
      </c>
      <c r="F42" s="72">
        <v>26.994</v>
      </c>
      <c r="G42" s="197">
        <v>38.064399999999999</v>
      </c>
      <c r="H42" s="197">
        <v>18.772399999999998</v>
      </c>
      <c r="I42" s="197">
        <v>23.638000000000002</v>
      </c>
      <c r="J42" s="197" t="s">
        <v>180</v>
      </c>
      <c r="K42" s="197" t="s">
        <v>181</v>
      </c>
      <c r="L42" s="197" t="s">
        <v>181</v>
      </c>
      <c r="M42" s="197" t="s">
        <v>180</v>
      </c>
      <c r="N42" s="197" t="s">
        <v>181</v>
      </c>
      <c r="O42" s="197" t="s">
        <v>181</v>
      </c>
      <c r="P42" s="197" t="s">
        <v>181</v>
      </c>
      <c r="Q42" s="197" t="s">
        <v>181</v>
      </c>
      <c r="R42" s="197" t="s">
        <v>181</v>
      </c>
      <c r="S42" s="197" t="s">
        <v>181</v>
      </c>
      <c r="T42" s="197" t="s">
        <v>181</v>
      </c>
      <c r="U42" s="197" t="s">
        <v>181</v>
      </c>
      <c r="V42" s="197" t="s">
        <v>181</v>
      </c>
      <c r="W42" s="197" t="s">
        <v>181</v>
      </c>
      <c r="X42" s="197" t="s">
        <v>181</v>
      </c>
      <c r="Y42" s="197" t="s">
        <v>181</v>
      </c>
      <c r="Z42" s="197" t="s">
        <v>181</v>
      </c>
      <c r="AA42" s="197" t="s">
        <v>181</v>
      </c>
      <c r="AB42" s="197" t="s">
        <v>181</v>
      </c>
      <c r="AC42" s="197" t="s">
        <v>181</v>
      </c>
      <c r="AD42" s="197" t="s">
        <v>181</v>
      </c>
      <c r="AE42" s="197" t="s">
        <v>181</v>
      </c>
      <c r="AF42" s="197">
        <v>2.1852</v>
      </c>
      <c r="AG42" s="197" t="s">
        <v>181</v>
      </c>
      <c r="AH42" s="197" t="s">
        <v>180</v>
      </c>
      <c r="AI42" s="197" t="s">
        <v>181</v>
      </c>
      <c r="AJ42" s="197" t="s">
        <v>180</v>
      </c>
      <c r="AK42" s="197" t="s">
        <v>181</v>
      </c>
      <c r="AL42" s="197" t="s">
        <v>181</v>
      </c>
      <c r="AM42" s="197" t="s">
        <v>181</v>
      </c>
      <c r="AN42" s="197">
        <v>2.6115999999999997</v>
      </c>
      <c r="AO42" s="197" t="s">
        <v>181</v>
      </c>
      <c r="AP42" s="197" t="s">
        <v>181</v>
      </c>
      <c r="AQ42" s="197" t="s">
        <v>181</v>
      </c>
      <c r="AR42" s="197" t="s">
        <v>181</v>
      </c>
      <c r="AS42" s="197" t="s">
        <v>181</v>
      </c>
      <c r="AT42" s="197" t="s">
        <v>181</v>
      </c>
      <c r="AU42" s="197" t="s">
        <v>180</v>
      </c>
      <c r="AV42" s="197" t="s">
        <v>181</v>
      </c>
      <c r="AW42" s="197" t="s">
        <v>181</v>
      </c>
      <c r="AX42" s="197" t="s">
        <v>181</v>
      </c>
      <c r="AY42" s="197" t="s">
        <v>181</v>
      </c>
      <c r="AZ42" s="197" t="s">
        <v>181</v>
      </c>
      <c r="BA42" s="197" t="s">
        <v>181</v>
      </c>
      <c r="BB42" s="197" t="s">
        <v>181</v>
      </c>
      <c r="BC42" s="197" t="s">
        <v>181</v>
      </c>
      <c r="BD42" s="197" t="s">
        <v>181</v>
      </c>
      <c r="BE42" s="197" t="s">
        <v>181</v>
      </c>
      <c r="BF42" s="197" t="s">
        <v>181</v>
      </c>
      <c r="BG42" s="197" t="s">
        <v>181</v>
      </c>
      <c r="BH42" s="197" t="s">
        <v>181</v>
      </c>
      <c r="BI42" s="197" t="s">
        <v>181</v>
      </c>
      <c r="BJ42" s="197" t="s">
        <v>181</v>
      </c>
      <c r="BK42" s="197" t="s">
        <v>181</v>
      </c>
      <c r="BL42" s="197" t="s">
        <v>181</v>
      </c>
      <c r="BM42" s="197" t="s">
        <v>181</v>
      </c>
      <c r="BN42" s="197" t="s">
        <v>181</v>
      </c>
      <c r="BO42" s="197" t="s">
        <v>181</v>
      </c>
      <c r="BP42" s="197" t="s">
        <v>181</v>
      </c>
      <c r="BQ42" s="197" t="s">
        <v>181</v>
      </c>
      <c r="BR42" s="197" t="s">
        <v>181</v>
      </c>
      <c r="BS42" s="197" t="s">
        <v>181</v>
      </c>
      <c r="BT42" s="197" t="s">
        <v>181</v>
      </c>
      <c r="BU42" s="197" t="s">
        <v>181</v>
      </c>
      <c r="BV42" s="197" t="s">
        <v>181</v>
      </c>
    </row>
    <row r="43" spans="1:74" x14ac:dyDescent="0.25">
      <c r="A43" s="73">
        <v>41801</v>
      </c>
      <c r="B43" s="30">
        <f t="shared" si="0"/>
        <v>585</v>
      </c>
      <c r="D43" s="202">
        <v>1.7846518076410074</v>
      </c>
    </row>
    <row r="44" spans="1:74" x14ac:dyDescent="0.25">
      <c r="A44" s="73">
        <v>41816</v>
      </c>
      <c r="B44" s="30">
        <f t="shared" si="0"/>
        <v>600</v>
      </c>
      <c r="D44" s="202">
        <v>1.79</v>
      </c>
    </row>
    <row r="45" spans="1:74" s="132" customFormat="1" x14ac:dyDescent="0.25">
      <c r="A45" s="73">
        <v>41831</v>
      </c>
      <c r="B45" s="30">
        <f t="shared" si="0"/>
        <v>615</v>
      </c>
      <c r="D45" s="202">
        <v>1.79</v>
      </c>
    </row>
    <row r="46" spans="1:74" s="132" customFormat="1" x14ac:dyDescent="0.25">
      <c r="A46" s="55">
        <v>41841</v>
      </c>
      <c r="B46" s="30">
        <f t="shared" si="0"/>
        <v>625</v>
      </c>
      <c r="D46" s="202">
        <v>1.79</v>
      </c>
    </row>
    <row r="47" spans="1:74" s="132" customFormat="1" x14ac:dyDescent="0.25">
      <c r="A47" s="55">
        <v>41841</v>
      </c>
      <c r="B47" s="30">
        <f t="shared" si="0"/>
        <v>625</v>
      </c>
      <c r="D47" s="202">
        <v>1.79</v>
      </c>
    </row>
    <row r="48" spans="1:74" s="132" customFormat="1" x14ac:dyDescent="0.25">
      <c r="A48" s="55">
        <v>41859</v>
      </c>
      <c r="B48" s="30">
        <f t="shared" si="0"/>
        <v>643</v>
      </c>
      <c r="D48" s="202">
        <v>1.79</v>
      </c>
    </row>
    <row r="49" spans="1:74" s="132" customFormat="1" x14ac:dyDescent="0.25">
      <c r="A49" s="55">
        <v>41865</v>
      </c>
      <c r="B49" s="30">
        <f t="shared" si="0"/>
        <v>649</v>
      </c>
      <c r="C49" s="194">
        <v>41918</v>
      </c>
      <c r="D49" s="202">
        <v>1.79</v>
      </c>
      <c r="E49" s="197" t="s">
        <v>180</v>
      </c>
      <c r="F49" s="72">
        <v>32.039200000000001</v>
      </c>
      <c r="G49" s="197">
        <v>54.254399999999997</v>
      </c>
      <c r="H49" s="197">
        <v>23.063199999999998</v>
      </c>
      <c r="I49" s="197">
        <v>23.306399999999996</v>
      </c>
      <c r="J49" s="197" t="s">
        <v>180</v>
      </c>
      <c r="K49" s="197" t="s">
        <v>181</v>
      </c>
      <c r="L49" s="197" t="s">
        <v>181</v>
      </c>
      <c r="M49" s="197" t="s">
        <v>181</v>
      </c>
      <c r="N49" s="197" t="s">
        <v>181</v>
      </c>
      <c r="O49" s="197" t="s">
        <v>181</v>
      </c>
      <c r="P49" s="197" t="s">
        <v>181</v>
      </c>
      <c r="Q49" s="197" t="s">
        <v>181</v>
      </c>
      <c r="R49" s="197" t="s">
        <v>181</v>
      </c>
      <c r="S49" s="197" t="s">
        <v>181</v>
      </c>
      <c r="T49" s="197" t="s">
        <v>181</v>
      </c>
      <c r="U49" s="197" t="s">
        <v>181</v>
      </c>
      <c r="V49" s="197" t="s">
        <v>181</v>
      </c>
      <c r="W49" s="197" t="s">
        <v>181</v>
      </c>
      <c r="X49" s="197" t="s">
        <v>181</v>
      </c>
      <c r="Y49" s="197" t="s">
        <v>181</v>
      </c>
      <c r="Z49" s="197" t="s">
        <v>181</v>
      </c>
      <c r="AA49" s="197" t="s">
        <v>181</v>
      </c>
      <c r="AB49" s="197" t="s">
        <v>181</v>
      </c>
      <c r="AC49" s="197" t="s">
        <v>181</v>
      </c>
      <c r="AD49" s="197" t="s">
        <v>181</v>
      </c>
      <c r="AE49" s="197" t="s">
        <v>181</v>
      </c>
      <c r="AF49" s="197">
        <v>3.2015999999999996</v>
      </c>
      <c r="AG49" s="197" t="s">
        <v>181</v>
      </c>
      <c r="AH49" s="197" t="s">
        <v>180</v>
      </c>
      <c r="AI49" s="197" t="s">
        <v>181</v>
      </c>
      <c r="AJ49" s="197" t="s">
        <v>180</v>
      </c>
      <c r="AK49" s="197" t="s">
        <v>181</v>
      </c>
      <c r="AL49" s="197" t="s">
        <v>181</v>
      </c>
      <c r="AM49" s="197" t="s">
        <v>181</v>
      </c>
      <c r="AN49" s="197">
        <v>3.0739999999999998</v>
      </c>
      <c r="AO49" s="197" t="s">
        <v>181</v>
      </c>
      <c r="AP49" s="197" t="s">
        <v>181</v>
      </c>
      <c r="AQ49" s="197" t="s">
        <v>181</v>
      </c>
      <c r="AR49" s="197" t="s">
        <v>181</v>
      </c>
      <c r="AS49" s="197" t="s">
        <v>181</v>
      </c>
      <c r="AT49" s="197" t="s">
        <v>181</v>
      </c>
      <c r="AU49" s="197" t="s">
        <v>180</v>
      </c>
      <c r="AV49" s="197" t="s">
        <v>181</v>
      </c>
      <c r="AW49" s="197" t="s">
        <v>181</v>
      </c>
      <c r="AX49" s="197" t="s">
        <v>181</v>
      </c>
      <c r="AY49" s="197" t="s">
        <v>181</v>
      </c>
      <c r="AZ49" s="197" t="s">
        <v>181</v>
      </c>
      <c r="BA49" s="197" t="s">
        <v>181</v>
      </c>
      <c r="BB49" s="197" t="s">
        <v>181</v>
      </c>
      <c r="BC49" s="197" t="s">
        <v>181</v>
      </c>
      <c r="BD49" s="197" t="s">
        <v>181</v>
      </c>
      <c r="BE49" s="197" t="s">
        <v>181</v>
      </c>
      <c r="BF49" s="197" t="s">
        <v>181</v>
      </c>
      <c r="BG49" s="197" t="s">
        <v>181</v>
      </c>
      <c r="BH49" s="197" t="s">
        <v>181</v>
      </c>
      <c r="BI49" s="197" t="s">
        <v>181</v>
      </c>
      <c r="BJ49" s="197" t="s">
        <v>181</v>
      </c>
      <c r="BK49" s="197" t="s">
        <v>181</v>
      </c>
      <c r="BL49" s="197" t="s">
        <v>181</v>
      </c>
      <c r="BM49" s="197" t="s">
        <v>181</v>
      </c>
      <c r="BN49" s="197" t="s">
        <v>181</v>
      </c>
      <c r="BO49" s="197" t="s">
        <v>181</v>
      </c>
      <c r="BP49" s="197">
        <v>2.6244000000000001</v>
      </c>
      <c r="BQ49" s="197" t="s">
        <v>181</v>
      </c>
      <c r="BR49" s="197" t="s">
        <v>181</v>
      </c>
      <c r="BS49" s="197" t="s">
        <v>181</v>
      </c>
      <c r="BT49" s="197" t="s">
        <v>181</v>
      </c>
      <c r="BU49" s="197" t="s">
        <v>181</v>
      </c>
      <c r="BV49" s="197" t="s">
        <v>181</v>
      </c>
    </row>
    <row r="50" spans="1:74" s="29" customFormat="1" x14ac:dyDescent="0.25">
      <c r="D50" s="208"/>
    </row>
    <row r="51" spans="1:74" s="29" customFormat="1" x14ac:dyDescent="0.25">
      <c r="A51" s="29" t="s">
        <v>195</v>
      </c>
      <c r="D51" s="208"/>
    </row>
    <row r="52" spans="1:74" s="93" customFormat="1" x14ac:dyDescent="0.25">
      <c r="D52" s="202"/>
    </row>
    <row r="53" spans="1:74" s="93" customFormat="1" x14ac:dyDescent="0.25">
      <c r="B53" s="97" t="s">
        <v>196</v>
      </c>
      <c r="C53" s="55">
        <v>41800</v>
      </c>
      <c r="D53" s="194"/>
      <c r="E53" s="95" t="s">
        <v>181</v>
      </c>
      <c r="F53" s="95" t="s">
        <v>181</v>
      </c>
      <c r="G53" s="95" t="s">
        <v>181</v>
      </c>
      <c r="H53" s="95" t="s">
        <v>181</v>
      </c>
      <c r="I53" s="95" t="s">
        <v>181</v>
      </c>
      <c r="J53" s="95" t="s">
        <v>181</v>
      </c>
      <c r="K53" s="95" t="s">
        <v>181</v>
      </c>
      <c r="L53" s="95" t="s">
        <v>181</v>
      </c>
      <c r="M53" s="95" t="s">
        <v>181</v>
      </c>
      <c r="N53" s="95" t="s">
        <v>181</v>
      </c>
      <c r="O53" s="95" t="s">
        <v>181</v>
      </c>
      <c r="P53" s="95" t="s">
        <v>181</v>
      </c>
      <c r="Q53" s="95" t="s">
        <v>181</v>
      </c>
      <c r="R53" s="95" t="s">
        <v>181</v>
      </c>
      <c r="S53" s="95" t="s">
        <v>181</v>
      </c>
      <c r="T53" s="95" t="s">
        <v>181</v>
      </c>
      <c r="U53" s="95" t="s">
        <v>181</v>
      </c>
      <c r="V53" s="95" t="s">
        <v>181</v>
      </c>
      <c r="W53" s="95" t="s">
        <v>181</v>
      </c>
      <c r="X53" s="95" t="s">
        <v>181</v>
      </c>
      <c r="Y53" s="95" t="s">
        <v>181</v>
      </c>
      <c r="Z53" s="95" t="s">
        <v>181</v>
      </c>
      <c r="AA53" s="95" t="s">
        <v>181</v>
      </c>
      <c r="AB53" s="95" t="s">
        <v>181</v>
      </c>
      <c r="AC53" s="95" t="s">
        <v>181</v>
      </c>
      <c r="AD53" s="95" t="s">
        <v>181</v>
      </c>
      <c r="AE53" s="95" t="s">
        <v>181</v>
      </c>
      <c r="AF53" s="95" t="s">
        <v>181</v>
      </c>
      <c r="AG53" s="95" t="s">
        <v>181</v>
      </c>
      <c r="AH53" s="95" t="s">
        <v>181</v>
      </c>
      <c r="AI53" s="95" t="s">
        <v>181</v>
      </c>
      <c r="AJ53" s="95" t="s">
        <v>181</v>
      </c>
      <c r="AK53" s="95" t="s">
        <v>181</v>
      </c>
      <c r="AL53" s="95" t="s">
        <v>181</v>
      </c>
      <c r="AM53" s="95" t="s">
        <v>181</v>
      </c>
      <c r="AN53" s="95" t="s">
        <v>181</v>
      </c>
      <c r="AO53" s="95" t="s">
        <v>181</v>
      </c>
      <c r="AP53" s="95" t="s">
        <v>181</v>
      </c>
      <c r="AQ53" s="95" t="s">
        <v>181</v>
      </c>
      <c r="AR53" s="95" t="s">
        <v>181</v>
      </c>
      <c r="AS53" s="95" t="s">
        <v>181</v>
      </c>
      <c r="AT53" s="95" t="s">
        <v>181</v>
      </c>
      <c r="AU53" s="95" t="s">
        <v>181</v>
      </c>
      <c r="AV53" s="95" t="s">
        <v>181</v>
      </c>
      <c r="AW53" s="95" t="s">
        <v>181</v>
      </c>
      <c r="AX53" s="95" t="s">
        <v>181</v>
      </c>
      <c r="AY53" s="95" t="s">
        <v>181</v>
      </c>
      <c r="AZ53" s="95" t="s">
        <v>181</v>
      </c>
      <c r="BA53" s="95" t="s">
        <v>181</v>
      </c>
      <c r="BB53" s="95" t="s">
        <v>181</v>
      </c>
      <c r="BC53" s="95" t="s">
        <v>181</v>
      </c>
      <c r="BD53" s="95" t="s">
        <v>181</v>
      </c>
      <c r="BE53" s="95" t="s">
        <v>181</v>
      </c>
      <c r="BF53" s="95" t="s">
        <v>181</v>
      </c>
      <c r="BG53" s="95" t="s">
        <v>181</v>
      </c>
      <c r="BH53" s="95" t="s">
        <v>181</v>
      </c>
      <c r="BI53" s="95" t="s">
        <v>181</v>
      </c>
      <c r="BJ53" s="95" t="s">
        <v>181</v>
      </c>
      <c r="BK53" s="95" t="s">
        <v>181</v>
      </c>
      <c r="BL53" s="95" t="s">
        <v>181</v>
      </c>
      <c r="BM53" s="95" t="s">
        <v>181</v>
      </c>
      <c r="BN53" s="95" t="s">
        <v>181</v>
      </c>
      <c r="BO53" s="95" t="s">
        <v>181</v>
      </c>
      <c r="BP53" s="95" t="s">
        <v>181</v>
      </c>
      <c r="BQ53" s="95" t="s">
        <v>181</v>
      </c>
      <c r="BR53" s="95" t="s">
        <v>181</v>
      </c>
      <c r="BS53" s="95" t="s">
        <v>181</v>
      </c>
      <c r="BT53" s="95" t="s">
        <v>181</v>
      </c>
      <c r="BU53" s="95" t="s">
        <v>181</v>
      </c>
      <c r="BV53" s="95" t="s">
        <v>181</v>
      </c>
    </row>
    <row r="54" spans="1:74" s="93" customFormat="1" x14ac:dyDescent="0.25">
      <c r="B54" s="97" t="s">
        <v>197</v>
      </c>
      <c r="C54" s="55">
        <v>41800</v>
      </c>
      <c r="D54" s="194"/>
      <c r="E54" s="95" t="s">
        <v>181</v>
      </c>
      <c r="F54" s="95" t="s">
        <v>181</v>
      </c>
      <c r="G54" s="95" t="s">
        <v>181</v>
      </c>
      <c r="H54" s="95" t="s">
        <v>181</v>
      </c>
      <c r="I54" s="95" t="s">
        <v>181</v>
      </c>
      <c r="J54" s="95" t="s">
        <v>181</v>
      </c>
      <c r="K54" s="95" t="s">
        <v>181</v>
      </c>
      <c r="L54" s="95" t="s">
        <v>181</v>
      </c>
      <c r="M54" s="95" t="s">
        <v>181</v>
      </c>
      <c r="N54" s="95" t="s">
        <v>181</v>
      </c>
      <c r="O54" s="95" t="s">
        <v>181</v>
      </c>
      <c r="P54" s="95" t="s">
        <v>181</v>
      </c>
      <c r="Q54" s="95" t="s">
        <v>181</v>
      </c>
      <c r="R54" s="95" t="s">
        <v>181</v>
      </c>
      <c r="S54" s="95" t="s">
        <v>181</v>
      </c>
      <c r="T54" s="95" t="s">
        <v>181</v>
      </c>
      <c r="U54" s="95" t="s">
        <v>181</v>
      </c>
      <c r="V54" s="95" t="s">
        <v>181</v>
      </c>
      <c r="W54" s="95" t="s">
        <v>181</v>
      </c>
      <c r="X54" s="95" t="s">
        <v>181</v>
      </c>
      <c r="Y54" s="95" t="s">
        <v>181</v>
      </c>
      <c r="Z54" s="95" t="s">
        <v>181</v>
      </c>
      <c r="AA54" s="95" t="s">
        <v>181</v>
      </c>
      <c r="AB54" s="95" t="s">
        <v>181</v>
      </c>
      <c r="AC54" s="95" t="s">
        <v>181</v>
      </c>
      <c r="AD54" s="95" t="s">
        <v>181</v>
      </c>
      <c r="AE54" s="95" t="s">
        <v>181</v>
      </c>
      <c r="AF54" s="95" t="s">
        <v>181</v>
      </c>
      <c r="AG54" s="95" t="s">
        <v>181</v>
      </c>
      <c r="AH54" s="95" t="s">
        <v>181</v>
      </c>
      <c r="AI54" s="95" t="s">
        <v>181</v>
      </c>
      <c r="AJ54" s="95" t="s">
        <v>181</v>
      </c>
      <c r="AK54" s="95" t="s">
        <v>181</v>
      </c>
      <c r="AL54" s="95" t="s">
        <v>181</v>
      </c>
      <c r="AM54" s="95" t="s">
        <v>181</v>
      </c>
      <c r="AN54" s="95" t="s">
        <v>181</v>
      </c>
      <c r="AO54" s="95" t="s">
        <v>181</v>
      </c>
      <c r="AP54" s="95" t="s">
        <v>181</v>
      </c>
      <c r="AQ54" s="95" t="s">
        <v>181</v>
      </c>
      <c r="AR54" s="95" t="s">
        <v>181</v>
      </c>
      <c r="AS54" s="95" t="s">
        <v>181</v>
      </c>
      <c r="AT54" s="95" t="s">
        <v>181</v>
      </c>
      <c r="AU54" s="95" t="s">
        <v>181</v>
      </c>
      <c r="AV54" s="95" t="s">
        <v>181</v>
      </c>
      <c r="AW54" s="95" t="s">
        <v>181</v>
      </c>
      <c r="AX54" s="95" t="s">
        <v>181</v>
      </c>
      <c r="AY54" s="95" t="s">
        <v>181</v>
      </c>
      <c r="AZ54" s="95" t="s">
        <v>181</v>
      </c>
      <c r="BA54" s="95" t="s">
        <v>181</v>
      </c>
      <c r="BB54" s="95" t="s">
        <v>181</v>
      </c>
      <c r="BC54" s="95" t="s">
        <v>181</v>
      </c>
      <c r="BD54" s="95" t="s">
        <v>181</v>
      </c>
      <c r="BE54" s="95" t="s">
        <v>181</v>
      </c>
      <c r="BF54" s="95" t="s">
        <v>181</v>
      </c>
      <c r="BG54" s="95" t="s">
        <v>181</v>
      </c>
      <c r="BH54" s="95" t="s">
        <v>181</v>
      </c>
      <c r="BI54" s="95" t="s">
        <v>181</v>
      </c>
      <c r="BJ54" s="95" t="s">
        <v>181</v>
      </c>
      <c r="BK54" s="95" t="s">
        <v>181</v>
      </c>
      <c r="BL54" s="95" t="s">
        <v>181</v>
      </c>
      <c r="BM54" s="95" t="s">
        <v>181</v>
      </c>
      <c r="BN54" s="95" t="s">
        <v>181</v>
      </c>
      <c r="BO54" s="95" t="s">
        <v>181</v>
      </c>
      <c r="BP54" s="95" t="s">
        <v>181</v>
      </c>
      <c r="BQ54" s="95" t="s">
        <v>181</v>
      </c>
      <c r="BR54" s="95" t="s">
        <v>181</v>
      </c>
      <c r="BS54" s="95" t="s">
        <v>181</v>
      </c>
      <c r="BT54" s="95" t="s">
        <v>181</v>
      </c>
      <c r="BU54" s="95" t="s">
        <v>181</v>
      </c>
      <c r="BV54" s="95" t="s">
        <v>181</v>
      </c>
    </row>
    <row r="55" spans="1:74" s="93" customFormat="1" x14ac:dyDescent="0.25">
      <c r="B55" s="97" t="s">
        <v>198</v>
      </c>
      <c r="C55" s="55">
        <v>41800</v>
      </c>
      <c r="D55" s="194"/>
      <c r="E55" s="95">
        <v>98.350000000000009</v>
      </c>
      <c r="F55" s="95">
        <v>105.56666666666666</v>
      </c>
      <c r="G55" s="95">
        <v>106.05</v>
      </c>
      <c r="H55" s="95">
        <v>107.85000000000001</v>
      </c>
      <c r="I55" s="95">
        <v>104.91666666666669</v>
      </c>
      <c r="J55" s="95">
        <v>109.8</v>
      </c>
      <c r="K55" s="95">
        <v>107.61666666666666</v>
      </c>
      <c r="L55" s="95">
        <v>107.48333333333331</v>
      </c>
      <c r="M55" s="95">
        <v>104.85000000000001</v>
      </c>
      <c r="N55" s="95">
        <v>105.83333333333333</v>
      </c>
      <c r="O55" s="95">
        <v>118.86666666666667</v>
      </c>
      <c r="P55" s="94" t="s">
        <v>199</v>
      </c>
      <c r="Q55" s="95">
        <v>108.83333333333336</v>
      </c>
      <c r="R55" s="94" t="s">
        <v>199</v>
      </c>
      <c r="S55" s="95">
        <v>112.66666666666667</v>
      </c>
      <c r="T55" s="94" t="s">
        <v>199</v>
      </c>
      <c r="U55" s="95">
        <v>99.166666666666671</v>
      </c>
      <c r="V55" s="95">
        <v>100.06666666666666</v>
      </c>
      <c r="W55" s="95">
        <v>112.23333333333335</v>
      </c>
      <c r="X55" s="94" t="s">
        <v>199</v>
      </c>
      <c r="Y55" s="95">
        <v>103.60000000000001</v>
      </c>
      <c r="Z55" s="95">
        <v>107.8</v>
      </c>
      <c r="AA55" s="94" t="s">
        <v>199</v>
      </c>
      <c r="AB55" s="94" t="s">
        <v>199</v>
      </c>
      <c r="AC55" s="95">
        <v>118.51666666666667</v>
      </c>
      <c r="AD55" s="95">
        <v>113.25</v>
      </c>
      <c r="AE55" s="94" t="s">
        <v>199</v>
      </c>
      <c r="AF55" s="95">
        <v>96.183333333333337</v>
      </c>
      <c r="AG55" s="94" t="s">
        <v>199</v>
      </c>
      <c r="AH55" s="95">
        <v>92.816666666666663</v>
      </c>
      <c r="AI55" s="94" t="s">
        <v>199</v>
      </c>
      <c r="AJ55" s="95">
        <v>95.216666666666654</v>
      </c>
      <c r="AK55" s="94" t="s">
        <v>199</v>
      </c>
      <c r="AL55" s="95">
        <v>95.333333333333329</v>
      </c>
      <c r="AM55" s="95" t="s">
        <v>200</v>
      </c>
      <c r="AN55" s="95">
        <v>99.466666666666683</v>
      </c>
      <c r="AO55" s="95">
        <v>99.45</v>
      </c>
      <c r="AP55" s="94" t="s">
        <v>199</v>
      </c>
      <c r="AQ55" s="94" t="s">
        <v>199</v>
      </c>
      <c r="AR55" s="94" t="s">
        <v>199</v>
      </c>
      <c r="AS55" s="94" t="s">
        <v>199</v>
      </c>
      <c r="AT55" s="95">
        <v>120.23333333333333</v>
      </c>
      <c r="AU55" s="95">
        <v>119.03333333333335</v>
      </c>
      <c r="AV55" s="94" t="s">
        <v>199</v>
      </c>
      <c r="AW55" s="94" t="s">
        <v>199</v>
      </c>
      <c r="AX55" s="94" t="s">
        <v>199</v>
      </c>
      <c r="AY55" s="95">
        <v>114</v>
      </c>
      <c r="AZ55" s="94" t="s">
        <v>199</v>
      </c>
      <c r="BA55" s="94" t="s">
        <v>199</v>
      </c>
      <c r="BB55" s="94" t="s">
        <v>199</v>
      </c>
      <c r="BC55" s="94" t="s">
        <v>199</v>
      </c>
      <c r="BD55" s="95">
        <v>102.5</v>
      </c>
      <c r="BE55" s="94" t="s">
        <v>199</v>
      </c>
      <c r="BF55" s="94" t="s">
        <v>199</v>
      </c>
      <c r="BG55" s="95">
        <v>123.94999999999999</v>
      </c>
      <c r="BH55" s="95">
        <v>114.80000000000001</v>
      </c>
      <c r="BI55" s="95">
        <v>115.98333333333333</v>
      </c>
      <c r="BJ55" s="94" t="s">
        <v>199</v>
      </c>
      <c r="BK55" s="94" t="s">
        <v>199</v>
      </c>
      <c r="BL55" s="95">
        <v>107.45</v>
      </c>
      <c r="BM55" s="94" t="s">
        <v>199</v>
      </c>
      <c r="BN55" s="95">
        <v>111.63333333333333</v>
      </c>
      <c r="BO55" s="94" t="s">
        <v>199</v>
      </c>
      <c r="BP55" s="94" t="s">
        <v>199</v>
      </c>
      <c r="BQ55" s="94" t="s">
        <v>199</v>
      </c>
      <c r="BR55" s="94" t="s">
        <v>199</v>
      </c>
      <c r="BS55" s="94" t="s">
        <v>199</v>
      </c>
      <c r="BT55" s="94" t="s">
        <v>199</v>
      </c>
      <c r="BU55" s="94" t="s">
        <v>199</v>
      </c>
      <c r="BV55" s="94" t="s">
        <v>199</v>
      </c>
    </row>
    <row r="56" spans="1:74" s="93" customFormat="1" ht="17.25" x14ac:dyDescent="0.25">
      <c r="B56" s="97" t="s">
        <v>201</v>
      </c>
      <c r="C56" s="55">
        <v>41800</v>
      </c>
      <c r="D56" s="194"/>
      <c r="E56" s="95">
        <v>0.999</v>
      </c>
      <c r="F56" s="95">
        <v>0.999</v>
      </c>
      <c r="G56" s="95">
        <v>0.999</v>
      </c>
      <c r="H56" s="95">
        <v>0.999</v>
      </c>
      <c r="I56" s="95">
        <v>1</v>
      </c>
      <c r="J56" s="95">
        <v>0.998</v>
      </c>
      <c r="K56" s="95">
        <v>0.999</v>
      </c>
      <c r="L56" s="95">
        <v>0.998</v>
      </c>
      <c r="M56" s="95">
        <v>0.999</v>
      </c>
      <c r="N56" s="95">
        <v>0.999</v>
      </c>
      <c r="O56" s="95">
        <v>0.996</v>
      </c>
      <c r="P56" s="94" t="s">
        <v>199</v>
      </c>
      <c r="Q56" s="95">
        <v>1</v>
      </c>
      <c r="R56" s="94" t="s">
        <v>199</v>
      </c>
      <c r="S56" s="95">
        <v>0.998</v>
      </c>
      <c r="T56" s="94" t="s">
        <v>199</v>
      </c>
      <c r="U56" s="95">
        <v>0.98399999999999999</v>
      </c>
      <c r="V56" s="95">
        <v>0.998</v>
      </c>
      <c r="W56" s="95">
        <v>0.998</v>
      </c>
      <c r="X56" s="94" t="s">
        <v>199</v>
      </c>
      <c r="Y56" s="95">
        <v>1</v>
      </c>
      <c r="Z56" s="95">
        <v>0.997</v>
      </c>
      <c r="AA56" s="94" t="s">
        <v>199</v>
      </c>
      <c r="AB56" s="95">
        <v>0.97199999999999998</v>
      </c>
      <c r="AC56" s="95">
        <v>0.98499999999999999</v>
      </c>
      <c r="AD56" s="95">
        <v>0.999</v>
      </c>
      <c r="AE56" s="94" t="s">
        <v>199</v>
      </c>
      <c r="AF56" s="95">
        <v>0.999</v>
      </c>
      <c r="AG56" s="94" t="s">
        <v>199</v>
      </c>
      <c r="AH56" s="95">
        <v>0.999</v>
      </c>
      <c r="AI56" s="94" t="s">
        <v>199</v>
      </c>
      <c r="AJ56" s="95">
        <v>1</v>
      </c>
      <c r="AK56" s="94" t="s">
        <v>199</v>
      </c>
      <c r="AL56" s="95">
        <v>0.997</v>
      </c>
      <c r="AM56" s="95">
        <v>0.99399999999999999</v>
      </c>
      <c r="AN56" s="95">
        <v>0.99</v>
      </c>
      <c r="AO56" s="95">
        <v>0.995</v>
      </c>
      <c r="AP56" s="94" t="s">
        <v>199</v>
      </c>
      <c r="AQ56" s="94" t="s">
        <v>199</v>
      </c>
      <c r="AR56" s="94" t="s">
        <v>199</v>
      </c>
      <c r="AS56" s="94" t="s">
        <v>199</v>
      </c>
      <c r="AT56" s="95">
        <v>0.998</v>
      </c>
      <c r="AU56" s="95">
        <v>0.99399999999999999</v>
      </c>
      <c r="AV56" s="94" t="s">
        <v>199</v>
      </c>
      <c r="AW56" s="94" t="s">
        <v>199</v>
      </c>
      <c r="AX56" s="94" t="s">
        <v>199</v>
      </c>
      <c r="AY56" s="95">
        <v>0.997</v>
      </c>
      <c r="AZ56" s="94" t="s">
        <v>199</v>
      </c>
      <c r="BA56" s="94" t="s">
        <v>199</v>
      </c>
      <c r="BB56" s="94" t="s">
        <v>199</v>
      </c>
      <c r="BC56" s="94" t="s">
        <v>199</v>
      </c>
      <c r="BD56" s="95">
        <v>0.998</v>
      </c>
      <c r="BE56" s="94" t="s">
        <v>199</v>
      </c>
      <c r="BF56" s="94" t="s">
        <v>199</v>
      </c>
      <c r="BG56" s="95">
        <v>0.997</v>
      </c>
      <c r="BH56" s="95">
        <v>1</v>
      </c>
      <c r="BI56" s="95">
        <v>0.996</v>
      </c>
      <c r="BJ56" s="94" t="s">
        <v>199</v>
      </c>
      <c r="BK56" s="94" t="s">
        <v>199</v>
      </c>
      <c r="BL56" s="95">
        <v>0.999</v>
      </c>
      <c r="BM56" s="94" t="s">
        <v>199</v>
      </c>
      <c r="BN56" s="95">
        <v>0.999</v>
      </c>
      <c r="BO56" s="94" t="s">
        <v>199</v>
      </c>
      <c r="BP56" s="94" t="s">
        <v>199</v>
      </c>
      <c r="BQ56" s="94" t="s">
        <v>199</v>
      </c>
      <c r="BR56" s="94" t="s">
        <v>199</v>
      </c>
      <c r="BS56" s="94" t="s">
        <v>199</v>
      </c>
      <c r="BT56" s="94" t="s">
        <v>199</v>
      </c>
      <c r="BU56" s="94" t="s">
        <v>199</v>
      </c>
      <c r="BV56" s="94" t="s">
        <v>199</v>
      </c>
    </row>
    <row r="57" spans="1:74" s="93" customFormat="1" x14ac:dyDescent="0.25">
      <c r="B57" s="96" t="s">
        <v>202</v>
      </c>
      <c r="C57" s="55">
        <v>41800</v>
      </c>
      <c r="D57" s="194"/>
      <c r="E57" s="95">
        <v>83.4</v>
      </c>
      <c r="F57" s="95">
        <v>87.8</v>
      </c>
      <c r="G57" s="95">
        <v>96.8</v>
      </c>
      <c r="H57" s="95">
        <v>89.9</v>
      </c>
      <c r="I57" s="95">
        <v>88.1</v>
      </c>
      <c r="J57" s="95">
        <v>90.2</v>
      </c>
      <c r="K57" s="95">
        <v>89.9</v>
      </c>
      <c r="L57" s="95">
        <v>92.4</v>
      </c>
      <c r="M57" s="95">
        <v>90.8</v>
      </c>
      <c r="N57" s="95">
        <v>90.4</v>
      </c>
      <c r="O57" s="95">
        <v>101.5</v>
      </c>
      <c r="P57" s="94" t="s">
        <v>199</v>
      </c>
      <c r="Q57" s="95">
        <v>92</v>
      </c>
      <c r="R57" s="94" t="s">
        <v>199</v>
      </c>
      <c r="S57" s="95">
        <v>90.8</v>
      </c>
      <c r="T57" s="94" t="s">
        <v>199</v>
      </c>
      <c r="U57" s="95">
        <v>100.2</v>
      </c>
      <c r="V57" s="95">
        <v>108.4</v>
      </c>
      <c r="W57" s="95">
        <v>117.9</v>
      </c>
      <c r="X57" s="94" t="s">
        <v>199</v>
      </c>
      <c r="Y57" s="95">
        <v>86</v>
      </c>
      <c r="Z57" s="95">
        <v>87.3</v>
      </c>
      <c r="AA57" s="94" t="s">
        <v>199</v>
      </c>
      <c r="AB57" s="95">
        <v>104.4</v>
      </c>
      <c r="AC57" s="95">
        <v>85.8</v>
      </c>
      <c r="AD57" s="95">
        <v>84.1</v>
      </c>
      <c r="AE57" s="94" t="s">
        <v>199</v>
      </c>
      <c r="AF57" s="95">
        <v>81.2</v>
      </c>
      <c r="AG57" s="94" t="s">
        <v>199</v>
      </c>
      <c r="AH57" s="95">
        <v>86.1</v>
      </c>
      <c r="AI57" s="94" t="s">
        <v>199</v>
      </c>
      <c r="AJ57" s="95">
        <v>83.9</v>
      </c>
      <c r="AK57" s="94" t="s">
        <v>199</v>
      </c>
      <c r="AL57" s="95">
        <v>82.6</v>
      </c>
      <c r="AM57" s="95">
        <v>109.4</v>
      </c>
      <c r="AN57" s="95">
        <v>92.6</v>
      </c>
      <c r="AO57" s="95">
        <v>101.4</v>
      </c>
      <c r="AP57" s="94" t="s">
        <v>199</v>
      </c>
      <c r="AQ57" s="94" t="s">
        <v>199</v>
      </c>
      <c r="AR57" s="94" t="s">
        <v>199</v>
      </c>
      <c r="AS57" s="94" t="s">
        <v>199</v>
      </c>
      <c r="AT57" s="95">
        <v>85.9</v>
      </c>
      <c r="AU57" s="95">
        <v>111.1</v>
      </c>
      <c r="AV57" s="94" t="s">
        <v>199</v>
      </c>
      <c r="AW57" s="94" t="s">
        <v>199</v>
      </c>
      <c r="AX57" s="94" t="s">
        <v>199</v>
      </c>
      <c r="AY57" s="95">
        <v>97.3</v>
      </c>
      <c r="AZ57" s="94" t="s">
        <v>199</v>
      </c>
      <c r="BA57" s="94" t="s">
        <v>199</v>
      </c>
      <c r="BB57" s="94" t="s">
        <v>199</v>
      </c>
      <c r="BC57" s="94" t="s">
        <v>199</v>
      </c>
      <c r="BD57" s="95">
        <v>85.4</v>
      </c>
      <c r="BE57" s="94" t="s">
        <v>199</v>
      </c>
      <c r="BF57" s="94" t="s">
        <v>199</v>
      </c>
      <c r="BG57" s="95">
        <v>84.8</v>
      </c>
      <c r="BH57" s="95">
        <v>80.400000000000006</v>
      </c>
      <c r="BI57" s="95">
        <v>82.6</v>
      </c>
      <c r="BJ57" s="94" t="s">
        <v>199</v>
      </c>
      <c r="BK57" s="94" t="s">
        <v>199</v>
      </c>
      <c r="BL57" s="95">
        <v>85</v>
      </c>
      <c r="BM57" s="94" t="s">
        <v>199</v>
      </c>
      <c r="BN57" s="95">
        <v>94.1</v>
      </c>
      <c r="BO57" s="94" t="s">
        <v>199</v>
      </c>
      <c r="BP57" s="94" t="s">
        <v>199</v>
      </c>
      <c r="BQ57" s="94" t="s">
        <v>199</v>
      </c>
      <c r="BR57" s="94" t="s">
        <v>199</v>
      </c>
      <c r="BS57" s="94" t="s">
        <v>199</v>
      </c>
      <c r="BT57" s="94" t="s">
        <v>199</v>
      </c>
      <c r="BU57" s="94" t="s">
        <v>199</v>
      </c>
      <c r="BV57" s="94" t="s">
        <v>199</v>
      </c>
    </row>
    <row r="58" spans="1:74" s="93" customFormat="1" x14ac:dyDescent="0.25">
      <c r="B58" s="97" t="s">
        <v>203</v>
      </c>
      <c r="C58" s="55">
        <v>41800</v>
      </c>
      <c r="D58" s="194"/>
      <c r="E58" s="95" t="s">
        <v>204</v>
      </c>
      <c r="F58" s="95" t="s">
        <v>204</v>
      </c>
      <c r="G58" s="95" t="s">
        <v>204</v>
      </c>
      <c r="H58" s="95" t="s">
        <v>204</v>
      </c>
      <c r="I58" s="95" t="s">
        <v>204</v>
      </c>
      <c r="J58" s="95" t="s">
        <v>204</v>
      </c>
      <c r="K58" s="95" t="s">
        <v>204</v>
      </c>
      <c r="L58" s="95" t="s">
        <v>204</v>
      </c>
      <c r="M58" s="95" t="s">
        <v>204</v>
      </c>
      <c r="N58" s="95" t="s">
        <v>204</v>
      </c>
      <c r="O58" s="95" t="s">
        <v>204</v>
      </c>
      <c r="P58" s="94" t="s">
        <v>199</v>
      </c>
      <c r="Q58" s="95" t="s">
        <v>204</v>
      </c>
      <c r="R58" s="94" t="s">
        <v>199</v>
      </c>
      <c r="S58" s="95" t="s">
        <v>204</v>
      </c>
      <c r="T58" s="94" t="s">
        <v>199</v>
      </c>
      <c r="U58" s="95" t="s">
        <v>204</v>
      </c>
      <c r="V58" s="95" t="s">
        <v>204</v>
      </c>
      <c r="W58" s="95" t="s">
        <v>204</v>
      </c>
      <c r="X58" s="94" t="s">
        <v>199</v>
      </c>
      <c r="Y58" s="95" t="s">
        <v>204</v>
      </c>
      <c r="Z58" s="95" t="s">
        <v>204</v>
      </c>
      <c r="AA58" s="95" t="s">
        <v>204</v>
      </c>
      <c r="AB58" s="95" t="s">
        <v>204</v>
      </c>
      <c r="AC58" s="95" t="s">
        <v>204</v>
      </c>
      <c r="AD58" s="95" t="s">
        <v>204</v>
      </c>
      <c r="AE58" s="94" t="s">
        <v>199</v>
      </c>
      <c r="AF58" s="95" t="s">
        <v>204</v>
      </c>
      <c r="AG58" s="94" t="s">
        <v>199</v>
      </c>
      <c r="AH58" s="95" t="s">
        <v>204</v>
      </c>
      <c r="AI58" s="94" t="s">
        <v>199</v>
      </c>
      <c r="AJ58" s="95" t="s">
        <v>204</v>
      </c>
      <c r="AK58" s="94" t="s">
        <v>199</v>
      </c>
      <c r="AL58" s="95" t="s">
        <v>204</v>
      </c>
      <c r="AM58" s="95" t="s">
        <v>204</v>
      </c>
      <c r="AN58" s="95" t="s">
        <v>204</v>
      </c>
      <c r="AO58" s="95" t="s">
        <v>204</v>
      </c>
      <c r="AP58" s="94" t="s">
        <v>199</v>
      </c>
      <c r="AQ58" s="94" t="s">
        <v>199</v>
      </c>
      <c r="AR58" s="94" t="s">
        <v>199</v>
      </c>
      <c r="AS58" s="94" t="s">
        <v>199</v>
      </c>
      <c r="AT58" s="95" t="s">
        <v>204</v>
      </c>
      <c r="AU58" s="95" t="s">
        <v>204</v>
      </c>
      <c r="AV58" s="94" t="s">
        <v>199</v>
      </c>
      <c r="AW58" s="94" t="s">
        <v>199</v>
      </c>
      <c r="AX58" s="94" t="s">
        <v>199</v>
      </c>
      <c r="AY58" s="95" t="s">
        <v>204</v>
      </c>
      <c r="AZ58" s="94" t="s">
        <v>199</v>
      </c>
      <c r="BA58" s="94" t="s">
        <v>199</v>
      </c>
      <c r="BB58" s="94" t="s">
        <v>199</v>
      </c>
      <c r="BC58" s="94" t="s">
        <v>199</v>
      </c>
      <c r="BD58" s="95" t="s">
        <v>204</v>
      </c>
      <c r="BE58" s="94" t="s">
        <v>199</v>
      </c>
      <c r="BF58" s="94" t="s">
        <v>199</v>
      </c>
      <c r="BG58" s="95" t="s">
        <v>204</v>
      </c>
      <c r="BH58" s="95" t="s">
        <v>204</v>
      </c>
      <c r="BI58" s="95" t="s">
        <v>204</v>
      </c>
      <c r="BJ58" s="94" t="s">
        <v>199</v>
      </c>
      <c r="BK58" s="94" t="s">
        <v>199</v>
      </c>
      <c r="BL58" s="95" t="s">
        <v>204</v>
      </c>
      <c r="BM58" s="94" t="s">
        <v>199</v>
      </c>
      <c r="BN58" s="95" t="s">
        <v>204</v>
      </c>
      <c r="BO58" s="94" t="s">
        <v>199</v>
      </c>
      <c r="BP58" s="95" t="s">
        <v>204</v>
      </c>
      <c r="BQ58" s="95" t="s">
        <v>204</v>
      </c>
      <c r="BR58" s="95" t="s">
        <v>204</v>
      </c>
      <c r="BS58" s="95" t="s">
        <v>204</v>
      </c>
      <c r="BT58" s="95" t="s">
        <v>204</v>
      </c>
      <c r="BU58" s="95" t="s">
        <v>204</v>
      </c>
      <c r="BV58" s="95" t="s">
        <v>204</v>
      </c>
    </row>
    <row r="59" spans="1:74" s="93" customFormat="1" x14ac:dyDescent="0.25">
      <c r="B59" s="97" t="s">
        <v>205</v>
      </c>
      <c r="C59" s="55">
        <v>41800</v>
      </c>
      <c r="D59" s="194"/>
      <c r="E59" s="93" t="s">
        <v>194</v>
      </c>
      <c r="F59" s="93">
        <v>34.171974475124067</v>
      </c>
      <c r="G59" s="93">
        <v>38.171666343599014</v>
      </c>
      <c r="H59" s="93">
        <v>29.252374607040011</v>
      </c>
      <c r="I59" s="93">
        <v>29.578556811334614</v>
      </c>
      <c r="J59" s="93" t="s">
        <v>194</v>
      </c>
      <c r="K59" s="93" t="s">
        <v>194</v>
      </c>
      <c r="L59" s="93" t="s">
        <v>194</v>
      </c>
      <c r="M59" s="93" t="s">
        <v>194</v>
      </c>
      <c r="N59" s="93" t="s">
        <v>194</v>
      </c>
      <c r="O59" s="93" t="s">
        <v>194</v>
      </c>
      <c r="P59" s="93" t="s">
        <v>194</v>
      </c>
      <c r="Q59" s="93" t="s">
        <v>194</v>
      </c>
      <c r="R59" s="93" t="s">
        <v>194</v>
      </c>
      <c r="S59" s="93" t="s">
        <v>194</v>
      </c>
      <c r="T59" s="93" t="s">
        <v>194</v>
      </c>
      <c r="U59" s="93" t="s">
        <v>194</v>
      </c>
      <c r="V59" s="93" t="s">
        <v>194</v>
      </c>
      <c r="W59" s="93" t="s">
        <v>194</v>
      </c>
      <c r="X59" s="93" t="s">
        <v>194</v>
      </c>
      <c r="Y59" s="93" t="s">
        <v>194</v>
      </c>
      <c r="Z59" s="93" t="s">
        <v>194</v>
      </c>
      <c r="AA59" s="93" t="s">
        <v>194</v>
      </c>
      <c r="AB59" s="93" t="s">
        <v>194</v>
      </c>
      <c r="AC59" s="93" t="s">
        <v>194</v>
      </c>
      <c r="AD59" s="93" t="s">
        <v>194</v>
      </c>
      <c r="AE59" s="93" t="s">
        <v>194</v>
      </c>
      <c r="AF59" s="93">
        <v>40.82055974000027</v>
      </c>
      <c r="AG59" s="93" t="s">
        <v>194</v>
      </c>
      <c r="AH59" s="93" t="s">
        <v>194</v>
      </c>
      <c r="AI59" s="93" t="s">
        <v>194</v>
      </c>
      <c r="AJ59" s="93" t="s">
        <v>194</v>
      </c>
      <c r="AK59" s="93" t="s">
        <v>194</v>
      </c>
      <c r="AL59" s="93" t="s">
        <v>194</v>
      </c>
      <c r="AM59" s="93" t="s">
        <v>194</v>
      </c>
      <c r="AN59" s="93">
        <v>33.453393774632566</v>
      </c>
      <c r="AO59" s="93" t="s">
        <v>194</v>
      </c>
      <c r="AP59" s="93" t="s">
        <v>194</v>
      </c>
      <c r="AQ59" s="93" t="s">
        <v>194</v>
      </c>
      <c r="AR59" s="93" t="s">
        <v>194</v>
      </c>
      <c r="AS59" s="93" t="s">
        <v>194</v>
      </c>
      <c r="AT59" s="93" t="s">
        <v>194</v>
      </c>
      <c r="AU59" s="93" t="s">
        <v>194</v>
      </c>
      <c r="AV59" s="93" t="s">
        <v>194</v>
      </c>
      <c r="AW59" s="93" t="s">
        <v>194</v>
      </c>
      <c r="AX59" s="93" t="s">
        <v>194</v>
      </c>
      <c r="AY59" s="93" t="s">
        <v>194</v>
      </c>
      <c r="AZ59" s="93" t="s">
        <v>194</v>
      </c>
      <c r="BA59" s="93" t="s">
        <v>194</v>
      </c>
      <c r="BB59" s="93" t="s">
        <v>194</v>
      </c>
      <c r="BC59" s="93" t="s">
        <v>194</v>
      </c>
      <c r="BD59" s="93" t="s">
        <v>194</v>
      </c>
      <c r="BE59" s="93" t="s">
        <v>194</v>
      </c>
      <c r="BF59" s="93" t="s">
        <v>194</v>
      </c>
      <c r="BG59" s="93" t="s">
        <v>194</v>
      </c>
      <c r="BH59" s="93" t="s">
        <v>194</v>
      </c>
      <c r="BI59" s="93" t="s">
        <v>194</v>
      </c>
      <c r="BJ59" s="93" t="s">
        <v>194</v>
      </c>
      <c r="BK59" s="93" t="s">
        <v>194</v>
      </c>
      <c r="BL59" s="93" t="s">
        <v>194</v>
      </c>
      <c r="BM59" s="93" t="s">
        <v>194</v>
      </c>
      <c r="BN59" s="93" t="s">
        <v>194</v>
      </c>
      <c r="BO59" s="93" t="s">
        <v>194</v>
      </c>
      <c r="BP59" s="93" t="s">
        <v>194</v>
      </c>
      <c r="BQ59" s="93" t="s">
        <v>194</v>
      </c>
      <c r="BR59" s="93" t="s">
        <v>194</v>
      </c>
      <c r="BS59" s="93" t="s">
        <v>194</v>
      </c>
      <c r="BT59" s="93" t="s">
        <v>194</v>
      </c>
      <c r="BU59" s="93" t="s">
        <v>194</v>
      </c>
      <c r="BV59" s="93" t="s">
        <v>194</v>
      </c>
    </row>
    <row r="60" spans="1:74" s="93" customFormat="1" x14ac:dyDescent="0.25">
      <c r="D60" s="202"/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10"/>
  <sheetViews>
    <sheetView zoomScaleNormal="100" workbookViewId="0">
      <selection activeCell="H22" sqref="H22"/>
    </sheetView>
  </sheetViews>
  <sheetFormatPr defaultRowHeight="15" x14ac:dyDescent="0.25"/>
  <cols>
    <col min="1" max="1" width="13.5703125" customWidth="1"/>
    <col min="3" max="3" width="17.140625" customWidth="1"/>
    <col min="4" max="4" width="12.7109375" customWidth="1"/>
    <col min="5" max="5" width="13.140625" customWidth="1"/>
    <col min="6" max="6" width="14.28515625" customWidth="1"/>
    <col min="7" max="7" width="11.42578125" customWidth="1"/>
    <col min="8" max="8" width="12.28515625" customWidth="1"/>
    <col min="9" max="54" width="10.7109375" customWidth="1"/>
    <col min="55" max="55" width="10.7109375" hidden="1" customWidth="1"/>
    <col min="56" max="57" width="10.7109375" customWidth="1"/>
    <col min="58" max="60" width="10.7109375" hidden="1" customWidth="1"/>
    <col min="61" max="62" width="10.7109375" customWidth="1"/>
    <col min="63" max="63" width="13.5703125" customWidth="1"/>
    <col min="64" max="64" width="15.42578125" hidden="1" customWidth="1"/>
    <col min="65" max="65" width="16" hidden="1" customWidth="1"/>
    <col min="66" max="66" width="16.140625" hidden="1" customWidth="1"/>
    <col min="67" max="67" width="15.5703125" customWidth="1"/>
    <col min="68" max="70" width="17.5703125" hidden="1" customWidth="1"/>
    <col min="71" max="71" width="17.5703125" customWidth="1"/>
    <col min="72" max="73" width="17.5703125" hidden="1" customWidth="1"/>
    <col min="74" max="74" width="17.5703125" customWidth="1"/>
    <col min="75" max="75" width="17.5703125" hidden="1" customWidth="1"/>
    <col min="76" max="77" width="17.5703125" customWidth="1"/>
  </cols>
  <sheetData>
    <row r="1" spans="1:77" s="143" customFormat="1" x14ac:dyDescent="0.25">
      <c r="A1" s="141" t="s">
        <v>209</v>
      </c>
      <c r="B1" s="142">
        <v>41216</v>
      </c>
    </row>
    <row r="2" spans="1:77" s="143" customFormat="1" x14ac:dyDescent="0.25">
      <c r="A2" s="144"/>
      <c r="C2" s="141" t="s">
        <v>105</v>
      </c>
      <c r="D2" s="141" t="s">
        <v>210</v>
      </c>
      <c r="E2" s="141" t="s">
        <v>211</v>
      </c>
      <c r="F2" s="145">
        <v>41217</v>
      </c>
      <c r="G2" s="146">
        <v>41218</v>
      </c>
      <c r="H2" s="146">
        <v>41219</v>
      </c>
      <c r="I2" s="147">
        <v>41220</v>
      </c>
      <c r="J2" s="147">
        <v>41222</v>
      </c>
      <c r="K2" s="147">
        <v>41225</v>
      </c>
      <c r="L2" s="147">
        <v>41227</v>
      </c>
      <c r="M2" s="147">
        <v>41229</v>
      </c>
      <c r="N2" s="147">
        <v>41232</v>
      </c>
      <c r="O2" s="147">
        <v>41234</v>
      </c>
      <c r="P2" s="147">
        <v>41239</v>
      </c>
      <c r="Q2" s="148">
        <v>41243</v>
      </c>
      <c r="R2" s="148">
        <v>41246</v>
      </c>
      <c r="S2" s="148">
        <v>41248</v>
      </c>
      <c r="T2" s="148">
        <v>41250</v>
      </c>
      <c r="U2" s="148">
        <v>41253</v>
      </c>
      <c r="V2" s="148">
        <v>41255</v>
      </c>
      <c r="W2" s="148">
        <v>41260</v>
      </c>
      <c r="X2" s="148">
        <v>41262</v>
      </c>
      <c r="Y2" s="148">
        <v>41264</v>
      </c>
      <c r="Z2" s="148">
        <v>41271</v>
      </c>
      <c r="AA2" s="148">
        <v>41274</v>
      </c>
      <c r="AB2" s="148">
        <v>41276</v>
      </c>
      <c r="AC2" s="148">
        <v>41278</v>
      </c>
      <c r="AD2" s="148">
        <v>41281</v>
      </c>
      <c r="AE2" s="148">
        <v>41285</v>
      </c>
      <c r="AF2" s="148">
        <v>41289</v>
      </c>
      <c r="AG2" s="148">
        <v>41297</v>
      </c>
      <c r="AH2" s="148">
        <v>41302</v>
      </c>
      <c r="AI2" s="148">
        <v>41309</v>
      </c>
      <c r="AJ2" s="148">
        <v>41317</v>
      </c>
      <c r="AK2" s="148">
        <v>41318</v>
      </c>
      <c r="AL2" s="148">
        <v>41325</v>
      </c>
      <c r="AM2" s="148">
        <v>41330</v>
      </c>
      <c r="AN2" s="148">
        <v>41332</v>
      </c>
      <c r="AO2" s="148">
        <v>41345</v>
      </c>
      <c r="AP2" s="148">
        <v>41361</v>
      </c>
      <c r="AQ2" s="148">
        <v>41373</v>
      </c>
      <c r="AR2" s="148">
        <v>41387</v>
      </c>
      <c r="AS2" s="148">
        <v>41400</v>
      </c>
      <c r="AT2" s="148">
        <v>41414</v>
      </c>
      <c r="AU2" s="148">
        <v>41429</v>
      </c>
      <c r="AV2" s="148">
        <v>41437</v>
      </c>
      <c r="AW2" s="148">
        <v>41458</v>
      </c>
      <c r="AX2" s="148">
        <v>41491</v>
      </c>
      <c r="AY2" s="148">
        <v>41521</v>
      </c>
      <c r="AZ2" s="148">
        <v>41530</v>
      </c>
      <c r="BA2" s="148">
        <v>41551</v>
      </c>
      <c r="BB2" s="148">
        <v>41579</v>
      </c>
      <c r="BC2" s="148">
        <v>41623</v>
      </c>
      <c r="BD2" s="148">
        <v>41630</v>
      </c>
      <c r="BE2" s="148">
        <v>41646</v>
      </c>
      <c r="BF2" s="148">
        <v>41702</v>
      </c>
      <c r="BG2" s="148">
        <v>41753</v>
      </c>
      <c r="BH2" s="148">
        <v>41757</v>
      </c>
      <c r="BI2" s="148">
        <v>41782</v>
      </c>
      <c r="BJ2" s="148">
        <v>41815</v>
      </c>
      <c r="BK2" s="173">
        <v>41843.375</v>
      </c>
      <c r="BL2" s="173">
        <v>41843.395833333336</v>
      </c>
      <c r="BM2" s="173">
        <v>41843.416666666664</v>
      </c>
      <c r="BN2" s="173">
        <v>41843.440972222219</v>
      </c>
      <c r="BO2" s="173">
        <v>41843.458333333336</v>
      </c>
      <c r="BP2" s="173">
        <v>41843.489583333336</v>
      </c>
      <c r="BQ2" s="173">
        <v>41843.510416666664</v>
      </c>
      <c r="BR2" s="173">
        <v>41843.541666666664</v>
      </c>
      <c r="BS2" s="173">
        <v>41843.583333333336</v>
      </c>
      <c r="BT2" s="173">
        <v>41843.604166666664</v>
      </c>
      <c r="BU2" s="173">
        <v>41843.625</v>
      </c>
      <c r="BV2" s="173">
        <v>41843.666666666664</v>
      </c>
      <c r="BW2" s="173">
        <v>41843.708333333336</v>
      </c>
      <c r="BX2" s="173">
        <v>41843.791666666664</v>
      </c>
      <c r="BY2" s="173">
        <v>41844.40625</v>
      </c>
    </row>
    <row r="3" spans="1:77" s="143" customFormat="1" ht="15.75" thickBot="1" x14ac:dyDescent="0.3">
      <c r="C3" s="149" t="s">
        <v>16</v>
      </c>
      <c r="D3" s="149"/>
      <c r="E3" s="149"/>
      <c r="F3" s="149">
        <f>F2-$B$1</f>
        <v>1</v>
      </c>
      <c r="G3" s="149">
        <f t="shared" ref="G3:BJ3" si="0">G2-$B$1</f>
        <v>2</v>
      </c>
      <c r="H3" s="149">
        <f t="shared" si="0"/>
        <v>3</v>
      </c>
      <c r="I3" s="149">
        <f t="shared" si="0"/>
        <v>4</v>
      </c>
      <c r="J3" s="149">
        <f t="shared" si="0"/>
        <v>6</v>
      </c>
      <c r="K3" s="149">
        <f t="shared" si="0"/>
        <v>9</v>
      </c>
      <c r="L3" s="149">
        <f t="shared" si="0"/>
        <v>11</v>
      </c>
      <c r="M3" s="149">
        <f t="shared" si="0"/>
        <v>13</v>
      </c>
      <c r="N3" s="149">
        <f t="shared" si="0"/>
        <v>16</v>
      </c>
      <c r="O3" s="149">
        <f t="shared" si="0"/>
        <v>18</v>
      </c>
      <c r="P3" s="149">
        <f t="shared" si="0"/>
        <v>23</v>
      </c>
      <c r="Q3" s="149">
        <f t="shared" si="0"/>
        <v>27</v>
      </c>
      <c r="R3" s="149">
        <f t="shared" si="0"/>
        <v>30</v>
      </c>
      <c r="S3" s="149">
        <f t="shared" si="0"/>
        <v>32</v>
      </c>
      <c r="T3" s="149">
        <f t="shared" si="0"/>
        <v>34</v>
      </c>
      <c r="U3" s="149">
        <f t="shared" si="0"/>
        <v>37</v>
      </c>
      <c r="V3" s="149">
        <f t="shared" si="0"/>
        <v>39</v>
      </c>
      <c r="W3" s="149">
        <f t="shared" si="0"/>
        <v>44</v>
      </c>
      <c r="X3" s="149">
        <f t="shared" si="0"/>
        <v>46</v>
      </c>
      <c r="Y3" s="149">
        <f t="shared" si="0"/>
        <v>48</v>
      </c>
      <c r="Z3" s="149">
        <f t="shared" si="0"/>
        <v>55</v>
      </c>
      <c r="AA3" s="149">
        <f t="shared" si="0"/>
        <v>58</v>
      </c>
      <c r="AB3" s="149">
        <f t="shared" si="0"/>
        <v>60</v>
      </c>
      <c r="AC3" s="149">
        <f t="shared" si="0"/>
        <v>62</v>
      </c>
      <c r="AD3" s="149">
        <f t="shared" si="0"/>
        <v>65</v>
      </c>
      <c r="AE3" s="149">
        <f t="shared" si="0"/>
        <v>69</v>
      </c>
      <c r="AF3" s="149">
        <f t="shared" si="0"/>
        <v>73</v>
      </c>
      <c r="AG3" s="149">
        <f t="shared" si="0"/>
        <v>81</v>
      </c>
      <c r="AH3" s="149">
        <f t="shared" si="0"/>
        <v>86</v>
      </c>
      <c r="AI3" s="149">
        <f t="shared" si="0"/>
        <v>93</v>
      </c>
      <c r="AJ3" s="149">
        <f t="shared" si="0"/>
        <v>101</v>
      </c>
      <c r="AK3" s="149">
        <f t="shared" si="0"/>
        <v>102</v>
      </c>
      <c r="AL3" s="149">
        <f t="shared" si="0"/>
        <v>109</v>
      </c>
      <c r="AM3" s="149">
        <f t="shared" si="0"/>
        <v>114</v>
      </c>
      <c r="AN3" s="149">
        <f t="shared" si="0"/>
        <v>116</v>
      </c>
      <c r="AO3" s="149">
        <f t="shared" si="0"/>
        <v>129</v>
      </c>
      <c r="AP3" s="149">
        <f t="shared" si="0"/>
        <v>145</v>
      </c>
      <c r="AQ3" s="149">
        <f t="shared" si="0"/>
        <v>157</v>
      </c>
      <c r="AR3" s="149">
        <f t="shared" si="0"/>
        <v>171</v>
      </c>
      <c r="AS3" s="149">
        <f t="shared" si="0"/>
        <v>184</v>
      </c>
      <c r="AT3" s="149">
        <f t="shared" si="0"/>
        <v>198</v>
      </c>
      <c r="AU3" s="149">
        <f t="shared" si="0"/>
        <v>213</v>
      </c>
      <c r="AV3" s="149">
        <f t="shared" si="0"/>
        <v>221</v>
      </c>
      <c r="AW3" s="149">
        <f t="shared" si="0"/>
        <v>242</v>
      </c>
      <c r="AX3" s="149">
        <f t="shared" si="0"/>
        <v>275</v>
      </c>
      <c r="AY3" s="149">
        <f t="shared" si="0"/>
        <v>305</v>
      </c>
      <c r="AZ3" s="149">
        <f t="shared" si="0"/>
        <v>314</v>
      </c>
      <c r="BA3" s="149">
        <f t="shared" si="0"/>
        <v>335</v>
      </c>
      <c r="BB3" s="149">
        <f t="shared" si="0"/>
        <v>363</v>
      </c>
      <c r="BC3" s="149">
        <f t="shared" si="0"/>
        <v>407</v>
      </c>
      <c r="BD3" s="149">
        <f t="shared" si="0"/>
        <v>414</v>
      </c>
      <c r="BE3" s="149">
        <f t="shared" si="0"/>
        <v>430</v>
      </c>
      <c r="BF3" s="149">
        <f t="shared" si="0"/>
        <v>486</v>
      </c>
      <c r="BG3" s="149">
        <f t="shared" si="0"/>
        <v>537</v>
      </c>
      <c r="BH3" s="149">
        <f t="shared" si="0"/>
        <v>541</v>
      </c>
      <c r="BI3" s="149">
        <f t="shared" si="0"/>
        <v>566</v>
      </c>
      <c r="BJ3" s="149">
        <f t="shared" si="0"/>
        <v>599</v>
      </c>
      <c r="BK3" s="233">
        <v>0.375</v>
      </c>
      <c r="BL3" s="233">
        <v>0.39583333333333331</v>
      </c>
      <c r="BM3" s="233">
        <v>0.41666666666666669</v>
      </c>
      <c r="BN3" s="233">
        <v>0.44097222222222227</v>
      </c>
      <c r="BO3" s="233">
        <v>0.45833333333333331</v>
      </c>
      <c r="BP3" s="233">
        <v>0.48958333333333331</v>
      </c>
      <c r="BQ3" s="233">
        <v>0.51041666666666663</v>
      </c>
      <c r="BR3" s="233">
        <v>4.1666666666666664E-2</v>
      </c>
      <c r="BS3" s="233">
        <v>8.3333333333333329E-2</v>
      </c>
      <c r="BT3" s="233">
        <v>0.10416666666666667</v>
      </c>
      <c r="BU3" s="233">
        <v>0.125</v>
      </c>
      <c r="BV3" s="233">
        <v>0.16666666666666666</v>
      </c>
      <c r="BW3" s="233">
        <v>0.20833333333333334</v>
      </c>
      <c r="BX3" s="234" t="s">
        <v>226</v>
      </c>
      <c r="BY3" s="149">
        <v>628</v>
      </c>
    </row>
    <row r="4" spans="1:77" s="143" customFormat="1" ht="39.75" thickBot="1" x14ac:dyDescent="0.3">
      <c r="A4" s="150" t="s">
        <v>212</v>
      </c>
      <c r="B4" s="151" t="s">
        <v>213</v>
      </c>
      <c r="C4" s="152" t="s">
        <v>214</v>
      </c>
      <c r="D4" s="152"/>
      <c r="E4" s="152"/>
      <c r="F4" s="153"/>
      <c r="G4" s="153"/>
      <c r="H4" s="153"/>
      <c r="I4" s="153"/>
      <c r="J4" s="153"/>
      <c r="K4" s="153"/>
      <c r="L4" s="153"/>
      <c r="M4" s="153"/>
      <c r="N4" s="153"/>
      <c r="O4" s="153"/>
      <c r="P4" s="153"/>
    </row>
    <row r="5" spans="1:77" s="143" customFormat="1" x14ac:dyDescent="0.25">
      <c r="A5" s="154" t="s">
        <v>215</v>
      </c>
      <c r="B5" s="155" t="s">
        <v>24</v>
      </c>
      <c r="C5" s="156" t="s">
        <v>1</v>
      </c>
      <c r="D5" s="157">
        <f>MIN(F5:BI5)</f>
        <v>5.38</v>
      </c>
      <c r="E5" s="157">
        <f>MAX(F5:BI5)</f>
        <v>8.27</v>
      </c>
      <c r="F5" s="158">
        <v>5.38</v>
      </c>
      <c r="G5" s="158">
        <v>6</v>
      </c>
      <c r="H5" s="158">
        <v>5.97</v>
      </c>
      <c r="I5" s="158">
        <v>5.97</v>
      </c>
      <c r="J5" s="159">
        <v>5.93</v>
      </c>
      <c r="K5" s="159">
        <v>6.05</v>
      </c>
      <c r="L5" s="159">
        <v>6.13</v>
      </c>
      <c r="M5" s="159">
        <v>6.24</v>
      </c>
      <c r="N5" s="160">
        <v>6.36</v>
      </c>
      <c r="O5" s="160">
        <v>6.29</v>
      </c>
      <c r="P5" s="160">
        <v>6.4</v>
      </c>
      <c r="Q5" s="161">
        <v>6.39</v>
      </c>
      <c r="R5" s="161">
        <v>6.3</v>
      </c>
      <c r="S5" s="161">
        <v>6.4</v>
      </c>
      <c r="T5" s="161">
        <v>6.67</v>
      </c>
      <c r="U5" s="161">
        <v>6.38</v>
      </c>
      <c r="V5" s="161">
        <v>6.47</v>
      </c>
      <c r="W5" s="161">
        <v>6.38</v>
      </c>
      <c r="X5" s="161">
        <v>6.58</v>
      </c>
      <c r="Y5" s="161">
        <v>6.64</v>
      </c>
      <c r="Z5" s="161">
        <v>6.45</v>
      </c>
      <c r="AA5" s="161">
        <v>6.59</v>
      </c>
      <c r="AB5" s="161">
        <v>6.63</v>
      </c>
      <c r="AC5" s="161">
        <v>6.79</v>
      </c>
      <c r="AD5" s="161">
        <v>6.79</v>
      </c>
      <c r="AE5" s="161">
        <v>6.85</v>
      </c>
      <c r="AF5" s="161">
        <v>6.7</v>
      </c>
      <c r="AG5" s="161">
        <v>6.6</v>
      </c>
      <c r="AH5" s="161">
        <v>6.67</v>
      </c>
      <c r="AI5" s="161">
        <v>7.06</v>
      </c>
      <c r="AJ5" s="161">
        <v>7.3</v>
      </c>
      <c r="AK5" s="161">
        <v>7.27</v>
      </c>
      <c r="AL5" s="161">
        <v>7.44</v>
      </c>
      <c r="AM5" s="161">
        <v>7.84</v>
      </c>
      <c r="AN5" s="161">
        <v>7.78</v>
      </c>
      <c r="AO5" s="161">
        <v>7.68</v>
      </c>
      <c r="AP5" s="161">
        <v>7.95</v>
      </c>
      <c r="AQ5" s="161">
        <v>8.14</v>
      </c>
      <c r="AR5" s="161">
        <v>7.98</v>
      </c>
      <c r="AS5" s="161">
        <v>8</v>
      </c>
      <c r="AT5" s="161">
        <v>7.97</v>
      </c>
      <c r="AU5" s="161">
        <v>8.02</v>
      </c>
      <c r="AW5" s="162">
        <v>8.09</v>
      </c>
      <c r="AX5" s="162">
        <v>8.01</v>
      </c>
      <c r="AY5" s="162">
        <v>8.1199999999999992</v>
      </c>
      <c r="BA5" s="162">
        <v>8.14</v>
      </c>
      <c r="BB5" s="162">
        <v>8.27</v>
      </c>
      <c r="BC5" s="162"/>
      <c r="BD5" s="162"/>
    </row>
    <row r="6" spans="1:77" s="143" customFormat="1" x14ac:dyDescent="0.25">
      <c r="A6" s="163" t="s">
        <v>215</v>
      </c>
      <c r="B6" s="164" t="s">
        <v>24</v>
      </c>
      <c r="C6" s="156" t="s">
        <v>2</v>
      </c>
      <c r="D6" s="157">
        <f t="shared" ref="D6:D8" si="1">MIN(F6:BI6)</f>
        <v>5</v>
      </c>
      <c r="E6" s="157">
        <f t="shared" ref="E6:E8" si="2">MAX(F6:BI6)</f>
        <v>8.4499999999999993</v>
      </c>
      <c r="F6" s="158">
        <v>5</v>
      </c>
      <c r="G6" s="158">
        <v>6.23</v>
      </c>
      <c r="H6" s="158">
        <v>6.32</v>
      </c>
      <c r="I6" s="158">
        <v>6.25</v>
      </c>
      <c r="J6" s="159">
        <v>5.98</v>
      </c>
      <c r="K6" s="159">
        <v>6.16</v>
      </c>
      <c r="L6" s="159">
        <v>6.17</v>
      </c>
      <c r="M6" s="159">
        <v>6.31</v>
      </c>
      <c r="N6" s="160">
        <v>6.38</v>
      </c>
      <c r="O6" s="160">
        <v>6.33</v>
      </c>
      <c r="P6" s="160">
        <v>6.23</v>
      </c>
      <c r="Q6" s="161">
        <v>6.32</v>
      </c>
      <c r="R6" s="161">
        <v>6.5</v>
      </c>
      <c r="S6" s="161">
        <v>6.64</v>
      </c>
      <c r="T6" s="161">
        <v>6.63</v>
      </c>
      <c r="U6" s="161">
        <v>6.77</v>
      </c>
      <c r="V6" s="132">
        <v>6.75</v>
      </c>
      <c r="W6" s="143">
        <v>6.59</v>
      </c>
      <c r="X6" s="162">
        <v>6.72</v>
      </c>
      <c r="Y6" s="162">
        <v>6.78</v>
      </c>
      <c r="Z6" s="162">
        <v>6.64</v>
      </c>
      <c r="AA6" s="162">
        <v>6.79</v>
      </c>
      <c r="AB6" s="162">
        <v>6.77</v>
      </c>
      <c r="AC6" s="162">
        <v>6.91</v>
      </c>
      <c r="AD6" s="162">
        <v>6.92</v>
      </c>
      <c r="AE6" s="162">
        <v>6.74</v>
      </c>
      <c r="AF6" s="162">
        <v>6.77</v>
      </c>
      <c r="AG6" s="162">
        <v>6.8</v>
      </c>
      <c r="AH6" s="162">
        <v>6.7</v>
      </c>
      <c r="AI6" s="162">
        <v>6.75</v>
      </c>
      <c r="AJ6" s="162">
        <v>6.71</v>
      </c>
      <c r="AK6" s="162">
        <v>6.83</v>
      </c>
      <c r="AL6" s="162">
        <v>6.7</v>
      </c>
      <c r="AM6" s="162">
        <v>6.81</v>
      </c>
      <c r="AN6" s="162">
        <v>6.91</v>
      </c>
      <c r="AO6" s="162">
        <v>6.62</v>
      </c>
      <c r="AP6" s="162">
        <v>6.82</v>
      </c>
      <c r="AQ6" s="162">
        <v>6.98</v>
      </c>
      <c r="AR6" s="162">
        <v>6.9</v>
      </c>
      <c r="AS6" s="162">
        <v>6.74</v>
      </c>
      <c r="AT6" s="162">
        <v>6.64</v>
      </c>
      <c r="AU6" s="162">
        <v>6.63</v>
      </c>
      <c r="AW6" s="143">
        <v>6.63</v>
      </c>
      <c r="AX6" s="143">
        <v>6.67</v>
      </c>
      <c r="AY6" s="143">
        <v>6.88</v>
      </c>
      <c r="BA6" s="143">
        <v>7.47</v>
      </c>
      <c r="BB6" s="143">
        <v>8.0299999999999994</v>
      </c>
      <c r="BC6" s="143">
        <v>8.16</v>
      </c>
      <c r="BD6" s="143">
        <v>8.14</v>
      </c>
      <c r="BE6" s="143">
        <v>8.0500000000000007</v>
      </c>
      <c r="BF6" s="143">
        <v>8.23</v>
      </c>
      <c r="BI6" s="143">
        <v>8.4499999999999993</v>
      </c>
      <c r="BJ6" s="143">
        <v>8.49</v>
      </c>
    </row>
    <row r="7" spans="1:77" s="143" customFormat="1" ht="15.75" customHeight="1" x14ac:dyDescent="0.25">
      <c r="A7" s="163" t="s">
        <v>215</v>
      </c>
      <c r="B7" s="165" t="s">
        <v>178</v>
      </c>
      <c r="C7" s="156" t="s">
        <v>3</v>
      </c>
      <c r="D7" s="157">
        <f t="shared" si="1"/>
        <v>4.71</v>
      </c>
      <c r="E7" s="157">
        <f t="shared" si="2"/>
        <v>6.86</v>
      </c>
      <c r="F7" s="158"/>
      <c r="G7" s="158">
        <v>4.71</v>
      </c>
      <c r="H7" s="158">
        <v>4.83</v>
      </c>
      <c r="I7" s="158">
        <v>6.26</v>
      </c>
      <c r="J7" s="159"/>
      <c r="K7" s="159"/>
      <c r="L7" s="166">
        <v>5.71</v>
      </c>
      <c r="M7" s="159"/>
      <c r="N7" s="160"/>
      <c r="O7" s="160"/>
      <c r="P7" s="160">
        <v>5.89</v>
      </c>
      <c r="R7" s="162">
        <v>5.85</v>
      </c>
      <c r="U7" s="162">
        <v>5.84</v>
      </c>
      <c r="W7" s="162">
        <v>5.82</v>
      </c>
      <c r="Z7" s="162">
        <v>5.75</v>
      </c>
      <c r="AA7" s="162">
        <v>5.78</v>
      </c>
      <c r="AD7" s="162">
        <v>5.74</v>
      </c>
      <c r="AF7" s="162">
        <v>5.76</v>
      </c>
      <c r="AG7" s="162">
        <v>5.64</v>
      </c>
      <c r="AH7" s="162">
        <v>5.64</v>
      </c>
      <c r="AI7" s="162">
        <v>5.77</v>
      </c>
      <c r="AJ7" s="162">
        <v>5.88</v>
      </c>
      <c r="AL7" s="162">
        <v>6.11</v>
      </c>
      <c r="AM7" s="162">
        <v>6.07</v>
      </c>
      <c r="AO7" s="162">
        <v>6.03</v>
      </c>
      <c r="AP7" s="162">
        <v>6.05</v>
      </c>
      <c r="AR7" s="162"/>
      <c r="AS7" s="162">
        <v>6.12</v>
      </c>
      <c r="AU7" s="162"/>
      <c r="AV7" s="143">
        <v>6.05</v>
      </c>
      <c r="AW7" s="162">
        <v>6.06</v>
      </c>
      <c r="AX7" s="162">
        <v>6.05</v>
      </c>
      <c r="AY7" s="162">
        <v>6.86</v>
      </c>
      <c r="AZ7" s="162">
        <v>6.49</v>
      </c>
      <c r="BA7" s="162">
        <v>5.97</v>
      </c>
      <c r="BB7" s="162">
        <v>5.97</v>
      </c>
      <c r="BD7" s="143">
        <v>6.1</v>
      </c>
      <c r="BE7" s="143">
        <v>6.05</v>
      </c>
      <c r="BI7" s="143">
        <v>5.99</v>
      </c>
      <c r="BJ7" s="143">
        <v>6.39</v>
      </c>
      <c r="BK7" s="182">
        <v>5.75</v>
      </c>
      <c r="BL7" s="182">
        <v>6.07</v>
      </c>
      <c r="BM7" s="182">
        <v>7.26</v>
      </c>
      <c r="BN7" s="182">
        <v>6.69</v>
      </c>
      <c r="BO7" s="182">
        <v>6.5</v>
      </c>
      <c r="BP7" s="182">
        <v>6.71</v>
      </c>
      <c r="BQ7" s="182">
        <v>6.31</v>
      </c>
      <c r="BR7" s="182">
        <v>7.93</v>
      </c>
      <c r="BS7" s="182">
        <v>7.83</v>
      </c>
      <c r="BT7" s="182">
        <v>8.34</v>
      </c>
      <c r="BU7" s="182">
        <v>8.02</v>
      </c>
      <c r="BV7" s="182">
        <v>8.08</v>
      </c>
      <c r="BW7" s="182">
        <v>8.01</v>
      </c>
      <c r="BX7" s="182">
        <v>7.41</v>
      </c>
      <c r="BY7" s="182">
        <v>8.15</v>
      </c>
    </row>
    <row r="8" spans="1:77" s="143" customFormat="1" ht="14.25" customHeight="1" thickBot="1" x14ac:dyDescent="0.3">
      <c r="A8" s="167" t="s">
        <v>215</v>
      </c>
      <c r="B8" s="168" t="s">
        <v>178</v>
      </c>
      <c r="C8" s="169" t="s">
        <v>4</v>
      </c>
      <c r="D8" s="157">
        <f t="shared" si="1"/>
        <v>4.79</v>
      </c>
      <c r="E8" s="157">
        <f t="shared" si="2"/>
        <v>6.47</v>
      </c>
      <c r="F8" s="170"/>
      <c r="G8" s="170">
        <v>4.99</v>
      </c>
      <c r="H8" s="170">
        <v>4.79</v>
      </c>
      <c r="I8" s="170">
        <v>5.22</v>
      </c>
      <c r="J8" s="171"/>
      <c r="K8" s="171"/>
      <c r="L8" s="171">
        <v>5.21</v>
      </c>
      <c r="M8" s="171"/>
      <c r="N8" s="172"/>
      <c r="O8" s="172"/>
      <c r="P8" s="172">
        <v>6.24</v>
      </c>
      <c r="R8" s="162">
        <v>6.2</v>
      </c>
      <c r="U8" s="162">
        <v>6.32</v>
      </c>
      <c r="W8" s="162">
        <v>6.18</v>
      </c>
      <c r="Z8" s="162">
        <v>6.13</v>
      </c>
      <c r="AA8" s="162">
        <v>6.14</v>
      </c>
      <c r="AD8" s="162">
        <v>6.1</v>
      </c>
      <c r="AF8" s="162">
        <v>6.05</v>
      </c>
      <c r="AG8" s="162">
        <v>6.03</v>
      </c>
      <c r="AH8" s="162">
        <v>6.03</v>
      </c>
      <c r="AI8" s="162">
        <v>6.02</v>
      </c>
      <c r="AJ8" s="162">
        <v>6</v>
      </c>
      <c r="AL8" s="162">
        <v>6.03</v>
      </c>
      <c r="AM8" s="162">
        <v>6.04</v>
      </c>
      <c r="AO8" s="162">
        <v>6.07</v>
      </c>
      <c r="AP8" s="162">
        <v>6.04</v>
      </c>
      <c r="AR8" s="162"/>
      <c r="AS8" s="162">
        <v>6.21</v>
      </c>
      <c r="AU8" s="162"/>
      <c r="AV8" s="143">
        <v>5.51</v>
      </c>
      <c r="AW8" s="162">
        <v>6</v>
      </c>
      <c r="AX8" s="162">
        <v>6.1</v>
      </c>
      <c r="AY8" s="162">
        <v>6.05</v>
      </c>
      <c r="BA8" s="162">
        <v>6</v>
      </c>
      <c r="BB8" s="162">
        <v>6.03</v>
      </c>
      <c r="BD8" s="143">
        <v>5.9</v>
      </c>
      <c r="BE8" s="143">
        <v>5.78</v>
      </c>
      <c r="BF8" s="143">
        <v>5.8</v>
      </c>
      <c r="BG8" s="143">
        <v>6.42</v>
      </c>
      <c r="BH8" s="143">
        <v>6.47</v>
      </c>
      <c r="BI8" s="143">
        <v>5.9</v>
      </c>
      <c r="BJ8" s="143">
        <v>5.94</v>
      </c>
    </row>
    <row r="9" spans="1:77" s="143" customFormat="1" x14ac:dyDescent="0.25"/>
    <row r="10" spans="1:77" s="143" customFormat="1" x14ac:dyDescent="0.25"/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7"/>
  <sheetViews>
    <sheetView tabSelected="1" workbookViewId="0">
      <selection activeCell="I82" sqref="I82"/>
    </sheetView>
  </sheetViews>
  <sheetFormatPr defaultRowHeight="15" x14ac:dyDescent="0.25"/>
  <cols>
    <col min="1" max="1" width="18.85546875" style="202" customWidth="1"/>
    <col min="2" max="2" width="9.42578125" style="202" bestFit="1" customWidth="1"/>
    <col min="3" max="3" width="13.7109375" style="202" customWidth="1"/>
    <col min="4" max="16384" width="9.140625" style="202"/>
  </cols>
  <sheetData>
    <row r="1" spans="1:14" x14ac:dyDescent="0.25">
      <c r="C1" s="235" t="s">
        <v>218</v>
      </c>
      <c r="D1" s="196"/>
      <c r="E1" s="196"/>
      <c r="F1" s="196"/>
      <c r="G1" s="196"/>
      <c r="H1" s="196"/>
      <c r="I1" s="196"/>
      <c r="J1" s="196"/>
      <c r="K1" s="196"/>
      <c r="L1" s="196"/>
      <c r="M1" s="196"/>
      <c r="N1" s="196"/>
    </row>
    <row r="2" spans="1:14" x14ac:dyDescent="0.25">
      <c r="B2" s="235" t="s">
        <v>227</v>
      </c>
      <c r="C2" s="235" t="s">
        <v>219</v>
      </c>
      <c r="D2" s="196"/>
      <c r="E2" s="196"/>
      <c r="F2" s="196"/>
      <c r="G2" s="196"/>
      <c r="H2" s="196"/>
      <c r="I2" s="196"/>
      <c r="J2" s="196"/>
      <c r="K2" s="196"/>
      <c r="L2" s="196"/>
      <c r="M2" s="196"/>
      <c r="N2" s="196"/>
    </row>
    <row r="3" spans="1:14" x14ac:dyDescent="0.25">
      <c r="A3" s="235" t="s">
        <v>228</v>
      </c>
      <c r="B3" s="235" t="s">
        <v>229</v>
      </c>
      <c r="C3" s="235" t="s">
        <v>220</v>
      </c>
      <c r="D3" s="196"/>
      <c r="E3" s="196"/>
      <c r="F3" s="196"/>
      <c r="G3" s="196"/>
      <c r="H3" s="196"/>
      <c r="I3" s="196"/>
      <c r="J3" s="196"/>
      <c r="K3" s="196"/>
      <c r="L3" s="196"/>
      <c r="M3" s="196"/>
      <c r="N3" s="196"/>
    </row>
    <row r="4" spans="1:14" x14ac:dyDescent="0.25">
      <c r="A4" s="241" t="s">
        <v>1</v>
      </c>
      <c r="B4" s="4"/>
      <c r="C4" s="242"/>
      <c r="D4" s="196"/>
      <c r="E4" s="196"/>
      <c r="F4" s="196"/>
      <c r="G4" s="196"/>
      <c r="H4" s="196"/>
      <c r="I4" s="196"/>
      <c r="J4" s="196"/>
      <c r="K4" s="196"/>
      <c r="L4" s="196"/>
      <c r="M4" s="196"/>
      <c r="N4" s="196"/>
    </row>
    <row r="5" spans="1:14" x14ac:dyDescent="0.25">
      <c r="A5" s="243">
        <v>41216.583333333336</v>
      </c>
      <c r="B5" s="202">
        <v>0</v>
      </c>
      <c r="C5" s="244"/>
      <c r="D5" s="196"/>
      <c r="E5" s="196"/>
      <c r="F5" s="196"/>
      <c r="G5" s="196"/>
      <c r="H5" s="196"/>
      <c r="I5" s="196"/>
      <c r="J5" s="196"/>
      <c r="K5" s="196"/>
      <c r="L5" s="196"/>
      <c r="M5" s="196"/>
      <c r="N5" s="196"/>
    </row>
    <row r="6" spans="1:14" x14ac:dyDescent="0.25">
      <c r="A6" s="243">
        <v>41219.427083333336</v>
      </c>
      <c r="B6" s="85">
        <f t="shared" ref="B6:B37" si="0">A6-$A$5</f>
        <v>2.84375</v>
      </c>
      <c r="C6" s="85">
        <v>0</v>
      </c>
      <c r="D6" s="245"/>
      <c r="E6" s="245"/>
      <c r="F6" s="181"/>
      <c r="G6" s="196"/>
      <c r="H6" s="196"/>
      <c r="I6" s="196"/>
      <c r="J6" s="196"/>
      <c r="K6" s="196"/>
      <c r="L6" s="196"/>
      <c r="M6" s="196"/>
      <c r="N6" s="196"/>
    </row>
    <row r="7" spans="1:14" x14ac:dyDescent="0.25">
      <c r="A7" s="243">
        <v>41221.520833333336</v>
      </c>
      <c r="B7" s="85">
        <f t="shared" si="0"/>
        <v>4.9375</v>
      </c>
      <c r="C7" s="85">
        <v>0</v>
      </c>
      <c r="D7" s="181"/>
      <c r="E7" s="181"/>
      <c r="F7" s="181"/>
      <c r="G7" s="196"/>
      <c r="H7" s="181"/>
      <c r="I7" s="181"/>
      <c r="J7" s="196"/>
      <c r="K7" s="196"/>
      <c r="L7" s="196"/>
      <c r="M7" s="196"/>
      <c r="N7" s="196"/>
    </row>
    <row r="8" spans="1:14" x14ac:dyDescent="0.25">
      <c r="A8" s="243">
        <v>41227.541666666664</v>
      </c>
      <c r="B8" s="85">
        <f t="shared" si="0"/>
        <v>10.958333333328483</v>
      </c>
      <c r="C8" s="85">
        <v>0</v>
      </c>
      <c r="D8" s="181"/>
      <c r="E8" s="181"/>
      <c r="F8" s="181"/>
      <c r="G8" s="196"/>
      <c r="H8" s="181"/>
      <c r="I8" s="181"/>
      <c r="J8" s="196"/>
      <c r="K8" s="196"/>
      <c r="L8" s="196"/>
      <c r="M8" s="196"/>
      <c r="N8" s="196"/>
    </row>
    <row r="9" spans="1:14" x14ac:dyDescent="0.25">
      <c r="A9" s="243">
        <v>41242.520833333336</v>
      </c>
      <c r="B9" s="85">
        <f t="shared" si="0"/>
        <v>25.9375</v>
      </c>
      <c r="C9" s="85">
        <v>1.1684473160436908E-3</v>
      </c>
      <c r="D9" s="181"/>
      <c r="E9" s="181"/>
      <c r="F9" s="181"/>
      <c r="G9" s="196"/>
      <c r="H9" s="181"/>
      <c r="I9" s="181"/>
      <c r="J9" s="196"/>
      <c r="K9" s="196"/>
      <c r="L9" s="196"/>
      <c r="M9" s="196"/>
      <c r="N9" s="196"/>
    </row>
    <row r="10" spans="1:14" x14ac:dyDescent="0.25">
      <c r="A10" s="243">
        <v>41249.40625</v>
      </c>
      <c r="B10" s="85">
        <f t="shared" si="0"/>
        <v>32.822916666664241</v>
      </c>
      <c r="C10" s="85">
        <v>6.2707620299613229E-2</v>
      </c>
      <c r="D10" s="181"/>
      <c r="E10" s="181"/>
      <c r="F10" s="181"/>
      <c r="G10" s="196"/>
      <c r="H10" s="196"/>
      <c r="I10" s="196"/>
      <c r="J10" s="196"/>
      <c r="K10" s="196"/>
      <c r="L10" s="196"/>
      <c r="M10" s="196"/>
      <c r="N10" s="196"/>
    </row>
    <row r="11" spans="1:14" x14ac:dyDescent="0.25">
      <c r="A11" s="243">
        <v>41261.5625</v>
      </c>
      <c r="B11" s="85">
        <f t="shared" si="0"/>
        <v>44.979166666664241</v>
      </c>
      <c r="C11" s="85">
        <v>5.1087094665467313E-2</v>
      </c>
      <c r="D11" s="181"/>
      <c r="E11" s="181"/>
      <c r="F11" s="181"/>
      <c r="G11" s="196"/>
      <c r="H11" s="196"/>
      <c r="I11" s="196"/>
      <c r="J11" s="196"/>
      <c r="K11" s="196"/>
      <c r="L11" s="196"/>
      <c r="M11" s="196"/>
      <c r="N11" s="196"/>
    </row>
    <row r="12" spans="1:14" x14ac:dyDescent="0.25">
      <c r="A12" s="243">
        <v>41283.395833333336</v>
      </c>
      <c r="B12" s="85">
        <f t="shared" si="0"/>
        <v>66.8125</v>
      </c>
      <c r="C12" s="85">
        <v>1.52724895906908E-2</v>
      </c>
      <c r="D12" s="181"/>
      <c r="E12" s="181"/>
      <c r="F12" s="181"/>
      <c r="G12" s="196"/>
      <c r="H12" s="181"/>
      <c r="I12" s="181"/>
      <c r="J12" s="196"/>
      <c r="K12" s="196"/>
      <c r="L12" s="196"/>
      <c r="M12" s="196"/>
      <c r="N12" s="196"/>
    </row>
    <row r="13" spans="1:14" x14ac:dyDescent="0.25">
      <c r="A13" s="243">
        <v>41290.500694444447</v>
      </c>
      <c r="B13" s="85">
        <f t="shared" si="0"/>
        <v>73.917361111110949</v>
      </c>
      <c r="C13" s="85">
        <v>0.15043478995611628</v>
      </c>
      <c r="D13" s="181"/>
      <c r="E13" s="246"/>
      <c r="F13" s="181"/>
      <c r="G13" s="196"/>
      <c r="H13" s="181"/>
      <c r="I13" s="181"/>
      <c r="J13" s="196"/>
      <c r="K13" s="196"/>
      <c r="L13" s="196"/>
      <c r="M13" s="196"/>
      <c r="N13" s="196"/>
    </row>
    <row r="14" spans="1:14" ht="13.5" customHeight="1" x14ac:dyDescent="0.25">
      <c r="A14" s="243">
        <v>41295.416666666664</v>
      </c>
      <c r="B14" s="85">
        <f t="shared" si="0"/>
        <v>78.833333333328483</v>
      </c>
      <c r="C14" s="85">
        <v>0.27090571358875937</v>
      </c>
      <c r="D14" s="181"/>
      <c r="E14" s="246"/>
      <c r="F14" s="181"/>
      <c r="G14" s="196"/>
      <c r="H14" s="196"/>
      <c r="I14" s="196"/>
      <c r="J14" s="196"/>
      <c r="K14" s="196"/>
      <c r="L14" s="196"/>
      <c r="M14" s="196"/>
      <c r="N14" s="196"/>
    </row>
    <row r="15" spans="1:14" x14ac:dyDescent="0.25">
      <c r="A15" s="243">
        <v>41304.375</v>
      </c>
      <c r="B15" s="85">
        <f t="shared" si="0"/>
        <v>87.791666666664241</v>
      </c>
      <c r="C15" s="85">
        <v>0.55388404576662575</v>
      </c>
      <c r="D15" s="181"/>
      <c r="E15" s="181"/>
      <c r="F15" s="181"/>
      <c r="G15" s="181"/>
      <c r="H15" s="181"/>
      <c r="I15" s="181"/>
      <c r="J15" s="181"/>
      <c r="K15" s="196"/>
      <c r="L15" s="196"/>
      <c r="M15" s="196"/>
      <c r="N15" s="196"/>
    </row>
    <row r="16" spans="1:14" x14ac:dyDescent="0.25">
      <c r="A16" s="243">
        <v>41311.364583333336</v>
      </c>
      <c r="B16" s="85">
        <f t="shared" si="0"/>
        <v>94.78125</v>
      </c>
      <c r="C16" s="85">
        <v>1.0003845653543071</v>
      </c>
      <c r="D16" s="181"/>
      <c r="E16" s="181"/>
      <c r="F16" s="181"/>
      <c r="G16" s="181"/>
      <c r="H16" s="181"/>
      <c r="I16" s="181"/>
      <c r="J16" s="181"/>
      <c r="K16" s="196"/>
      <c r="L16" s="196"/>
      <c r="M16" s="196"/>
      <c r="N16" s="196"/>
    </row>
    <row r="17" spans="1:14" x14ac:dyDescent="0.25">
      <c r="A17" s="243">
        <v>41317.416666666664</v>
      </c>
      <c r="B17" s="85">
        <f t="shared" si="0"/>
        <v>100.83333333332848</v>
      </c>
      <c r="C17" s="85">
        <v>1.3037870124262854</v>
      </c>
      <c r="D17" s="181"/>
      <c r="E17" s="181"/>
      <c r="F17" s="181"/>
      <c r="G17" s="181"/>
      <c r="H17" s="181"/>
      <c r="I17" s="181"/>
      <c r="J17" s="181"/>
      <c r="K17" s="196"/>
      <c r="L17" s="196"/>
      <c r="M17" s="196"/>
      <c r="N17" s="196"/>
    </row>
    <row r="18" spans="1:14" x14ac:dyDescent="0.25">
      <c r="A18" s="243">
        <v>41325.385416666664</v>
      </c>
      <c r="B18" s="85">
        <f t="shared" si="0"/>
        <v>108.80208333332848</v>
      </c>
      <c r="C18" s="85">
        <v>1.6787051049586794</v>
      </c>
      <c r="D18" s="181"/>
      <c r="E18" s="181"/>
      <c r="F18" s="181"/>
      <c r="G18" s="181"/>
      <c r="H18" s="181"/>
      <c r="I18" s="181"/>
      <c r="J18" s="181"/>
      <c r="K18" s="196"/>
      <c r="L18" s="196"/>
      <c r="M18" s="196"/>
      <c r="N18" s="196"/>
    </row>
    <row r="19" spans="1:14" x14ac:dyDescent="0.25">
      <c r="A19" s="243">
        <v>41331</v>
      </c>
      <c r="B19" s="85">
        <f t="shared" si="0"/>
        <v>114.41666666666424</v>
      </c>
      <c r="C19" s="85">
        <v>2.0204837466197536</v>
      </c>
      <c r="D19" s="181"/>
      <c r="E19" s="181"/>
      <c r="F19" s="181"/>
      <c r="G19" s="181"/>
      <c r="H19" s="181"/>
      <c r="I19" s="181"/>
      <c r="J19" s="181"/>
      <c r="K19" s="196"/>
      <c r="L19" s="196"/>
      <c r="M19" s="196"/>
      <c r="N19" s="196"/>
    </row>
    <row r="20" spans="1:14" x14ac:dyDescent="0.25">
      <c r="A20" s="243">
        <v>41339.458333333336</v>
      </c>
      <c r="B20" s="85">
        <f t="shared" si="0"/>
        <v>122.875</v>
      </c>
      <c r="C20" s="85">
        <v>0.96603021376693698</v>
      </c>
      <c r="D20" s="181"/>
      <c r="E20" s="181"/>
      <c r="F20" s="181"/>
      <c r="G20" s="181"/>
      <c r="H20" s="181"/>
      <c r="I20" s="181"/>
      <c r="J20" s="181"/>
      <c r="K20" s="196"/>
      <c r="L20" s="196"/>
      <c r="M20" s="196"/>
      <c r="N20" s="196"/>
    </row>
    <row r="21" spans="1:14" x14ac:dyDescent="0.25">
      <c r="A21" s="243">
        <v>41345.541666666664</v>
      </c>
      <c r="B21" s="85">
        <f t="shared" si="0"/>
        <v>128.95833333332848</v>
      </c>
      <c r="C21" s="85">
        <v>1.007730513714391</v>
      </c>
      <c r="D21" s="181"/>
      <c r="E21" s="181"/>
      <c r="F21" s="181"/>
      <c r="G21" s="181"/>
      <c r="H21" s="181"/>
      <c r="I21" s="181"/>
      <c r="J21" s="181"/>
      <c r="K21" s="196"/>
      <c r="L21" s="196"/>
      <c r="M21" s="196"/>
      <c r="N21" s="196"/>
    </row>
    <row r="22" spans="1:14" x14ac:dyDescent="0.25">
      <c r="A22" s="243">
        <v>41353.375</v>
      </c>
      <c r="B22" s="85">
        <f t="shared" si="0"/>
        <v>136.79166666666424</v>
      </c>
      <c r="C22" s="85">
        <v>1.2256709455379986</v>
      </c>
      <c r="D22" s="181"/>
      <c r="E22" s="181"/>
      <c r="F22" s="181"/>
      <c r="G22" s="181"/>
      <c r="H22" s="181"/>
      <c r="I22" s="181"/>
      <c r="J22" s="181"/>
      <c r="K22" s="196"/>
      <c r="L22" s="196"/>
      <c r="M22" s="196"/>
      <c r="N22" s="196"/>
    </row>
    <row r="23" spans="1:14" x14ac:dyDescent="0.25">
      <c r="A23" s="243">
        <v>41360.375</v>
      </c>
      <c r="B23" s="85">
        <f t="shared" si="0"/>
        <v>143.79166666666424</v>
      </c>
      <c r="C23" s="85">
        <v>0.91656567594100269</v>
      </c>
      <c r="D23" s="181"/>
      <c r="E23" s="181"/>
      <c r="F23" s="181"/>
      <c r="G23" s="181"/>
      <c r="H23" s="181"/>
      <c r="I23" s="181"/>
      <c r="J23" s="181"/>
      <c r="K23" s="196"/>
      <c r="L23" s="196"/>
      <c r="M23" s="196"/>
      <c r="N23" s="196"/>
    </row>
    <row r="24" spans="1:14" x14ac:dyDescent="0.25">
      <c r="A24" s="243">
        <v>41367.375</v>
      </c>
      <c r="B24" s="85">
        <f t="shared" si="0"/>
        <v>150.79166666666424</v>
      </c>
      <c r="C24" s="85">
        <v>1.063331503778135</v>
      </c>
      <c r="D24" s="181"/>
      <c r="E24" s="181"/>
      <c r="F24" s="181"/>
      <c r="G24" s="181"/>
      <c r="H24" s="181"/>
      <c r="I24" s="181"/>
      <c r="J24" s="181"/>
      <c r="K24" s="196"/>
      <c r="L24" s="196"/>
      <c r="M24" s="196"/>
      <c r="N24" s="196"/>
    </row>
    <row r="25" spans="1:14" x14ac:dyDescent="0.25">
      <c r="A25" s="243">
        <v>41374.375</v>
      </c>
      <c r="B25" s="85">
        <f t="shared" si="0"/>
        <v>157.79166666666424</v>
      </c>
      <c r="C25" s="85">
        <v>1.2729184543508816</v>
      </c>
      <c r="D25" s="181"/>
      <c r="E25" s="181"/>
      <c r="F25" s="181"/>
      <c r="G25" s="181"/>
      <c r="H25" s="181"/>
      <c r="I25" s="181"/>
      <c r="J25" s="181"/>
      <c r="K25" s="196"/>
      <c r="L25" s="196"/>
      <c r="M25" s="196"/>
      <c r="N25" s="196"/>
    </row>
    <row r="26" spans="1:14" x14ac:dyDescent="0.25">
      <c r="A26" s="243">
        <v>41379</v>
      </c>
      <c r="B26" s="85">
        <f t="shared" si="0"/>
        <v>162.41666666666424</v>
      </c>
      <c r="C26" s="85">
        <v>1.193237711944346</v>
      </c>
      <c r="D26" s="181"/>
      <c r="E26" s="181"/>
      <c r="F26" s="181"/>
      <c r="G26" s="181"/>
      <c r="H26" s="181"/>
      <c r="I26" s="181"/>
      <c r="J26" s="181"/>
      <c r="K26" s="196"/>
      <c r="L26" s="196"/>
      <c r="M26" s="196"/>
      <c r="N26" s="196"/>
    </row>
    <row r="27" spans="1:14" x14ac:dyDescent="0.25">
      <c r="A27" s="243">
        <v>41388.375</v>
      </c>
      <c r="B27" s="85">
        <f t="shared" si="0"/>
        <v>171.79166666666424</v>
      </c>
      <c r="C27" s="85">
        <v>0.63300491437454109</v>
      </c>
      <c r="D27" s="181"/>
      <c r="E27" s="181"/>
      <c r="F27" s="181"/>
      <c r="G27" s="181"/>
      <c r="H27" s="181"/>
      <c r="I27" s="181"/>
      <c r="J27" s="181"/>
      <c r="K27" s="196"/>
      <c r="L27" s="196"/>
      <c r="M27" s="196"/>
      <c r="N27" s="196"/>
    </row>
    <row r="28" spans="1:14" x14ac:dyDescent="0.25">
      <c r="A28" s="243">
        <v>41395.354166666664</v>
      </c>
      <c r="B28" s="85">
        <f t="shared" si="0"/>
        <v>178.77083333332848</v>
      </c>
      <c r="C28" s="85">
        <v>0.59852611196941241</v>
      </c>
      <c r="D28" s="181"/>
      <c r="E28" s="181"/>
      <c r="F28" s="181"/>
      <c r="G28" s="181"/>
      <c r="H28" s="181"/>
      <c r="I28" s="181"/>
      <c r="J28" s="181"/>
      <c r="K28" s="196"/>
      <c r="L28" s="196"/>
      <c r="M28" s="196"/>
      <c r="N28" s="196"/>
    </row>
    <row r="29" spans="1:14" x14ac:dyDescent="0.25">
      <c r="A29" s="243">
        <v>41403.375</v>
      </c>
      <c r="B29" s="85">
        <f t="shared" si="0"/>
        <v>186.79166666666424</v>
      </c>
      <c r="C29" s="85">
        <v>0.46314519524050579</v>
      </c>
      <c r="D29" s="181"/>
      <c r="E29" s="181"/>
      <c r="F29" s="181"/>
      <c r="G29" s="181"/>
      <c r="H29" s="181"/>
      <c r="I29" s="181"/>
      <c r="J29" s="181"/>
      <c r="K29" s="196"/>
      <c r="L29" s="196"/>
      <c r="M29" s="196"/>
      <c r="N29" s="196"/>
    </row>
    <row r="30" spans="1:14" x14ac:dyDescent="0.25">
      <c r="A30" s="243">
        <v>41410.375</v>
      </c>
      <c r="B30" s="85">
        <f t="shared" si="0"/>
        <v>193.79166666666424</v>
      </c>
      <c r="C30" s="85">
        <v>0.27993701838583784</v>
      </c>
      <c r="D30" s="181"/>
      <c r="E30" s="181"/>
      <c r="F30" s="181"/>
      <c r="G30" s="181"/>
      <c r="H30" s="181"/>
      <c r="I30" s="181"/>
      <c r="J30" s="181"/>
      <c r="K30" s="196"/>
      <c r="L30" s="196"/>
      <c r="M30" s="196"/>
      <c r="N30" s="196"/>
    </row>
    <row r="31" spans="1:14" x14ac:dyDescent="0.25">
      <c r="A31" s="243">
        <v>41423.375</v>
      </c>
      <c r="B31" s="85">
        <f t="shared" si="0"/>
        <v>206.79166666666424</v>
      </c>
      <c r="C31" s="85">
        <v>0.24417296407751943</v>
      </c>
      <c r="D31" s="181"/>
      <c r="E31" s="181"/>
      <c r="F31" s="181"/>
      <c r="G31" s="181"/>
      <c r="H31" s="181"/>
      <c r="I31" s="181"/>
      <c r="J31" s="181"/>
      <c r="K31" s="196"/>
      <c r="L31" s="196"/>
      <c r="M31" s="196"/>
      <c r="N31" s="196"/>
    </row>
    <row r="32" spans="1:14" x14ac:dyDescent="0.25">
      <c r="A32" s="243">
        <v>41436.375</v>
      </c>
      <c r="B32" s="85">
        <f t="shared" si="0"/>
        <v>219.79166666666424</v>
      </c>
      <c r="C32" s="85">
        <v>0.15049337051789072</v>
      </c>
      <c r="D32" s="181"/>
      <c r="E32" s="181"/>
      <c r="F32" s="181"/>
      <c r="G32" s="181"/>
      <c r="H32" s="181"/>
      <c r="I32" s="181"/>
      <c r="J32" s="181"/>
      <c r="K32" s="196"/>
      <c r="L32" s="196"/>
      <c r="M32" s="196"/>
      <c r="N32" s="196"/>
    </row>
    <row r="33" spans="1:14" x14ac:dyDescent="0.25">
      <c r="A33" s="243">
        <v>41443.375</v>
      </c>
      <c r="B33" s="85">
        <f t="shared" si="0"/>
        <v>226.79166666666424</v>
      </c>
      <c r="C33" s="85">
        <v>0.10974531408480662</v>
      </c>
      <c r="D33" s="181"/>
      <c r="E33" s="181"/>
      <c r="F33" s="181"/>
      <c r="G33" s="181"/>
      <c r="H33" s="181"/>
      <c r="I33" s="181"/>
      <c r="J33" s="181"/>
      <c r="K33" s="196"/>
      <c r="L33" s="196"/>
      <c r="M33" s="196"/>
      <c r="N33" s="196"/>
    </row>
    <row r="34" spans="1:14" x14ac:dyDescent="0.25">
      <c r="A34" s="243">
        <v>41464.5</v>
      </c>
      <c r="B34" s="85">
        <f t="shared" si="0"/>
        <v>247.91666666666424</v>
      </c>
      <c r="C34" s="85">
        <v>5.6305051317313386E-2</v>
      </c>
      <c r="D34" s="181"/>
      <c r="E34" s="181"/>
      <c r="F34" s="181"/>
      <c r="G34" s="181"/>
      <c r="H34" s="181"/>
      <c r="I34" s="181"/>
      <c r="J34" s="181"/>
      <c r="K34" s="196"/>
      <c r="L34" s="196"/>
      <c r="M34" s="196"/>
      <c r="N34" s="196"/>
    </row>
    <row r="35" spans="1:14" x14ac:dyDescent="0.25">
      <c r="A35" s="243">
        <v>41484.416666666664</v>
      </c>
      <c r="B35" s="85">
        <f t="shared" si="0"/>
        <v>267.83333333332848</v>
      </c>
      <c r="C35" s="85">
        <v>4.3050050022178585E-2</v>
      </c>
      <c r="D35" s="181"/>
      <c r="E35" s="181"/>
      <c r="F35" s="181"/>
      <c r="G35" s="181"/>
      <c r="H35" s="181"/>
      <c r="I35" s="181"/>
      <c r="J35" s="181"/>
      <c r="K35" s="196"/>
      <c r="L35" s="196"/>
      <c r="M35" s="196"/>
      <c r="N35" s="196"/>
    </row>
    <row r="36" spans="1:14" x14ac:dyDescent="0.25">
      <c r="A36" s="243">
        <v>41500.520833333336</v>
      </c>
      <c r="B36" s="85">
        <f t="shared" si="0"/>
        <v>283.9375</v>
      </c>
      <c r="C36" s="85">
        <v>3.9217792577790719E-2</v>
      </c>
      <c r="D36" s="181"/>
      <c r="E36" s="181"/>
      <c r="F36" s="181"/>
      <c r="G36" s="181"/>
      <c r="H36" s="181"/>
      <c r="I36" s="181"/>
      <c r="J36" s="181"/>
      <c r="K36" s="196"/>
      <c r="L36" s="196"/>
      <c r="M36" s="196"/>
      <c r="N36" s="196"/>
    </row>
    <row r="37" spans="1:14" x14ac:dyDescent="0.25">
      <c r="A37" s="243">
        <v>41541.416666666664</v>
      </c>
      <c r="B37" s="85">
        <f t="shared" si="0"/>
        <v>324.83333333332848</v>
      </c>
      <c r="C37" s="85">
        <v>1.4076352434832179E-2</v>
      </c>
      <c r="D37" s="181"/>
      <c r="E37" s="181"/>
      <c r="F37" s="181"/>
      <c r="G37" s="181"/>
      <c r="H37" s="181"/>
      <c r="I37" s="181"/>
      <c r="J37" s="181"/>
      <c r="K37" s="196"/>
      <c r="L37" s="196"/>
      <c r="M37" s="196"/>
      <c r="N37" s="196"/>
    </row>
    <row r="38" spans="1:14" x14ac:dyDescent="0.25">
      <c r="A38" s="243"/>
      <c r="B38" s="85"/>
      <c r="C38" s="85"/>
      <c r="D38" s="181"/>
      <c r="E38" s="181"/>
      <c r="F38" s="181"/>
      <c r="G38" s="181"/>
      <c r="H38" s="181"/>
      <c r="I38" s="181"/>
      <c r="J38" s="181"/>
      <c r="K38" s="196"/>
      <c r="L38" s="196"/>
      <c r="M38" s="196"/>
      <c r="N38" s="196"/>
    </row>
    <row r="39" spans="1:14" x14ac:dyDescent="0.25">
      <c r="C39" s="85"/>
      <c r="D39" s="196"/>
      <c r="E39" s="196"/>
      <c r="F39" s="196"/>
      <c r="G39" s="196"/>
      <c r="H39" s="196"/>
      <c r="I39" s="196"/>
      <c r="J39" s="196"/>
      <c r="K39" s="196"/>
      <c r="L39" s="196"/>
      <c r="M39" s="196"/>
      <c r="N39" s="196"/>
    </row>
    <row r="40" spans="1:14" x14ac:dyDescent="0.25">
      <c r="A40" s="241" t="s">
        <v>2</v>
      </c>
      <c r="B40" s="4"/>
      <c r="C40" s="242"/>
      <c r="D40" s="196"/>
      <c r="E40" s="196"/>
      <c r="F40" s="196"/>
      <c r="G40" s="196"/>
      <c r="H40" s="196"/>
      <c r="I40" s="196"/>
      <c r="J40" s="196"/>
      <c r="K40" s="196"/>
      <c r="L40" s="196"/>
      <c r="M40" s="196"/>
      <c r="N40" s="196"/>
    </row>
    <row r="41" spans="1:14" x14ac:dyDescent="0.25">
      <c r="A41" s="243">
        <v>41216.583333333336</v>
      </c>
      <c r="B41" s="202">
        <v>0</v>
      </c>
      <c r="C41" s="244"/>
      <c r="D41" s="196"/>
      <c r="E41" s="196"/>
      <c r="F41" s="196"/>
      <c r="G41" s="196"/>
      <c r="H41" s="196"/>
      <c r="I41" s="196"/>
      <c r="J41" s="196"/>
      <c r="K41" s="196"/>
      <c r="L41" s="196"/>
      <c r="M41" s="196"/>
      <c r="N41" s="196"/>
    </row>
    <row r="42" spans="1:14" x14ac:dyDescent="0.25">
      <c r="A42" s="243">
        <v>41219.427083333336</v>
      </c>
      <c r="B42" s="85">
        <f>A42-$A$5</f>
        <v>2.84375</v>
      </c>
      <c r="C42" s="85">
        <v>0</v>
      </c>
      <c r="D42" s="196"/>
      <c r="E42" s="196"/>
      <c r="F42" s="196"/>
      <c r="G42" s="196"/>
      <c r="H42" s="196"/>
      <c r="I42" s="196"/>
      <c r="J42" s="196"/>
      <c r="K42" s="196"/>
      <c r="L42" s="196"/>
      <c r="M42" s="196"/>
      <c r="N42" s="196"/>
    </row>
    <row r="43" spans="1:14" x14ac:dyDescent="0.25">
      <c r="A43" s="243">
        <v>41221.520833333336</v>
      </c>
      <c r="B43" s="85">
        <f t="shared" ref="B43:B86" si="1">A43-$A$5</f>
        <v>4.9375</v>
      </c>
      <c r="C43" s="85">
        <v>0</v>
      </c>
      <c r="D43" s="196"/>
      <c r="E43" s="196"/>
      <c r="F43" s="196"/>
      <c r="G43" s="196"/>
      <c r="H43" s="196"/>
      <c r="I43" s="196"/>
      <c r="J43" s="196"/>
      <c r="K43" s="196"/>
      <c r="L43" s="196"/>
      <c r="M43" s="196"/>
      <c r="N43" s="196"/>
    </row>
    <row r="44" spans="1:14" x14ac:dyDescent="0.25">
      <c r="A44" s="243">
        <v>41227.541666666664</v>
      </c>
      <c r="B44" s="85">
        <f t="shared" si="1"/>
        <v>10.958333333328483</v>
      </c>
      <c r="C44" s="85">
        <v>0</v>
      </c>
      <c r="D44" s="196"/>
      <c r="E44" s="196"/>
      <c r="F44" s="196"/>
      <c r="G44" s="196"/>
      <c r="H44" s="196"/>
      <c r="I44" s="196"/>
      <c r="J44" s="196"/>
      <c r="K44" s="196"/>
      <c r="L44" s="196"/>
      <c r="M44" s="196"/>
      <c r="N44" s="196"/>
    </row>
    <row r="45" spans="1:14" x14ac:dyDescent="0.25">
      <c r="A45" s="243">
        <v>41242.520833333336</v>
      </c>
      <c r="B45" s="85">
        <f t="shared" si="1"/>
        <v>25.9375</v>
      </c>
      <c r="C45" s="85">
        <v>0</v>
      </c>
      <c r="D45" s="196"/>
      <c r="E45" s="196"/>
      <c r="F45" s="196"/>
      <c r="G45" s="196"/>
      <c r="H45" s="196"/>
      <c r="I45" s="196"/>
      <c r="J45" s="196"/>
      <c r="K45" s="196"/>
      <c r="L45" s="196"/>
      <c r="M45" s="196"/>
      <c r="N45" s="196"/>
    </row>
    <row r="46" spans="1:14" x14ac:dyDescent="0.25">
      <c r="A46" s="243">
        <v>41304.375</v>
      </c>
      <c r="B46" s="85">
        <f t="shared" si="1"/>
        <v>87.791666666664241</v>
      </c>
      <c r="C46" s="85">
        <v>3.0856321869932903E-3</v>
      </c>
      <c r="D46" s="196"/>
      <c r="E46" s="196"/>
      <c r="F46" s="196"/>
      <c r="G46" s="196"/>
      <c r="H46" s="196"/>
      <c r="I46" s="196"/>
      <c r="J46" s="196"/>
      <c r="K46" s="196"/>
      <c r="L46" s="196"/>
      <c r="M46" s="196"/>
      <c r="N46" s="196"/>
    </row>
    <row r="47" spans="1:14" x14ac:dyDescent="0.25">
      <c r="A47" s="243">
        <v>41325.385416666664</v>
      </c>
      <c r="B47" s="85">
        <f t="shared" si="1"/>
        <v>108.80208333332848</v>
      </c>
      <c r="C47" s="85">
        <v>2.8197710818162147E-2</v>
      </c>
      <c r="D47" s="196"/>
      <c r="E47" s="196"/>
      <c r="F47" s="196"/>
      <c r="G47" s="196"/>
      <c r="H47" s="196"/>
      <c r="I47" s="196"/>
      <c r="J47" s="196"/>
      <c r="K47" s="196"/>
      <c r="L47" s="196"/>
      <c r="M47" s="196"/>
      <c r="N47" s="196"/>
    </row>
    <row r="48" spans="1:14" x14ac:dyDescent="0.25">
      <c r="A48" s="243">
        <v>41331</v>
      </c>
      <c r="B48" s="85">
        <f t="shared" si="1"/>
        <v>114.41666666666424</v>
      </c>
      <c r="C48" s="85">
        <v>0.17345958598187206</v>
      </c>
      <c r="D48" s="196"/>
      <c r="E48" s="196"/>
      <c r="F48" s="196"/>
      <c r="G48" s="196"/>
      <c r="H48" s="196"/>
      <c r="I48" s="196"/>
      <c r="J48" s="196"/>
      <c r="K48" s="196"/>
      <c r="L48" s="196"/>
      <c r="M48" s="196"/>
      <c r="N48" s="196"/>
    </row>
    <row r="49" spans="1:14" x14ac:dyDescent="0.25">
      <c r="A49" s="243">
        <v>41339.458333333336</v>
      </c>
      <c r="B49" s="85">
        <f t="shared" si="1"/>
        <v>122.875</v>
      </c>
      <c r="C49" s="85">
        <v>5.9849576471028183E-2</v>
      </c>
      <c r="D49" s="196"/>
      <c r="E49" s="196"/>
      <c r="F49" s="196"/>
      <c r="G49" s="196"/>
      <c r="H49" s="196"/>
      <c r="I49" s="196"/>
      <c r="J49" s="196"/>
      <c r="K49" s="196"/>
      <c r="L49" s="196"/>
      <c r="M49" s="196"/>
      <c r="N49" s="196"/>
    </row>
    <row r="50" spans="1:14" x14ac:dyDescent="0.25">
      <c r="A50" s="243">
        <v>41374.375</v>
      </c>
      <c r="B50" s="85">
        <f t="shared" si="1"/>
        <v>157.79166666666424</v>
      </c>
      <c r="C50" s="85">
        <v>4.0023006284238723E-3</v>
      </c>
      <c r="D50" s="196"/>
      <c r="E50" s="196"/>
      <c r="F50" s="196"/>
      <c r="G50" s="196"/>
      <c r="H50" s="196"/>
      <c r="I50" s="196"/>
      <c r="J50" s="196"/>
      <c r="K50" s="196"/>
      <c r="L50" s="196"/>
      <c r="M50" s="196"/>
      <c r="N50" s="196"/>
    </row>
    <row r="51" spans="1:14" x14ac:dyDescent="0.25">
      <c r="A51" s="243">
        <v>41379</v>
      </c>
      <c r="B51" s="85">
        <f t="shared" si="1"/>
        <v>162.41666666666424</v>
      </c>
      <c r="C51" s="85">
        <v>1.0354530914016542E-2</v>
      </c>
    </row>
    <row r="52" spans="1:14" x14ac:dyDescent="0.25">
      <c r="A52" s="243">
        <v>41395.354166666664</v>
      </c>
      <c r="B52" s="85">
        <f t="shared" si="1"/>
        <v>178.77083333332848</v>
      </c>
      <c r="C52" s="85">
        <v>1.9473268714551701E-2</v>
      </c>
    </row>
    <row r="53" spans="1:14" x14ac:dyDescent="0.25">
      <c r="A53" s="243">
        <v>41403.375</v>
      </c>
      <c r="B53" s="85">
        <f t="shared" si="1"/>
        <v>186.79166666666424</v>
      </c>
      <c r="C53" s="85">
        <v>4.1566070576915796E-2</v>
      </c>
    </row>
    <row r="54" spans="1:14" x14ac:dyDescent="0.25">
      <c r="A54" s="243">
        <v>41429</v>
      </c>
      <c r="B54" s="85">
        <f t="shared" si="1"/>
        <v>212.41666666666424</v>
      </c>
      <c r="C54" s="85">
        <v>4.3235850255508718E-3</v>
      </c>
    </row>
    <row r="55" spans="1:14" x14ac:dyDescent="0.25">
      <c r="A55" s="243">
        <v>41443.375</v>
      </c>
      <c r="B55" s="85">
        <f t="shared" si="1"/>
        <v>226.79166666666424</v>
      </c>
      <c r="C55" s="85">
        <v>1.1480130011638156E-2</v>
      </c>
    </row>
    <row r="56" spans="1:14" x14ac:dyDescent="0.25">
      <c r="A56" s="243">
        <v>41464.5</v>
      </c>
      <c r="B56" s="85">
        <f t="shared" si="1"/>
        <v>247.91666666666424</v>
      </c>
      <c r="C56" s="85">
        <v>6.894942342303448E-3</v>
      </c>
    </row>
    <row r="57" spans="1:14" x14ac:dyDescent="0.25">
      <c r="A57" s="243">
        <v>41484.416666666664</v>
      </c>
      <c r="B57" s="85">
        <f t="shared" si="1"/>
        <v>267.83333333332848</v>
      </c>
      <c r="C57" s="85">
        <v>2.4311374681964169E-2</v>
      </c>
    </row>
    <row r="58" spans="1:14" x14ac:dyDescent="0.25">
      <c r="A58" s="243">
        <v>41492.375</v>
      </c>
      <c r="B58" s="85">
        <f t="shared" si="1"/>
        <v>275.79166666666424</v>
      </c>
      <c r="C58" s="85">
        <v>5.4774747894026775E-2</v>
      </c>
    </row>
    <row r="59" spans="1:14" x14ac:dyDescent="0.25">
      <c r="A59" s="243">
        <v>41500.520833333336</v>
      </c>
      <c r="B59" s="85">
        <f t="shared" si="1"/>
        <v>283.9375</v>
      </c>
      <c r="C59" s="85">
        <v>9.5825922920711182E-2</v>
      </c>
    </row>
    <row r="60" spans="1:14" x14ac:dyDescent="0.25">
      <c r="A60" s="243">
        <v>41506.458333333336</v>
      </c>
      <c r="B60" s="85">
        <f t="shared" si="1"/>
        <v>289.875</v>
      </c>
      <c r="C60" s="85">
        <v>0.1344195142962285</v>
      </c>
    </row>
    <row r="61" spans="1:14" x14ac:dyDescent="0.25">
      <c r="A61" s="243">
        <v>41513.416666666664</v>
      </c>
      <c r="B61" s="85">
        <f t="shared" si="1"/>
        <v>296.83333333332848</v>
      </c>
      <c r="C61" s="85">
        <v>0.12435339511165869</v>
      </c>
    </row>
    <row r="62" spans="1:14" x14ac:dyDescent="0.25">
      <c r="A62" s="243">
        <v>41527.416666666664</v>
      </c>
      <c r="B62" s="85">
        <f t="shared" si="1"/>
        <v>310.83333333332848</v>
      </c>
      <c r="C62" s="85">
        <v>0.1657399667504765</v>
      </c>
    </row>
    <row r="63" spans="1:14" x14ac:dyDescent="0.25">
      <c r="A63" s="243">
        <v>41534.416666666664</v>
      </c>
      <c r="B63" s="85">
        <f t="shared" si="1"/>
        <v>317.83333333332848</v>
      </c>
      <c r="C63" s="85">
        <v>0.47233003460023038</v>
      </c>
    </row>
    <row r="64" spans="1:14" x14ac:dyDescent="0.25">
      <c r="A64" s="243">
        <v>41541.416666666664</v>
      </c>
      <c r="B64" s="85">
        <f t="shared" si="1"/>
        <v>324.83333333332848</v>
      </c>
      <c r="C64" s="85">
        <v>0.68552282330138858</v>
      </c>
    </row>
    <row r="65" spans="1:3" x14ac:dyDescent="0.25">
      <c r="A65" s="243">
        <v>41548.416666666664</v>
      </c>
      <c r="B65" s="85">
        <f t="shared" si="1"/>
        <v>331.83333333332848</v>
      </c>
      <c r="C65" s="85">
        <v>0.94399012423635276</v>
      </c>
    </row>
    <row r="66" spans="1:3" x14ac:dyDescent="0.25">
      <c r="A66" s="243">
        <v>41555.541666666664</v>
      </c>
      <c r="B66" s="85">
        <f t="shared" si="1"/>
        <v>338.95833333332848</v>
      </c>
      <c r="C66" s="85">
        <v>1.1673545226637956</v>
      </c>
    </row>
    <row r="67" spans="1:3" x14ac:dyDescent="0.25">
      <c r="A67" s="243">
        <v>41562</v>
      </c>
      <c r="B67" s="85">
        <f t="shared" si="1"/>
        <v>345.41666666666424</v>
      </c>
      <c r="C67" s="85">
        <v>1.5089945401624836</v>
      </c>
    </row>
    <row r="68" spans="1:3" x14ac:dyDescent="0.25">
      <c r="A68" s="247">
        <v>41569.458333333336</v>
      </c>
      <c r="B68" s="85">
        <f t="shared" si="1"/>
        <v>352.875</v>
      </c>
      <c r="C68" s="85">
        <v>1.3998024859866476</v>
      </c>
    </row>
    <row r="69" spans="1:3" x14ac:dyDescent="0.25">
      <c r="A69" s="243">
        <v>41577.541666666664</v>
      </c>
      <c r="B69" s="85">
        <f t="shared" si="1"/>
        <v>360.95833333332848</v>
      </c>
      <c r="C69" s="85">
        <v>1.455752669909663</v>
      </c>
    </row>
    <row r="70" spans="1:3" x14ac:dyDescent="0.25">
      <c r="A70" s="243">
        <v>41584.375</v>
      </c>
      <c r="B70" s="85">
        <f t="shared" si="1"/>
        <v>367.79166666666424</v>
      </c>
      <c r="C70" s="85">
        <v>1.1815735875160844</v>
      </c>
    </row>
    <row r="71" spans="1:3" x14ac:dyDescent="0.25">
      <c r="A71" s="243">
        <v>41590.416666666664</v>
      </c>
      <c r="B71" s="85">
        <f t="shared" si="1"/>
        <v>373.83333333332848</v>
      </c>
      <c r="C71" s="85">
        <v>1.2991984869069717</v>
      </c>
    </row>
    <row r="72" spans="1:3" x14ac:dyDescent="0.25">
      <c r="A72" s="243">
        <v>41597.375</v>
      </c>
      <c r="B72" s="85">
        <f t="shared" si="1"/>
        <v>380.79166666666424</v>
      </c>
      <c r="C72" s="85">
        <v>1.6356500149191189</v>
      </c>
    </row>
    <row r="73" spans="1:3" x14ac:dyDescent="0.25">
      <c r="A73" s="243">
        <v>41604.416666666664</v>
      </c>
      <c r="B73" s="85">
        <f t="shared" si="1"/>
        <v>387.83333333332848</v>
      </c>
      <c r="C73" s="85">
        <v>1.503242202458104</v>
      </c>
    </row>
    <row r="74" spans="1:3" x14ac:dyDescent="0.25">
      <c r="A74" s="243">
        <v>41613.416666666664</v>
      </c>
      <c r="B74" s="85">
        <f t="shared" si="1"/>
        <v>396.83333333332848</v>
      </c>
      <c r="C74" s="85">
        <v>1.1782018035252226</v>
      </c>
    </row>
    <row r="75" spans="1:3" x14ac:dyDescent="0.25">
      <c r="A75" s="243">
        <v>41618.416666666664</v>
      </c>
      <c r="B75" s="85">
        <f t="shared" si="1"/>
        <v>401.83333333332848</v>
      </c>
      <c r="C75" s="85">
        <v>0.81640350263385975</v>
      </c>
    </row>
    <row r="76" spans="1:3" x14ac:dyDescent="0.25">
      <c r="A76" s="243">
        <v>41626.583333333336</v>
      </c>
      <c r="B76" s="85">
        <f t="shared" si="1"/>
        <v>410</v>
      </c>
      <c r="C76" s="85">
        <v>0.58586064913679348</v>
      </c>
    </row>
    <row r="77" spans="1:3" x14ac:dyDescent="0.25">
      <c r="A77" s="243">
        <v>41641.375</v>
      </c>
      <c r="B77" s="85">
        <f t="shared" si="1"/>
        <v>424.79166666666424</v>
      </c>
      <c r="C77" s="85">
        <v>0.4574460305281477</v>
      </c>
    </row>
    <row r="78" spans="1:3" x14ac:dyDescent="0.25">
      <c r="A78" s="243">
        <v>41653.416666666664</v>
      </c>
      <c r="B78" s="85">
        <f t="shared" si="1"/>
        <v>436.83333333332848</v>
      </c>
      <c r="C78" s="85">
        <v>0.26139299563992374</v>
      </c>
    </row>
    <row r="79" spans="1:3" x14ac:dyDescent="0.25">
      <c r="A79" s="243">
        <v>41674.4375</v>
      </c>
      <c r="B79" s="85">
        <f t="shared" si="1"/>
        <v>457.85416666666424</v>
      </c>
      <c r="C79" s="85">
        <v>0.16084832423738368</v>
      </c>
    </row>
    <row r="80" spans="1:3" x14ac:dyDescent="0.25">
      <c r="A80" s="243">
        <v>41688.416666666664</v>
      </c>
      <c r="B80" s="85">
        <f t="shared" si="1"/>
        <v>471.83333333332848</v>
      </c>
      <c r="C80" s="85">
        <v>8.1663397989206674E-2</v>
      </c>
    </row>
    <row r="81" spans="1:3" x14ac:dyDescent="0.25">
      <c r="A81" s="247">
        <v>41709.4375</v>
      </c>
      <c r="B81" s="85">
        <f t="shared" si="1"/>
        <v>492.85416666666424</v>
      </c>
      <c r="C81" s="85">
        <v>3.694315521677434E-2</v>
      </c>
    </row>
    <row r="82" spans="1:3" x14ac:dyDescent="0.25">
      <c r="A82" s="243">
        <v>41737.416666666664</v>
      </c>
      <c r="B82" s="85">
        <f t="shared" si="1"/>
        <v>520.83333333332848</v>
      </c>
      <c r="C82" s="85">
        <v>1.3978678404750297E-2</v>
      </c>
    </row>
    <row r="83" spans="1:3" x14ac:dyDescent="0.25">
      <c r="A83" s="243">
        <v>41794.583333333336</v>
      </c>
      <c r="B83" s="85">
        <f t="shared" si="1"/>
        <v>578</v>
      </c>
      <c r="C83" s="85">
        <v>5.4033745493176875E-3</v>
      </c>
    </row>
    <row r="84" spans="1:3" x14ac:dyDescent="0.25">
      <c r="A84" s="243">
        <v>41821.427083333336</v>
      </c>
      <c r="B84" s="85">
        <f t="shared" si="1"/>
        <v>604.84375</v>
      </c>
      <c r="C84" s="85">
        <v>1.1295564308111756E-2</v>
      </c>
    </row>
    <row r="85" spans="1:3" x14ac:dyDescent="0.25">
      <c r="A85" s="243">
        <v>41858.427083333336</v>
      </c>
      <c r="B85" s="85">
        <f t="shared" si="1"/>
        <v>641.84375</v>
      </c>
      <c r="C85" s="85">
        <v>3.8908238339405571E-3</v>
      </c>
    </row>
    <row r="86" spans="1:3" x14ac:dyDescent="0.25">
      <c r="A86" s="247">
        <v>41865.5</v>
      </c>
      <c r="B86" s="85">
        <f t="shared" si="1"/>
        <v>648.91666666666424</v>
      </c>
      <c r="C86" s="85">
        <v>9.9544077810052571E-5</v>
      </c>
    </row>
    <row r="87" spans="1:3" x14ac:dyDescent="0.25">
      <c r="A87" s="243"/>
      <c r="B87" s="85"/>
      <c r="C87" s="8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59"/>
  <sheetViews>
    <sheetView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G34" sqref="G34"/>
    </sheetView>
  </sheetViews>
  <sheetFormatPr defaultRowHeight="15" x14ac:dyDescent="0.25"/>
  <cols>
    <col min="1" max="1" width="13.85546875" style="202" customWidth="1"/>
    <col min="2" max="2" width="9.140625" style="202"/>
    <col min="3" max="3" width="10" style="202" customWidth="1"/>
    <col min="4" max="4" width="41.42578125" style="202" bestFit="1" customWidth="1"/>
    <col min="5" max="74" width="9.140625" style="202"/>
    <col min="75" max="75" width="9.140625" style="178"/>
    <col min="76" max="16384" width="9.140625" style="202"/>
  </cols>
  <sheetData>
    <row r="1" spans="1:75" ht="15.75" thickBot="1" x14ac:dyDescent="0.3">
      <c r="D1" s="202" t="s">
        <v>221</v>
      </c>
    </row>
    <row r="2" spans="1:75" s="212" customFormat="1" ht="15.75" thickBot="1" x14ac:dyDescent="0.3">
      <c r="A2" s="211" t="s">
        <v>222</v>
      </c>
      <c r="B2" s="212" t="s">
        <v>216</v>
      </c>
      <c r="C2" s="212" t="s">
        <v>217</v>
      </c>
      <c r="D2" s="213" t="s">
        <v>223</v>
      </c>
      <c r="E2" s="212" t="s">
        <v>35</v>
      </c>
      <c r="F2" s="212" t="s">
        <v>36</v>
      </c>
      <c r="G2" s="212" t="s">
        <v>37</v>
      </c>
      <c r="H2" s="212" t="s">
        <v>38</v>
      </c>
      <c r="I2" s="212" t="s">
        <v>39</v>
      </c>
      <c r="J2" s="212" t="s">
        <v>40</v>
      </c>
      <c r="K2" s="212" t="s">
        <v>41</v>
      </c>
      <c r="L2" s="212" t="s">
        <v>42</v>
      </c>
      <c r="M2" s="212" t="s">
        <v>43</v>
      </c>
      <c r="N2" s="212" t="s">
        <v>44</v>
      </c>
      <c r="O2" s="212" t="s">
        <v>45</v>
      </c>
      <c r="P2" s="212" t="s">
        <v>46</v>
      </c>
      <c r="Q2" s="212" t="s">
        <v>47</v>
      </c>
      <c r="R2" s="212" t="s">
        <v>48</v>
      </c>
      <c r="S2" s="212" t="s">
        <v>49</v>
      </c>
      <c r="T2" s="212" t="s">
        <v>50</v>
      </c>
      <c r="U2" s="212" t="s">
        <v>51</v>
      </c>
      <c r="V2" s="212" t="s">
        <v>52</v>
      </c>
      <c r="W2" s="212" t="s">
        <v>53</v>
      </c>
      <c r="X2" s="212" t="s">
        <v>54</v>
      </c>
      <c r="Y2" s="212" t="s">
        <v>55</v>
      </c>
      <c r="Z2" s="212" t="s">
        <v>56</v>
      </c>
      <c r="AA2" s="212" t="s">
        <v>57</v>
      </c>
      <c r="AB2" s="212" t="s">
        <v>58</v>
      </c>
      <c r="AC2" s="212" t="s">
        <v>59</v>
      </c>
      <c r="AD2" s="212" t="s">
        <v>60</v>
      </c>
      <c r="AE2" s="212" t="s">
        <v>61</v>
      </c>
      <c r="AF2" s="212" t="s">
        <v>62</v>
      </c>
      <c r="AG2" s="212" t="s">
        <v>63</v>
      </c>
      <c r="AH2" s="212" t="s">
        <v>64</v>
      </c>
      <c r="AI2" s="212" t="s">
        <v>65</v>
      </c>
      <c r="AJ2" s="212" t="s">
        <v>66</v>
      </c>
      <c r="AK2" s="212" t="s">
        <v>67</v>
      </c>
      <c r="AL2" s="212" t="s">
        <v>68</v>
      </c>
      <c r="AM2" s="212" t="s">
        <v>69</v>
      </c>
      <c r="AN2" s="212" t="s">
        <v>70</v>
      </c>
      <c r="AO2" s="212" t="s">
        <v>71</v>
      </c>
      <c r="AP2" s="212" t="s">
        <v>72</v>
      </c>
      <c r="AQ2" s="212" t="s">
        <v>73</v>
      </c>
      <c r="AR2" s="212" t="s">
        <v>74</v>
      </c>
      <c r="AS2" s="212" t="s">
        <v>75</v>
      </c>
      <c r="AT2" s="212" t="s">
        <v>76</v>
      </c>
      <c r="AU2" s="212" t="s">
        <v>77</v>
      </c>
      <c r="AV2" s="212" t="s">
        <v>78</v>
      </c>
      <c r="AW2" s="212" t="s">
        <v>79</v>
      </c>
      <c r="AX2" s="212" t="s">
        <v>80</v>
      </c>
      <c r="AY2" s="212" t="s">
        <v>81</v>
      </c>
      <c r="AZ2" s="212" t="s">
        <v>82</v>
      </c>
      <c r="BA2" s="212" t="s">
        <v>83</v>
      </c>
      <c r="BB2" s="212" t="s">
        <v>84</v>
      </c>
      <c r="BC2" s="212" t="s">
        <v>85</v>
      </c>
      <c r="BD2" s="212" t="s">
        <v>86</v>
      </c>
      <c r="BE2" s="212" t="s">
        <v>87</v>
      </c>
      <c r="BF2" s="212" t="s">
        <v>88</v>
      </c>
      <c r="BG2" s="212" t="s">
        <v>89</v>
      </c>
      <c r="BH2" s="212" t="s">
        <v>90</v>
      </c>
      <c r="BI2" s="212" t="s">
        <v>91</v>
      </c>
      <c r="BJ2" s="212" t="s">
        <v>92</v>
      </c>
      <c r="BK2" s="212" t="s">
        <v>93</v>
      </c>
      <c r="BL2" s="212" t="s">
        <v>94</v>
      </c>
      <c r="BM2" s="212" t="s">
        <v>95</v>
      </c>
      <c r="BN2" s="212" t="s">
        <v>96</v>
      </c>
      <c r="BO2" s="212" t="s">
        <v>97</v>
      </c>
      <c r="BP2" s="212" t="s">
        <v>98</v>
      </c>
      <c r="BQ2" s="212" t="s">
        <v>99</v>
      </c>
      <c r="BR2" s="212" t="s">
        <v>100</v>
      </c>
      <c r="BS2" s="212" t="s">
        <v>101</v>
      </c>
      <c r="BT2" s="212" t="s">
        <v>102</v>
      </c>
      <c r="BU2" s="212" t="s">
        <v>103</v>
      </c>
      <c r="BV2" s="212" t="s">
        <v>104</v>
      </c>
      <c r="BW2" s="214"/>
    </row>
    <row r="3" spans="1:75" s="199" customFormat="1" x14ac:dyDescent="0.25">
      <c r="A3" s="215">
        <v>41962</v>
      </c>
      <c r="B3" s="199" t="s">
        <v>2</v>
      </c>
      <c r="C3" s="199" t="s">
        <v>224</v>
      </c>
      <c r="D3" s="216" t="str">
        <f>'[2]P18, P3-4 Pos Sp_111914'!AA31</f>
        <v>P3: N1982 [leachate pre-spike]</v>
      </c>
      <c r="E3" s="199">
        <f>'[2]P18, P3-4 Pos Sp_111914'!AB31</f>
        <v>35.805599999999998</v>
      </c>
      <c r="F3" s="199" t="str">
        <f>'[2]P18, P3-4 Pos Sp_111914'!AC31</f>
        <v>&lt;LOQ</v>
      </c>
      <c r="G3" s="199">
        <f>'[2]P18, P3-4 Pos Sp_111914'!AD31</f>
        <v>51</v>
      </c>
      <c r="H3" s="199">
        <f>'[2]P18, P3-4 Pos Sp_111914'!AE31</f>
        <v>69.64</v>
      </c>
      <c r="I3" s="199">
        <f>'[2]P18, P3-4 Pos Sp_111914'!AF31</f>
        <v>57</v>
      </c>
      <c r="J3" s="199">
        <f>'[2]P18, P3-4 Pos Sp_111914'!AG31</f>
        <v>13.36</v>
      </c>
      <c r="K3" s="199">
        <f>'[2]P18, P3-4 Pos Sp_111914'!AH31</f>
        <v>10.799999999999999</v>
      </c>
      <c r="L3" s="199">
        <f>'[2]P18, P3-4 Pos Sp_111914'!AI31</f>
        <v>9.24</v>
      </c>
      <c r="M3" s="199">
        <f>'[2]P18, P3-4 Pos Sp_111914'!AJ31</f>
        <v>8.5599999999999987</v>
      </c>
      <c r="N3" s="199">
        <f>'[2]P18, P3-4 Pos Sp_111914'!AK31</f>
        <v>6</v>
      </c>
      <c r="O3" s="199">
        <f>'[2]P18, P3-4 Pos Sp_111914'!AL31</f>
        <v>7.1599999999999993</v>
      </c>
      <c r="P3" s="199" t="str">
        <f>'[2]P18, P3-4 Pos Sp_111914'!AM31</f>
        <v>ND</v>
      </c>
      <c r="Q3" s="199" t="str">
        <f>'[2]P18, P3-4 Pos Sp_111914'!AN31</f>
        <v>&lt;LOQ</v>
      </c>
      <c r="R3" s="199" t="str">
        <f>'[2]P18, P3-4 Pos Sp_111914'!AO31</f>
        <v>ND</v>
      </c>
      <c r="S3" s="199" t="str">
        <f>'[2]P18, P3-4 Pos Sp_111914'!AP31</f>
        <v>ND</v>
      </c>
      <c r="T3" s="199" t="str">
        <f>'[2]P18, P3-4 Pos Sp_111914'!AQ31</f>
        <v>ND</v>
      </c>
      <c r="U3" s="199">
        <f>'[2]P18, P3-4 Pos Sp_111914'!AR31</f>
        <v>113.15999999999998</v>
      </c>
      <c r="V3" s="199" t="str">
        <f>'[2]P18, P3-4 Pos Sp_111914'!AS31</f>
        <v>ND</v>
      </c>
      <c r="W3" s="199" t="str">
        <f>'[2]P18, P3-4 Pos Sp_111914'!AT31</f>
        <v>ND</v>
      </c>
      <c r="X3" s="199" t="str">
        <f>'[2]P18, P3-4 Pos Sp_111914'!AU31</f>
        <v>ND</v>
      </c>
      <c r="Y3" s="199" t="str">
        <f>'[2]P18, P3-4 Pos Sp_111914'!AV31</f>
        <v>&lt;LOQ</v>
      </c>
      <c r="Z3" s="199" t="str">
        <f>'[2]P18, P3-4 Pos Sp_111914'!AW31</f>
        <v>ND</v>
      </c>
      <c r="AA3" s="199" t="str">
        <f>'[2]P18, P3-4 Pos Sp_111914'!AX31</f>
        <v>ND</v>
      </c>
      <c r="AB3" s="199" t="str">
        <f>'[2]P18, P3-4 Pos Sp_111914'!AY31</f>
        <v>ND</v>
      </c>
      <c r="AC3" s="199">
        <f>'[2]P18, P3-4 Pos Sp_111914'!AZ31</f>
        <v>441.36000000000007</v>
      </c>
      <c r="AD3" s="199">
        <f>'[2]P18, P3-4 Pos Sp_111914'!BA31</f>
        <v>8.6</v>
      </c>
      <c r="AE3" s="199" t="str">
        <f>'[2]P18, P3-4 Pos Sp_111914'!BB31</f>
        <v>ND</v>
      </c>
      <c r="AF3" s="199">
        <f>'[2]P18, P3-4 Pos Sp_111914'!BC31</f>
        <v>3.2399999999999998</v>
      </c>
      <c r="AG3" s="199" t="str">
        <f>'[2]P18, P3-4 Pos Sp_111914'!BD31</f>
        <v>ND</v>
      </c>
      <c r="AH3" s="199" t="str">
        <f>'[2]P18, P3-4 Pos Sp_111914'!BE31</f>
        <v>&lt;LOQ</v>
      </c>
      <c r="AI3" s="199" t="str">
        <f>'[2]P18, P3-4 Pos Sp_111914'!BF31</f>
        <v>ND</v>
      </c>
      <c r="AJ3" s="199" t="str">
        <f>'[2]P18, P3-4 Pos Sp_111914'!BG31</f>
        <v>ND</v>
      </c>
      <c r="AK3" s="199" t="str">
        <f>'[2]P18, P3-4 Pos Sp_111914'!BH31</f>
        <v>ND</v>
      </c>
      <c r="AL3" s="199" t="str">
        <f>'[2]P18, P3-4 Pos Sp_111914'!BI31</f>
        <v>&lt;LOQ</v>
      </c>
      <c r="AM3" s="199" t="str">
        <f>'[2]P18, P3-4 Pos Sp_111914'!BJ31</f>
        <v>ND</v>
      </c>
      <c r="AN3" s="199">
        <f>'[2]P18, P3-4 Pos Sp_111914'!BK31</f>
        <v>31.439999999999998</v>
      </c>
      <c r="AO3" s="199">
        <f>'[2]P18, P3-4 Pos Sp_111914'!BL31</f>
        <v>2.2799999999999998</v>
      </c>
      <c r="AP3" s="199" t="str">
        <f>'[2]P18, P3-4 Pos Sp_111914'!BM31</f>
        <v>ND</v>
      </c>
      <c r="AQ3" s="199" t="str">
        <f>'[2]P18, P3-4 Pos Sp_111914'!BN31</f>
        <v>ND</v>
      </c>
      <c r="AR3" s="199" t="str">
        <f>'[2]P18, P3-4 Pos Sp_111914'!BO31</f>
        <v>ND</v>
      </c>
      <c r="AS3" s="199" t="str">
        <f>'[2]P18, P3-4 Pos Sp_111914'!BP31</f>
        <v>ND</v>
      </c>
      <c r="AT3" s="199" t="str">
        <f>'[2]P18, P3-4 Pos Sp_111914'!BQ31</f>
        <v>&lt;LOQ</v>
      </c>
      <c r="AU3" s="199">
        <f>'[2]P18, P3-4 Pos Sp_111914'!BR31</f>
        <v>15.759999999999998</v>
      </c>
      <c r="AV3" s="199" t="str">
        <f>'[2]P18, P3-4 Pos Sp_111914'!BS31</f>
        <v>ND</v>
      </c>
      <c r="AW3" s="199" t="str">
        <f>'[2]P18, P3-4 Pos Sp_111914'!BT31</f>
        <v>ND</v>
      </c>
      <c r="AX3" s="199" t="str">
        <f>'[2]P18, P3-4 Pos Sp_111914'!BU31</f>
        <v>ND</v>
      </c>
      <c r="AY3" s="199" t="str">
        <f>'[2]P18, P3-4 Pos Sp_111914'!BV31</f>
        <v>ND</v>
      </c>
      <c r="AZ3" s="199" t="str">
        <f>'[2]P18, P3-4 Pos Sp_111914'!BW31</f>
        <v>ND</v>
      </c>
      <c r="BA3" s="199" t="str">
        <f>'[2]P18, P3-4 Pos Sp_111914'!BX31</f>
        <v>ND</v>
      </c>
      <c r="BB3" s="199" t="str">
        <f>'[2]P18, P3-4 Pos Sp_111914'!BY31</f>
        <v>ND</v>
      </c>
      <c r="BC3" s="199" t="str">
        <f>'[2]P18, P3-4 Pos Sp_111914'!BZ31</f>
        <v>ND</v>
      </c>
      <c r="BD3" s="199">
        <f>'[2]P18, P3-4 Pos Sp_111914'!CA31</f>
        <v>2.2799999999999998</v>
      </c>
      <c r="BE3" s="199" t="str">
        <f>'[2]P18, P3-4 Pos Sp_111914'!CB31</f>
        <v>ND</v>
      </c>
      <c r="BF3" s="199" t="str">
        <f>'[2]P18, P3-4 Pos Sp_111914'!CC31</f>
        <v>ND</v>
      </c>
      <c r="BG3" s="199" t="str">
        <f>'[2]P18, P3-4 Pos Sp_111914'!CD31</f>
        <v>ND</v>
      </c>
      <c r="BH3" s="199" t="str">
        <f>'[2]P18, P3-4 Pos Sp_111914'!CE31</f>
        <v>ND</v>
      </c>
      <c r="BI3" s="199" t="str">
        <f>'[2]P18, P3-4 Pos Sp_111914'!CF31</f>
        <v>ND</v>
      </c>
      <c r="BJ3" s="199" t="str">
        <f>'[2]P18, P3-4 Pos Sp_111914'!CG31</f>
        <v>ND</v>
      </c>
      <c r="BK3" s="199" t="str">
        <f>'[2]P18, P3-4 Pos Sp_111914'!CH31</f>
        <v>ND</v>
      </c>
      <c r="BL3" s="199">
        <f>'[2]P18, P3-4 Pos Sp_111914'!CI31</f>
        <v>6.9200000000000008</v>
      </c>
      <c r="BM3" s="199" t="str">
        <f>'[2]P18, P3-4 Pos Sp_111914'!CJ31</f>
        <v>&lt;LOQ</v>
      </c>
      <c r="BN3" s="199">
        <f>'[2]P18, P3-4 Pos Sp_111914'!CK31</f>
        <v>7.04</v>
      </c>
      <c r="BO3" s="199">
        <f>'[2]P18, P3-4 Pos Sp_111914'!CL31</f>
        <v>11.079999999999998</v>
      </c>
      <c r="BP3" s="199" t="str">
        <f>'[2]P18, P3-4 Pos Sp_111914'!CM31</f>
        <v>ND</v>
      </c>
      <c r="BQ3" s="199" t="str">
        <f>'[2]P18, P3-4 Pos Sp_111914'!CN31</f>
        <v>ND</v>
      </c>
      <c r="BR3" s="199" t="str">
        <f>'[2]P18, P3-4 Pos Sp_111914'!CO31</f>
        <v>ND</v>
      </c>
      <c r="BS3" s="199" t="str">
        <f>'[2]P18, P3-4 Pos Sp_111914'!CP31</f>
        <v>ND</v>
      </c>
      <c r="BT3" s="199" t="str">
        <f>'[2]P18, P3-4 Pos Sp_111914'!CQ31</f>
        <v>ND</v>
      </c>
      <c r="BU3" s="199" t="str">
        <f>'[2]P18, P3-4 Pos Sp_111914'!CR31</f>
        <v>ND</v>
      </c>
      <c r="BV3" s="199" t="str">
        <f>'[2]P18, P3-4 Pos Sp_111914'!CS31</f>
        <v>ND</v>
      </c>
      <c r="BW3" s="217"/>
    </row>
    <row r="4" spans="1:75" s="199" customFormat="1" x14ac:dyDescent="0.25">
      <c r="A4" s="148">
        <v>42031</v>
      </c>
      <c r="B4" s="143" t="s">
        <v>2</v>
      </c>
      <c r="C4" s="143" t="s">
        <v>224</v>
      </c>
      <c r="D4" s="218" t="str">
        <f>'[2]P3-4 Pos Sp_012715'!AA7</f>
        <v>Positive Spike P3: N1983-a</v>
      </c>
      <c r="E4" s="143">
        <f>'[2]P3-4 Pos Sp_012715'!AB7</f>
        <v>132.51239999999999</v>
      </c>
      <c r="F4" s="143" t="str">
        <f>'[2]P3-4 Pos Sp_012715'!AC7</f>
        <v>ND</v>
      </c>
      <c r="G4" s="143" t="str">
        <f>'[2]P3-4 Pos Sp_012715'!AD7</f>
        <v>ND</v>
      </c>
      <c r="H4" s="143">
        <f>'[2]P3-4 Pos Sp_012715'!AE7</f>
        <v>127.5412</v>
      </c>
      <c r="I4" s="143">
        <f>'[2]P3-4 Pos Sp_012715'!AF7</f>
        <v>123.09000000000002</v>
      </c>
      <c r="J4" s="143" t="str">
        <f>'[2]P3-4 Pos Sp_012715'!AG7</f>
        <v>&lt;LOQ</v>
      </c>
      <c r="K4" s="143" t="str">
        <f>'[2]P3-4 Pos Sp_012715'!AH7</f>
        <v>&lt;LOQ</v>
      </c>
      <c r="L4" s="143">
        <f>'[2]P3-4 Pos Sp_012715'!AI7</f>
        <v>7.8703999999999992</v>
      </c>
      <c r="M4" s="143" t="str">
        <f>'[2]P3-4 Pos Sp_012715'!AJ7</f>
        <v>&lt;LOQ</v>
      </c>
      <c r="N4" s="143">
        <f>'[2]P3-4 Pos Sp_012715'!AK7</f>
        <v>10.9876</v>
      </c>
      <c r="O4" s="143">
        <f>'[2]P3-4 Pos Sp_012715'!AL7</f>
        <v>7.2664</v>
      </c>
      <c r="P4" s="143" t="str">
        <f>'[2]P3-4 Pos Sp_012715'!AM7</f>
        <v>ND</v>
      </c>
      <c r="Q4" s="143" t="str">
        <f>'[2]P3-4 Pos Sp_012715'!AN7</f>
        <v>ND</v>
      </c>
      <c r="R4" s="143" t="str">
        <f>'[2]P3-4 Pos Sp_012715'!AO7</f>
        <v>ND</v>
      </c>
      <c r="S4" s="143" t="str">
        <f>'[2]P3-4 Pos Sp_012715'!AP7</f>
        <v>&lt;LOQ</v>
      </c>
      <c r="T4" s="143" t="str">
        <f>'[2]P3-4 Pos Sp_012715'!AQ7</f>
        <v>ND</v>
      </c>
      <c r="U4" s="143">
        <f>'[2]P3-4 Pos Sp_012715'!AR7</f>
        <v>419.7724</v>
      </c>
      <c r="V4" s="143" t="str">
        <f>'[2]P3-4 Pos Sp_012715'!AS7</f>
        <v>ND</v>
      </c>
      <c r="W4" s="143" t="str">
        <f>'[2]P3-4 Pos Sp_012715'!AT7</f>
        <v>ND</v>
      </c>
      <c r="X4" s="143">
        <f>'[2]P3-4 Pos Sp_012715'!AU7</f>
        <v>21.856399999999997</v>
      </c>
      <c r="Y4" s="143">
        <f>'[2]P3-4 Pos Sp_012715'!AV7</f>
        <v>4.1040000000000001</v>
      </c>
      <c r="Z4" s="143">
        <f>'[2]P3-4 Pos Sp_012715'!AW7</f>
        <v>2.9596</v>
      </c>
      <c r="AA4" s="143" t="str">
        <f>'[2]P3-4 Pos Sp_012715'!AX7</f>
        <v>ND</v>
      </c>
      <c r="AB4" s="143" t="str">
        <f>'[2]P3-4 Pos Sp_012715'!AY7</f>
        <v>ND</v>
      </c>
      <c r="AC4" s="143">
        <f>'[2]P3-4 Pos Sp_012715'!AZ7</f>
        <v>902.33719999999994</v>
      </c>
      <c r="AD4" s="143">
        <f>'[2]P3-4 Pos Sp_012715'!BA7</f>
        <v>16.316399999999998</v>
      </c>
      <c r="AE4" s="143">
        <f>'[2]P3-4 Pos Sp_012715'!BB7</f>
        <v>4.1984000000000004</v>
      </c>
      <c r="AF4" s="143" t="str">
        <f>'[2]P3-4 Pos Sp_012715'!BC7</f>
        <v>&lt;LOQ</v>
      </c>
      <c r="AG4" s="143" t="str">
        <f>'[2]P3-4 Pos Sp_012715'!BD7</f>
        <v>ND</v>
      </c>
      <c r="AH4" s="143" t="str">
        <f>'[2]P3-4 Pos Sp_012715'!BE7</f>
        <v>&lt;LOQ</v>
      </c>
      <c r="AI4" s="143" t="str">
        <f>'[2]P3-4 Pos Sp_012715'!BF7</f>
        <v>ND</v>
      </c>
      <c r="AJ4" s="143" t="str">
        <f>'[2]P3-4 Pos Sp_012715'!BG7</f>
        <v>ND</v>
      </c>
      <c r="AK4" s="143" t="str">
        <f>'[2]P3-4 Pos Sp_012715'!BH7</f>
        <v>ND</v>
      </c>
      <c r="AL4" s="143" t="str">
        <f>'[2]P3-4 Pos Sp_012715'!BI7</f>
        <v>&lt;LOQ</v>
      </c>
      <c r="AM4" s="143" t="str">
        <f>'[2]P3-4 Pos Sp_012715'!BJ7</f>
        <v>&lt;LOQ</v>
      </c>
      <c r="AN4" s="143">
        <f>'[2]P3-4 Pos Sp_012715'!BK7</f>
        <v>27.3552</v>
      </c>
      <c r="AO4" s="143" t="str">
        <f>'[2]P3-4 Pos Sp_012715'!BL7</f>
        <v>&lt;LOQ</v>
      </c>
      <c r="AP4" s="143" t="str">
        <f>'[2]P3-4 Pos Sp_012715'!BM7</f>
        <v>ND</v>
      </c>
      <c r="AQ4" s="143" t="str">
        <f>'[2]P3-4 Pos Sp_012715'!BN7</f>
        <v>ND</v>
      </c>
      <c r="AR4" s="143" t="str">
        <f>'[2]P3-4 Pos Sp_012715'!BO7</f>
        <v>ND</v>
      </c>
      <c r="AS4" s="143" t="str">
        <f>'[2]P3-4 Pos Sp_012715'!BP7</f>
        <v>&lt;LOQ</v>
      </c>
      <c r="AT4" s="143" t="str">
        <f>'[2]P3-4 Pos Sp_012715'!BQ7</f>
        <v>ND</v>
      </c>
      <c r="AU4" s="143">
        <f>'[2]P3-4 Pos Sp_012715'!BR7</f>
        <v>7.1092000000000004</v>
      </c>
      <c r="AV4" s="143" t="str">
        <f>'[2]P3-4 Pos Sp_012715'!BS7</f>
        <v>ND</v>
      </c>
      <c r="AW4" s="143" t="str">
        <f>'[2]P3-4 Pos Sp_012715'!BT7</f>
        <v>ND</v>
      </c>
      <c r="AX4" s="143" t="str">
        <f>'[2]P3-4 Pos Sp_012715'!BU7</f>
        <v>ND</v>
      </c>
      <c r="AY4" s="143" t="str">
        <f>'[2]P3-4 Pos Sp_012715'!BV7</f>
        <v>ND</v>
      </c>
      <c r="AZ4" s="143" t="str">
        <f>'[2]P3-4 Pos Sp_012715'!BW7</f>
        <v>ND</v>
      </c>
      <c r="BA4" s="143" t="str">
        <f>'[2]P3-4 Pos Sp_012715'!BX7</f>
        <v>ND</v>
      </c>
      <c r="BB4" s="143" t="str">
        <f>'[2]P3-4 Pos Sp_012715'!BY7</f>
        <v>ND</v>
      </c>
      <c r="BC4" s="143" t="str">
        <f>'[2]P3-4 Pos Sp_012715'!BZ7</f>
        <v>ND</v>
      </c>
      <c r="BD4" s="143" t="str">
        <f>'[2]P3-4 Pos Sp_012715'!CA7</f>
        <v>&lt;LOQ</v>
      </c>
      <c r="BE4" s="143" t="str">
        <f>'[2]P3-4 Pos Sp_012715'!CB7</f>
        <v>&lt;LOQ</v>
      </c>
      <c r="BF4" s="143" t="str">
        <f>'[2]P3-4 Pos Sp_012715'!CC7</f>
        <v>ND</v>
      </c>
      <c r="BG4" s="143" t="str">
        <f>'[2]P3-4 Pos Sp_012715'!CD7</f>
        <v>&lt;LOQ</v>
      </c>
      <c r="BH4" s="143" t="str">
        <f>'[2]P3-4 Pos Sp_012715'!CE7</f>
        <v>&lt;LOQ</v>
      </c>
      <c r="BI4" s="143" t="str">
        <f>'[2]P3-4 Pos Sp_012715'!CF7</f>
        <v>ND</v>
      </c>
      <c r="BJ4" s="143" t="str">
        <f>'[2]P3-4 Pos Sp_012715'!CG7</f>
        <v>ND</v>
      </c>
      <c r="BK4" s="143" t="str">
        <f>'[2]P3-4 Pos Sp_012715'!CH7</f>
        <v>ND</v>
      </c>
      <c r="BL4" s="143">
        <f>'[2]P3-4 Pos Sp_012715'!CI7</f>
        <v>30.521199999999997</v>
      </c>
      <c r="BM4" s="143">
        <f>'[2]P3-4 Pos Sp_012715'!CJ7</f>
        <v>2.5219999999999998</v>
      </c>
      <c r="BN4" s="143">
        <f>'[2]P3-4 Pos Sp_012715'!CK7</f>
        <v>18.311199999999999</v>
      </c>
      <c r="BO4" s="143">
        <f>'[2]P3-4 Pos Sp_012715'!CL7</f>
        <v>15.072800000000001</v>
      </c>
      <c r="BP4" s="143">
        <f>'[2]P3-4 Pos Sp_012715'!CM7</f>
        <v>17.217199999999998</v>
      </c>
      <c r="BQ4" s="143" t="str">
        <f>'[2]P3-4 Pos Sp_012715'!CN7</f>
        <v>ND</v>
      </c>
      <c r="BR4" s="143" t="str">
        <f>'[2]P3-4 Pos Sp_012715'!CO7</f>
        <v>ND</v>
      </c>
      <c r="BS4" s="143" t="str">
        <f>'[2]P3-4 Pos Sp_012715'!CP7</f>
        <v>ND</v>
      </c>
      <c r="BT4" s="143" t="str">
        <f>'[2]P3-4 Pos Sp_012715'!CQ7</f>
        <v>ND</v>
      </c>
      <c r="BU4" s="143" t="str">
        <f>'[2]P3-4 Pos Sp_012715'!CR7</f>
        <v>ND</v>
      </c>
      <c r="BV4" s="199" t="str">
        <f>'[2]P3-4 Pos Sp_012715'!CS7</f>
        <v>ND</v>
      </c>
      <c r="BW4" s="217"/>
    </row>
    <row r="5" spans="1:75" s="199" customFormat="1" x14ac:dyDescent="0.25">
      <c r="A5" s="148">
        <v>42031</v>
      </c>
      <c r="B5" s="143" t="s">
        <v>2</v>
      </c>
      <c r="C5" s="143" t="s">
        <v>224</v>
      </c>
      <c r="D5" s="218" t="str">
        <f>'[2]P3-4 Pos Sp_012715'!AA8</f>
        <v>1983-b</v>
      </c>
      <c r="E5" s="143" t="str">
        <f>'[2]P3-4 Pos Sp_012715'!AB8</f>
        <v>&lt;LOQ</v>
      </c>
      <c r="F5" s="143" t="str">
        <f>'[2]P3-4 Pos Sp_012715'!AC8</f>
        <v>&lt;LOQ</v>
      </c>
      <c r="G5" s="143" t="str">
        <f>'[2]P3-4 Pos Sp_012715'!AD8</f>
        <v>&lt;LOQ</v>
      </c>
      <c r="H5" s="143" t="str">
        <f>'[2]P3-4 Pos Sp_012715'!AE8</f>
        <v>&lt;LOQ</v>
      </c>
      <c r="I5" s="143">
        <f>'[2]P3-4 Pos Sp_012715'!AF8</f>
        <v>105.46359999999999</v>
      </c>
      <c r="J5" s="143" t="str">
        <f>'[2]P3-4 Pos Sp_012715'!AG8</f>
        <v>ND</v>
      </c>
      <c r="K5" s="143">
        <f>'[2]P3-4 Pos Sp_012715'!AH8</f>
        <v>10.7552</v>
      </c>
      <c r="L5" s="143">
        <f>'[2]P3-4 Pos Sp_012715'!AI8</f>
        <v>7.0439999999999996</v>
      </c>
      <c r="M5" s="143">
        <f>'[2]P3-4 Pos Sp_012715'!AJ8</f>
        <v>8.9499999999999993</v>
      </c>
      <c r="N5" s="143">
        <f>'[2]P3-4 Pos Sp_012715'!AK8</f>
        <v>7.8979999999999997</v>
      </c>
      <c r="O5" s="143">
        <f>'[2]P3-4 Pos Sp_012715'!AL8</f>
        <v>6.6980000000000004</v>
      </c>
      <c r="P5" s="143">
        <f>'[2]P3-4 Pos Sp_012715'!AM8</f>
        <v>9.0060000000000002</v>
      </c>
      <c r="Q5" s="143">
        <f>'[2]P3-4 Pos Sp_012715'!AN8</f>
        <v>3.7376</v>
      </c>
      <c r="R5" s="143">
        <f>'[2]P3-4 Pos Sp_012715'!AO8</f>
        <v>7.6644000000000005</v>
      </c>
      <c r="S5" s="143">
        <f>'[2]P3-4 Pos Sp_012715'!AP8</f>
        <v>2.9047999999999998</v>
      </c>
      <c r="T5" s="143" t="str">
        <f>'[2]P3-4 Pos Sp_012715'!AQ8</f>
        <v>ND</v>
      </c>
      <c r="U5" s="143" t="str">
        <f>'[2]P3-4 Pos Sp_012715'!AR8</f>
        <v>&lt;LOQ</v>
      </c>
      <c r="V5" s="143" t="str">
        <f>'[2]P3-4 Pos Sp_012715'!AS8</f>
        <v>ND</v>
      </c>
      <c r="W5" s="143" t="str">
        <f>'[2]P3-4 Pos Sp_012715'!AT8</f>
        <v>ND</v>
      </c>
      <c r="X5" s="143" t="str">
        <f>'[2]P3-4 Pos Sp_012715'!AU8</f>
        <v>&lt;LOQ</v>
      </c>
      <c r="Y5" s="143" t="str">
        <f>'[2]P3-4 Pos Sp_012715'!AV8</f>
        <v>ND</v>
      </c>
      <c r="Z5" s="143" t="str">
        <f>'[2]P3-4 Pos Sp_012715'!AW8</f>
        <v>ND</v>
      </c>
      <c r="AA5" s="143" t="str">
        <f>'[2]P3-4 Pos Sp_012715'!AX8</f>
        <v>ND</v>
      </c>
      <c r="AB5" s="143" t="str">
        <f>'[2]P3-4 Pos Sp_012715'!AY8</f>
        <v>ND</v>
      </c>
      <c r="AC5" s="143">
        <f>'[2]P3-4 Pos Sp_012715'!AZ8</f>
        <v>1998.8871999999999</v>
      </c>
      <c r="AD5" s="143">
        <f>'[2]P3-4 Pos Sp_012715'!BA8</f>
        <v>9.1107999999999993</v>
      </c>
      <c r="AE5" s="143">
        <f>'[2]P3-4 Pos Sp_012715'!BB8</f>
        <v>5.7415999999999991</v>
      </c>
      <c r="AF5" s="143" t="str">
        <f>'[2]P3-4 Pos Sp_012715'!BC8</f>
        <v>&lt;LOQ</v>
      </c>
      <c r="AG5" s="143" t="str">
        <f>'[2]P3-4 Pos Sp_012715'!BD8</f>
        <v>ND</v>
      </c>
      <c r="AH5" s="143" t="str">
        <f>'[2]P3-4 Pos Sp_012715'!BE8</f>
        <v>&lt;LOQ</v>
      </c>
      <c r="AI5" s="143" t="str">
        <f>'[2]P3-4 Pos Sp_012715'!BF8</f>
        <v>ND</v>
      </c>
      <c r="AJ5" s="143" t="str">
        <f>'[2]P3-4 Pos Sp_012715'!BG8</f>
        <v>&lt;LOQ</v>
      </c>
      <c r="AK5" s="143" t="str">
        <f>'[2]P3-4 Pos Sp_012715'!BH8</f>
        <v>ND</v>
      </c>
      <c r="AL5" s="143" t="str">
        <f>'[2]P3-4 Pos Sp_012715'!BI8</f>
        <v>&lt;LOQ</v>
      </c>
      <c r="AM5" s="143">
        <f>'[2]P3-4 Pos Sp_012715'!BJ8</f>
        <v>4.4968000000000004</v>
      </c>
      <c r="AN5" s="143">
        <f>'[2]P3-4 Pos Sp_012715'!BK8</f>
        <v>21.622</v>
      </c>
      <c r="AO5" s="143" t="str">
        <f>'[2]P3-4 Pos Sp_012715'!BL8</f>
        <v>ND</v>
      </c>
      <c r="AP5" s="143" t="str">
        <f>'[2]P3-4 Pos Sp_012715'!BM8</f>
        <v>ND</v>
      </c>
      <c r="AQ5" s="143" t="str">
        <f>'[2]P3-4 Pos Sp_012715'!BN8</f>
        <v>ND</v>
      </c>
      <c r="AR5" s="143" t="str">
        <f>'[2]P3-4 Pos Sp_012715'!BO8</f>
        <v>ND</v>
      </c>
      <c r="AS5" s="143" t="str">
        <f>'[2]P3-4 Pos Sp_012715'!BP8</f>
        <v>ND</v>
      </c>
      <c r="AT5" s="143" t="str">
        <f>'[2]P3-4 Pos Sp_012715'!BQ8</f>
        <v>&lt;LOQ</v>
      </c>
      <c r="AU5" s="143">
        <f>'[2]P3-4 Pos Sp_012715'!BR8</f>
        <v>10.962000000000002</v>
      </c>
      <c r="AV5" s="143" t="str">
        <f>'[2]P3-4 Pos Sp_012715'!BS8</f>
        <v>ND</v>
      </c>
      <c r="AW5" s="143" t="str">
        <f>'[2]P3-4 Pos Sp_012715'!BT8</f>
        <v>ND</v>
      </c>
      <c r="AX5" s="143" t="str">
        <f>'[2]P3-4 Pos Sp_012715'!BU8</f>
        <v>ND</v>
      </c>
      <c r="AY5" s="143" t="str">
        <f>'[2]P3-4 Pos Sp_012715'!BV8</f>
        <v>&lt;LOQ</v>
      </c>
      <c r="AZ5" s="143" t="str">
        <f>'[2]P3-4 Pos Sp_012715'!BW8</f>
        <v>ND</v>
      </c>
      <c r="BA5" s="143" t="str">
        <f>'[2]P3-4 Pos Sp_012715'!BX8</f>
        <v>ND</v>
      </c>
      <c r="BB5" s="143" t="str">
        <f>'[2]P3-4 Pos Sp_012715'!BY8</f>
        <v>ND</v>
      </c>
      <c r="BC5" s="143" t="str">
        <f>'[2]P3-4 Pos Sp_012715'!BZ8</f>
        <v>ND</v>
      </c>
      <c r="BD5" s="143" t="str">
        <f>'[2]P3-4 Pos Sp_012715'!CA8</f>
        <v>&lt;LOQ</v>
      </c>
      <c r="BE5" s="143" t="str">
        <f>'[2]P3-4 Pos Sp_012715'!CB8</f>
        <v>&lt;LOQ</v>
      </c>
      <c r="BF5" s="143" t="str">
        <f>'[2]P3-4 Pos Sp_012715'!CC8</f>
        <v>ND</v>
      </c>
      <c r="BG5" s="143" t="str">
        <f>'[2]P3-4 Pos Sp_012715'!CD8</f>
        <v>ND</v>
      </c>
      <c r="BH5" s="143" t="str">
        <f>'[2]P3-4 Pos Sp_012715'!CE8</f>
        <v>ND</v>
      </c>
      <c r="BI5" s="143" t="str">
        <f>'[2]P3-4 Pos Sp_012715'!CF8</f>
        <v>ND</v>
      </c>
      <c r="BJ5" s="143" t="str">
        <f>'[2]P3-4 Pos Sp_012715'!CG8</f>
        <v>ND</v>
      </c>
      <c r="BK5" s="143" t="str">
        <f>'[2]P3-4 Pos Sp_012715'!CH8</f>
        <v>ND</v>
      </c>
      <c r="BL5" s="143">
        <f>'[2]P3-4 Pos Sp_012715'!CI8</f>
        <v>19.557599999999997</v>
      </c>
      <c r="BM5" s="143" t="str">
        <f>'[2]P3-4 Pos Sp_012715'!CJ8</f>
        <v>&lt;LOQ</v>
      </c>
      <c r="BN5" s="143">
        <f>'[2]P3-4 Pos Sp_012715'!CK8</f>
        <v>10.1632</v>
      </c>
      <c r="BO5" s="143">
        <f>'[2]P3-4 Pos Sp_012715'!CL8</f>
        <v>25.318399999999997</v>
      </c>
      <c r="BP5" s="143">
        <f>'[2]P3-4 Pos Sp_012715'!CM8</f>
        <v>9.8656000000000006</v>
      </c>
      <c r="BQ5" s="143" t="str">
        <f>'[2]P3-4 Pos Sp_012715'!CN8</f>
        <v>ND</v>
      </c>
      <c r="BR5" s="143" t="str">
        <f>'[2]P3-4 Pos Sp_012715'!CO8</f>
        <v>ND</v>
      </c>
      <c r="BS5" s="143" t="str">
        <f>'[2]P3-4 Pos Sp_012715'!CP8</f>
        <v>ND</v>
      </c>
      <c r="BT5" s="143" t="str">
        <f>'[2]P3-4 Pos Sp_012715'!CQ8</f>
        <v>ND</v>
      </c>
      <c r="BU5" s="143" t="str">
        <f>'[2]P3-4 Pos Sp_012715'!CR8</f>
        <v>ND</v>
      </c>
      <c r="BV5" s="199">
        <f>'[2]P3-4 Pos Sp_012715'!CS8</f>
        <v>3.3163999999999998</v>
      </c>
      <c r="BW5" s="217"/>
    </row>
    <row r="6" spans="1:75" s="220" customFormat="1" x14ac:dyDescent="0.25">
      <c r="A6" s="219"/>
      <c r="C6" s="220" t="str">
        <f>C5</f>
        <v>Leachate</v>
      </c>
      <c r="D6" s="221" t="s">
        <v>225</v>
      </c>
      <c r="E6" s="220">
        <f>IFERROR(AVERAGE(E3:E5),IF(OR(E3="&lt;LOQ",E4="&lt;LOQ",E5="&lt;LOQ"),"&lt;LOQ","ND"))</f>
        <v>84.158999999999992</v>
      </c>
      <c r="F6" s="220" t="str">
        <f>IFERROR(AVERAGE(F3:F5),IF(OR(F3="&lt;LOQ",F4="&lt;LOQ",F5="&lt;LOQ"),"&lt;LOQ","ND"))</f>
        <v>&lt;LOQ</v>
      </c>
      <c r="G6" s="220">
        <f t="shared" ref="G6:BR6" si="0">IFERROR(AVERAGE(G3:G5),IF(OR(G3="&lt;LOQ",G4="&lt;LOQ",G5="&lt;LOQ"),"&lt;LOQ","ND"))</f>
        <v>51</v>
      </c>
      <c r="H6" s="220">
        <f t="shared" si="0"/>
        <v>98.590599999999995</v>
      </c>
      <c r="I6" s="220">
        <f t="shared" si="0"/>
        <v>95.184533333333334</v>
      </c>
      <c r="J6" s="220">
        <f t="shared" si="0"/>
        <v>13.36</v>
      </c>
      <c r="K6" s="220">
        <f t="shared" si="0"/>
        <v>10.7776</v>
      </c>
      <c r="L6" s="220">
        <f t="shared" si="0"/>
        <v>8.0514666666666663</v>
      </c>
      <c r="M6" s="220">
        <f t="shared" si="0"/>
        <v>8.754999999999999</v>
      </c>
      <c r="N6" s="220">
        <f t="shared" si="0"/>
        <v>8.2951999999999995</v>
      </c>
      <c r="O6" s="220">
        <f t="shared" si="0"/>
        <v>7.0414666666666674</v>
      </c>
      <c r="P6" s="220">
        <f t="shared" si="0"/>
        <v>9.0060000000000002</v>
      </c>
      <c r="Q6" s="220">
        <f t="shared" si="0"/>
        <v>3.7376</v>
      </c>
      <c r="R6" s="220">
        <f t="shared" si="0"/>
        <v>7.6644000000000005</v>
      </c>
      <c r="S6" s="220">
        <f t="shared" si="0"/>
        <v>2.9047999999999998</v>
      </c>
      <c r="T6" s="220" t="str">
        <f t="shared" si="0"/>
        <v>ND</v>
      </c>
      <c r="U6" s="220">
        <f t="shared" si="0"/>
        <v>266.46620000000001</v>
      </c>
      <c r="V6" s="220" t="str">
        <f t="shared" si="0"/>
        <v>ND</v>
      </c>
      <c r="W6" s="220" t="str">
        <f t="shared" si="0"/>
        <v>ND</v>
      </c>
      <c r="X6" s="220">
        <f t="shared" si="0"/>
        <v>21.856399999999997</v>
      </c>
      <c r="Y6" s="220">
        <f t="shared" si="0"/>
        <v>4.1040000000000001</v>
      </c>
      <c r="Z6" s="220">
        <f t="shared" si="0"/>
        <v>2.9596</v>
      </c>
      <c r="AA6" s="220" t="str">
        <f t="shared" si="0"/>
        <v>ND</v>
      </c>
      <c r="AB6" s="220" t="str">
        <f t="shared" si="0"/>
        <v>ND</v>
      </c>
      <c r="AC6" s="220">
        <f t="shared" si="0"/>
        <v>1114.1948</v>
      </c>
      <c r="AD6" s="220">
        <f t="shared" si="0"/>
        <v>11.342399999999998</v>
      </c>
      <c r="AE6" s="220">
        <f t="shared" si="0"/>
        <v>4.97</v>
      </c>
      <c r="AF6" s="220">
        <f t="shared" si="0"/>
        <v>3.2399999999999998</v>
      </c>
      <c r="AG6" s="220" t="str">
        <f t="shared" si="0"/>
        <v>ND</v>
      </c>
      <c r="AH6" s="220" t="str">
        <f t="shared" si="0"/>
        <v>&lt;LOQ</v>
      </c>
      <c r="AI6" s="220" t="str">
        <f t="shared" si="0"/>
        <v>ND</v>
      </c>
      <c r="AJ6" s="220" t="str">
        <f t="shared" si="0"/>
        <v>&lt;LOQ</v>
      </c>
      <c r="AK6" s="220" t="str">
        <f t="shared" si="0"/>
        <v>ND</v>
      </c>
      <c r="AL6" s="220" t="str">
        <f t="shared" si="0"/>
        <v>&lt;LOQ</v>
      </c>
      <c r="AM6" s="220">
        <f t="shared" si="0"/>
        <v>4.4968000000000004</v>
      </c>
      <c r="AN6" s="220">
        <f t="shared" si="0"/>
        <v>26.805733333333333</v>
      </c>
      <c r="AO6" s="220">
        <f t="shared" si="0"/>
        <v>2.2799999999999998</v>
      </c>
      <c r="AP6" s="220" t="str">
        <f t="shared" si="0"/>
        <v>ND</v>
      </c>
      <c r="AQ6" s="220" t="str">
        <f t="shared" si="0"/>
        <v>ND</v>
      </c>
      <c r="AR6" s="220" t="str">
        <f t="shared" si="0"/>
        <v>ND</v>
      </c>
      <c r="AS6" s="220" t="str">
        <f t="shared" si="0"/>
        <v>&lt;LOQ</v>
      </c>
      <c r="AT6" s="220" t="str">
        <f t="shared" si="0"/>
        <v>&lt;LOQ</v>
      </c>
      <c r="AU6" s="220">
        <f t="shared" si="0"/>
        <v>11.277066666666668</v>
      </c>
      <c r="AV6" s="220" t="str">
        <f t="shared" si="0"/>
        <v>ND</v>
      </c>
      <c r="AW6" s="220" t="str">
        <f t="shared" si="0"/>
        <v>ND</v>
      </c>
      <c r="AX6" s="220" t="str">
        <f t="shared" si="0"/>
        <v>ND</v>
      </c>
      <c r="AY6" s="220" t="str">
        <f t="shared" si="0"/>
        <v>&lt;LOQ</v>
      </c>
      <c r="AZ6" s="220" t="str">
        <f t="shared" si="0"/>
        <v>ND</v>
      </c>
      <c r="BA6" s="220" t="str">
        <f t="shared" si="0"/>
        <v>ND</v>
      </c>
      <c r="BB6" s="220" t="str">
        <f t="shared" si="0"/>
        <v>ND</v>
      </c>
      <c r="BC6" s="220" t="str">
        <f t="shared" si="0"/>
        <v>ND</v>
      </c>
      <c r="BD6" s="220">
        <f t="shared" si="0"/>
        <v>2.2799999999999998</v>
      </c>
      <c r="BE6" s="220" t="str">
        <f t="shared" si="0"/>
        <v>&lt;LOQ</v>
      </c>
      <c r="BF6" s="220" t="str">
        <f t="shared" si="0"/>
        <v>ND</v>
      </c>
      <c r="BG6" s="220" t="str">
        <f t="shared" si="0"/>
        <v>&lt;LOQ</v>
      </c>
      <c r="BH6" s="220" t="str">
        <f t="shared" si="0"/>
        <v>&lt;LOQ</v>
      </c>
      <c r="BI6" s="220" t="str">
        <f t="shared" si="0"/>
        <v>ND</v>
      </c>
      <c r="BJ6" s="220" t="str">
        <f t="shared" si="0"/>
        <v>ND</v>
      </c>
      <c r="BK6" s="220" t="str">
        <f t="shared" si="0"/>
        <v>ND</v>
      </c>
      <c r="BL6" s="220">
        <f t="shared" si="0"/>
        <v>18.999599999999997</v>
      </c>
      <c r="BM6" s="220">
        <f t="shared" si="0"/>
        <v>2.5219999999999998</v>
      </c>
      <c r="BN6" s="220">
        <f t="shared" si="0"/>
        <v>11.838133333333332</v>
      </c>
      <c r="BO6" s="220">
        <f t="shared" si="0"/>
        <v>17.157066666666665</v>
      </c>
      <c r="BP6" s="220">
        <f t="shared" si="0"/>
        <v>13.541399999999999</v>
      </c>
      <c r="BQ6" s="220" t="str">
        <f t="shared" si="0"/>
        <v>ND</v>
      </c>
      <c r="BR6" s="220" t="str">
        <f t="shared" si="0"/>
        <v>ND</v>
      </c>
      <c r="BS6" s="220" t="str">
        <f t="shared" ref="BS6:BV6" si="1">IFERROR(AVERAGE(BS3:BS5),IF(OR(BS3="&lt;LOQ",BS4="&lt;LOQ",BS5="&lt;LOQ"),"&lt;LOQ","ND"))</f>
        <v>ND</v>
      </c>
      <c r="BT6" s="220" t="str">
        <f t="shared" si="1"/>
        <v>ND</v>
      </c>
      <c r="BU6" s="220" t="str">
        <f t="shared" si="1"/>
        <v>ND</v>
      </c>
      <c r="BV6" s="220">
        <f t="shared" si="1"/>
        <v>3.3163999999999998</v>
      </c>
      <c r="BW6" s="222"/>
    </row>
    <row r="7" spans="1:75" s="199" customFormat="1" x14ac:dyDescent="0.25">
      <c r="A7" s="223">
        <v>41962</v>
      </c>
      <c r="B7" s="224" t="s">
        <v>2</v>
      </c>
      <c r="C7" s="224">
        <v>0</v>
      </c>
      <c r="D7" s="225" t="str">
        <f>'[2]P18, P3-4 Pos Sp_111914'!AA32</f>
        <v>N1986</v>
      </c>
      <c r="E7" s="224">
        <f>'[2]P18, P3-4 Pos Sp_111914'!AB32</f>
        <v>254.6688</v>
      </c>
      <c r="F7" s="224">
        <f>'[2]P18, P3-4 Pos Sp_111914'!AC32</f>
        <v>323.2</v>
      </c>
      <c r="G7" s="224">
        <f>'[2]P18, P3-4 Pos Sp_111914'!AD32</f>
        <v>395.40000000000003</v>
      </c>
      <c r="H7" s="224">
        <f>'[2]P18, P3-4 Pos Sp_111914'!AE32</f>
        <v>643.52</v>
      </c>
      <c r="I7" s="224">
        <f>'[2]P18, P3-4 Pos Sp_111914'!AF32</f>
        <v>367.48</v>
      </c>
      <c r="J7" s="224">
        <f>'[2]P18, P3-4 Pos Sp_111914'!AG32</f>
        <v>233.55999999999997</v>
      </c>
      <c r="K7" s="224">
        <f>'[2]P18, P3-4 Pos Sp_111914'!AH32</f>
        <v>166.24</v>
      </c>
      <c r="L7" s="224">
        <f>'[2]P18, P3-4 Pos Sp_111914'!AI32</f>
        <v>137</v>
      </c>
      <c r="M7" s="224">
        <f>'[2]P18, P3-4 Pos Sp_111914'!AJ32</f>
        <v>150.28</v>
      </c>
      <c r="N7" s="224">
        <f>'[2]P18, P3-4 Pos Sp_111914'!AK32</f>
        <v>164.48</v>
      </c>
      <c r="O7" s="224">
        <f>'[2]P18, P3-4 Pos Sp_111914'!AL32</f>
        <v>167.55999999999997</v>
      </c>
      <c r="P7" s="224">
        <f>'[2]P18, P3-4 Pos Sp_111914'!AM32</f>
        <v>13.200000000000001</v>
      </c>
      <c r="Q7" s="224">
        <f>'[2]P18, P3-4 Pos Sp_111914'!AN32</f>
        <v>60.879999999999995</v>
      </c>
      <c r="R7" s="224">
        <f>'[2]P18, P3-4 Pos Sp_111914'!AO32</f>
        <v>6.16</v>
      </c>
      <c r="S7" s="224">
        <f>'[2]P18, P3-4 Pos Sp_111914'!AP32</f>
        <v>64.599999999999994</v>
      </c>
      <c r="T7" s="224" t="str">
        <f>'[2]P18, P3-4 Pos Sp_111914'!AQ32</f>
        <v>ND</v>
      </c>
      <c r="U7" s="224">
        <f>'[2]P18, P3-4 Pos Sp_111914'!AR32</f>
        <v>386.52</v>
      </c>
      <c r="V7" s="224">
        <f>'[2]P18, P3-4 Pos Sp_111914'!AS32</f>
        <v>206.08</v>
      </c>
      <c r="W7" s="224">
        <f>'[2]P18, P3-4 Pos Sp_111914'!AT32</f>
        <v>114.60000000000001</v>
      </c>
      <c r="X7" s="224" t="str">
        <f>'[2]P18, P3-4 Pos Sp_111914'!AU32</f>
        <v>ND</v>
      </c>
      <c r="Y7" s="224">
        <f>'[2]P18, P3-4 Pos Sp_111914'!AV32</f>
        <v>496.59999999999997</v>
      </c>
      <c r="Z7" s="224">
        <f>'[2]P18, P3-4 Pos Sp_111914'!AW32</f>
        <v>368.71999999999997</v>
      </c>
      <c r="AA7" s="224">
        <f>'[2]P18, P3-4 Pos Sp_111914'!AX32</f>
        <v>66.92</v>
      </c>
      <c r="AB7" s="224">
        <f>'[2]P18, P3-4 Pos Sp_111914'!AY32</f>
        <v>33</v>
      </c>
      <c r="AC7" s="224">
        <f>'[2]P18, P3-4 Pos Sp_111914'!AZ32</f>
        <v>969.59999999999991</v>
      </c>
      <c r="AD7" s="224">
        <f>'[2]P18, P3-4 Pos Sp_111914'!BA32</f>
        <v>388.76</v>
      </c>
      <c r="AE7" s="224">
        <f>'[2]P18, P3-4 Pos Sp_111914'!BB32</f>
        <v>3.36</v>
      </c>
      <c r="AF7" s="224">
        <f>'[2]P18, P3-4 Pos Sp_111914'!BC32</f>
        <v>254.28</v>
      </c>
      <c r="AG7" s="224" t="str">
        <f>'[2]P18, P3-4 Pos Sp_111914'!BD32</f>
        <v>ND</v>
      </c>
      <c r="AH7" s="224">
        <f>'[2]P18, P3-4 Pos Sp_111914'!BE32</f>
        <v>273.35999999999996</v>
      </c>
      <c r="AI7" s="224" t="str">
        <f>'[2]P18, P3-4 Pos Sp_111914'!BF32</f>
        <v>ND</v>
      </c>
      <c r="AJ7" s="224">
        <f>'[2]P18, P3-4 Pos Sp_111914'!BG32</f>
        <v>122.60000000000001</v>
      </c>
      <c r="AK7" s="224" t="str">
        <f>'[2]P18, P3-4 Pos Sp_111914'!BH32</f>
        <v>ND</v>
      </c>
      <c r="AL7" s="224">
        <f>'[2]P18, P3-4 Pos Sp_111914'!BI32</f>
        <v>108.52</v>
      </c>
      <c r="AM7" s="224">
        <f>'[2]P18, P3-4 Pos Sp_111914'!BJ32</f>
        <v>59.72</v>
      </c>
      <c r="AN7" s="224">
        <f>'[2]P18, P3-4 Pos Sp_111914'!BK32</f>
        <v>325.28000000000003</v>
      </c>
      <c r="AO7" s="224">
        <f>'[2]P18, P3-4 Pos Sp_111914'!BL32</f>
        <v>116.72000000000001</v>
      </c>
      <c r="AP7" s="224" t="str">
        <f>'[2]P18, P3-4 Pos Sp_111914'!BM32</f>
        <v>ND</v>
      </c>
      <c r="AQ7" s="224" t="str">
        <f>'[2]P18, P3-4 Pos Sp_111914'!BN32</f>
        <v>ND</v>
      </c>
      <c r="AR7" s="224" t="str">
        <f>'[2]P18, P3-4 Pos Sp_111914'!BO32</f>
        <v>ND</v>
      </c>
      <c r="AS7" s="224" t="str">
        <f>'[2]P18, P3-4 Pos Sp_111914'!BP32</f>
        <v>&lt;LOQ</v>
      </c>
      <c r="AT7" s="224">
        <f>'[2]P18, P3-4 Pos Sp_111914'!BQ32</f>
        <v>545.04</v>
      </c>
      <c r="AU7" s="224">
        <f>'[2]P18, P3-4 Pos Sp_111914'!BR32</f>
        <v>183.88</v>
      </c>
      <c r="AV7" s="224" t="str">
        <f>'[2]P18, P3-4 Pos Sp_111914'!BS32</f>
        <v>ND</v>
      </c>
      <c r="AW7" s="224" t="str">
        <f>'[2]P18, P3-4 Pos Sp_111914'!BT32</f>
        <v>ND</v>
      </c>
      <c r="AX7" s="224" t="str">
        <f>'[2]P18, P3-4 Pos Sp_111914'!BU32</f>
        <v>ND</v>
      </c>
      <c r="AY7" s="224">
        <f>'[2]P18, P3-4 Pos Sp_111914'!BV32</f>
        <v>124.60000000000001</v>
      </c>
      <c r="AZ7" s="224" t="str">
        <f>'[2]P18, P3-4 Pos Sp_111914'!BW32</f>
        <v>ND</v>
      </c>
      <c r="BA7" s="224" t="str">
        <f>'[2]P18, P3-4 Pos Sp_111914'!BX32</f>
        <v>ND</v>
      </c>
      <c r="BB7" s="224" t="str">
        <f>'[2]P18, P3-4 Pos Sp_111914'!BY32</f>
        <v>&lt;LOQ</v>
      </c>
      <c r="BC7" s="224" t="str">
        <f>'[2]P18, P3-4 Pos Sp_111914'!BZ32</f>
        <v>ND</v>
      </c>
      <c r="BD7" s="224">
        <f>'[2]P18, P3-4 Pos Sp_111914'!CA32</f>
        <v>120.48</v>
      </c>
      <c r="BE7" s="224" t="str">
        <f>'[2]P18, P3-4 Pos Sp_111914'!CB32</f>
        <v>ND</v>
      </c>
      <c r="BF7" s="224" t="str">
        <f>'[2]P18, P3-4 Pos Sp_111914'!CC32</f>
        <v>ND</v>
      </c>
      <c r="BG7" s="224">
        <f>'[2]P18, P3-4 Pos Sp_111914'!CD32</f>
        <v>47.360000000000007</v>
      </c>
      <c r="BH7" s="224">
        <f>'[2]P18, P3-4 Pos Sp_111914'!CE32</f>
        <v>59.47999999999999</v>
      </c>
      <c r="BI7" s="224">
        <f>'[2]P18, P3-4 Pos Sp_111914'!CF32</f>
        <v>21.919999999999998</v>
      </c>
      <c r="BJ7" s="224" t="str">
        <f>'[2]P18, P3-4 Pos Sp_111914'!CG32</f>
        <v>ND</v>
      </c>
      <c r="BK7" s="224" t="str">
        <f>'[2]P18, P3-4 Pos Sp_111914'!CH32</f>
        <v>ND</v>
      </c>
      <c r="BL7" s="224">
        <f>'[2]P18, P3-4 Pos Sp_111914'!CI32</f>
        <v>100.56</v>
      </c>
      <c r="BM7" s="224" t="str">
        <f>'[2]P18, P3-4 Pos Sp_111914'!CJ32</f>
        <v>&lt;LOQ</v>
      </c>
      <c r="BN7" s="224">
        <f>'[2]P18, P3-4 Pos Sp_111914'!CK32</f>
        <v>72.88</v>
      </c>
      <c r="BO7" s="224">
        <f>'[2]P18, P3-4 Pos Sp_111914'!CL32</f>
        <v>10.32</v>
      </c>
      <c r="BP7" s="224">
        <f>'[2]P18, P3-4 Pos Sp_111914'!CM32</f>
        <v>6.32</v>
      </c>
      <c r="BQ7" s="224" t="str">
        <f>'[2]P18, P3-4 Pos Sp_111914'!CN32</f>
        <v>ND</v>
      </c>
      <c r="BR7" s="224" t="str">
        <f>'[2]P18, P3-4 Pos Sp_111914'!CO32</f>
        <v>ND</v>
      </c>
      <c r="BS7" s="224" t="str">
        <f>'[2]P18, P3-4 Pos Sp_111914'!CP32</f>
        <v>ND</v>
      </c>
      <c r="BT7" s="224" t="str">
        <f>'[2]P18, P3-4 Pos Sp_111914'!CQ32</f>
        <v>ND</v>
      </c>
      <c r="BU7" s="224" t="str">
        <f>'[2]P18, P3-4 Pos Sp_111914'!CR32</f>
        <v>ND</v>
      </c>
      <c r="BV7" s="224">
        <f>'[2]P18, P3-4 Pos Sp_111914'!CS32</f>
        <v>72.679999999999993</v>
      </c>
      <c r="BW7" s="217"/>
    </row>
    <row r="8" spans="1:75" s="199" customFormat="1" x14ac:dyDescent="0.25">
      <c r="A8" s="148">
        <v>42031</v>
      </c>
      <c r="B8" s="143" t="s">
        <v>2</v>
      </c>
      <c r="C8" s="143">
        <v>0</v>
      </c>
      <c r="D8" s="218" t="str">
        <f>'[2]P3-4 Pos Sp_012715'!AA9</f>
        <v>1987-a</v>
      </c>
      <c r="E8" s="143" t="str">
        <f>'[2]P3-4 Pos Sp_012715'!AB9</f>
        <v>&lt;LOQ</v>
      </c>
      <c r="F8" s="143" t="str">
        <f>'[2]P3-4 Pos Sp_012715'!AC9</f>
        <v>ND</v>
      </c>
      <c r="G8" s="143">
        <f>'[2]P3-4 Pos Sp_012715'!AD9</f>
        <v>674.40200000000004</v>
      </c>
      <c r="H8" s="143">
        <f>'[2]P3-4 Pos Sp_012715'!AE9</f>
        <v>368.82799999999997</v>
      </c>
      <c r="I8" s="143">
        <f>'[2]P3-4 Pos Sp_012715'!AF9</f>
        <v>419.01719999999995</v>
      </c>
      <c r="J8" s="143">
        <f>'[2]P3-4 Pos Sp_012715'!AG9</f>
        <v>223.88840000000002</v>
      </c>
      <c r="K8" s="143">
        <f>'[2]P3-4 Pos Sp_012715'!AH9</f>
        <v>166.46719999999999</v>
      </c>
      <c r="L8" s="143">
        <f>'[2]P3-4 Pos Sp_012715'!AI9</f>
        <v>131.52000000000001</v>
      </c>
      <c r="M8" s="143">
        <f>'[2]P3-4 Pos Sp_012715'!AJ9</f>
        <v>134.8904</v>
      </c>
      <c r="N8" s="143">
        <f>'[2]P3-4 Pos Sp_012715'!AK9</f>
        <v>95.807599999999994</v>
      </c>
      <c r="O8" s="143">
        <f>'[2]P3-4 Pos Sp_012715'!AL9</f>
        <v>70.179999999999993</v>
      </c>
      <c r="P8" s="143">
        <f>'[2]P3-4 Pos Sp_012715'!AM9</f>
        <v>2.7531999999999996</v>
      </c>
      <c r="Q8" s="143">
        <f>'[2]P3-4 Pos Sp_012715'!AN9</f>
        <v>23.388000000000002</v>
      </c>
      <c r="R8" s="143" t="str">
        <f>'[2]P3-4 Pos Sp_012715'!AO9</f>
        <v>&lt;LOQ</v>
      </c>
      <c r="S8" s="143">
        <f>'[2]P3-4 Pos Sp_012715'!AP9</f>
        <v>16.152000000000001</v>
      </c>
      <c r="T8" s="143" t="str">
        <f>'[2]P3-4 Pos Sp_012715'!AQ9</f>
        <v>ND</v>
      </c>
      <c r="U8" s="143" t="str">
        <f>'[2]P3-4 Pos Sp_012715'!AR9</f>
        <v>&lt;LOQ</v>
      </c>
      <c r="V8" s="143">
        <f>'[2]P3-4 Pos Sp_012715'!AS9</f>
        <v>173.60799999999998</v>
      </c>
      <c r="W8" s="143">
        <f>'[2]P3-4 Pos Sp_012715'!AT9</f>
        <v>117.09359999999998</v>
      </c>
      <c r="X8" s="143" t="str">
        <f>'[2]P3-4 Pos Sp_012715'!AU9</f>
        <v>&lt;LOQ</v>
      </c>
      <c r="Y8" s="143">
        <f>'[2]P3-4 Pos Sp_012715'!AV9</f>
        <v>673.37239999999997</v>
      </c>
      <c r="Z8" s="143">
        <f>'[2]P3-4 Pos Sp_012715'!AW9</f>
        <v>90.035199999999989</v>
      </c>
      <c r="AA8" s="143">
        <f>'[2]P3-4 Pos Sp_012715'!AX9</f>
        <v>58.008399999999995</v>
      </c>
      <c r="AB8" s="143" t="str">
        <f>'[2]P3-4 Pos Sp_012715'!AY9</f>
        <v>ND</v>
      </c>
      <c r="AC8" s="143">
        <f>'[2]P3-4 Pos Sp_012715'!AZ9</f>
        <v>5799.7459999999992</v>
      </c>
      <c r="AD8" s="143">
        <f>'[2]P3-4 Pos Sp_012715'!BA9</f>
        <v>1236.1268</v>
      </c>
      <c r="AE8" s="143">
        <f>'[2]P3-4 Pos Sp_012715'!BB9</f>
        <v>2.2452000000000001</v>
      </c>
      <c r="AF8" s="143">
        <f>'[2]P3-4 Pos Sp_012715'!BC9</f>
        <v>62.945600000000006</v>
      </c>
      <c r="AG8" s="143" t="str">
        <f>'[2]P3-4 Pos Sp_012715'!BD9</f>
        <v>ND</v>
      </c>
      <c r="AH8" s="143">
        <f>'[2]P3-4 Pos Sp_012715'!BE9</f>
        <v>262.18680000000001</v>
      </c>
      <c r="AI8" s="143" t="str">
        <f>'[2]P3-4 Pos Sp_012715'!BF9</f>
        <v>ND</v>
      </c>
      <c r="AJ8" s="143">
        <f>'[2]P3-4 Pos Sp_012715'!BG9</f>
        <v>155.83959999999999</v>
      </c>
      <c r="AK8" s="143" t="str">
        <f>'[2]P3-4 Pos Sp_012715'!BH9</f>
        <v>ND</v>
      </c>
      <c r="AL8" s="143">
        <f>'[2]P3-4 Pos Sp_012715'!BI9</f>
        <v>404.2364</v>
      </c>
      <c r="AM8" s="143">
        <f>'[2]P3-4 Pos Sp_012715'!BJ9</f>
        <v>107.7364</v>
      </c>
      <c r="AN8" s="143">
        <f>'[2]P3-4 Pos Sp_012715'!BK9</f>
        <v>464.80400000000003</v>
      </c>
      <c r="AO8" s="143">
        <f>'[2]P3-4 Pos Sp_012715'!BL9</f>
        <v>57.567599999999999</v>
      </c>
      <c r="AP8" s="143" t="str">
        <f>'[2]P3-4 Pos Sp_012715'!BM9</f>
        <v>ND</v>
      </c>
      <c r="AQ8" s="143" t="str">
        <f>'[2]P3-4 Pos Sp_012715'!BN9</f>
        <v>ND</v>
      </c>
      <c r="AR8" s="143" t="str">
        <f>'[2]P3-4 Pos Sp_012715'!BO9</f>
        <v>ND</v>
      </c>
      <c r="AS8" s="143" t="str">
        <f>'[2]P3-4 Pos Sp_012715'!BP9</f>
        <v>ND</v>
      </c>
      <c r="AT8" s="143">
        <f>'[2]P3-4 Pos Sp_012715'!BQ9</f>
        <v>207.6088</v>
      </c>
      <c r="AU8" s="143">
        <f>'[2]P3-4 Pos Sp_012715'!BR9</f>
        <v>217.6052</v>
      </c>
      <c r="AV8" s="143" t="str">
        <f>'[2]P3-4 Pos Sp_012715'!BS9</f>
        <v>ND</v>
      </c>
      <c r="AW8" s="143" t="str">
        <f>'[2]P3-4 Pos Sp_012715'!BT9</f>
        <v>ND</v>
      </c>
      <c r="AX8" s="143" t="str">
        <f>'[2]P3-4 Pos Sp_012715'!BU9</f>
        <v>ND</v>
      </c>
      <c r="AY8" s="143">
        <f>'[2]P3-4 Pos Sp_012715'!BV9</f>
        <v>141.82919999999999</v>
      </c>
      <c r="AZ8" s="143" t="str">
        <f>'[2]P3-4 Pos Sp_012715'!BW9</f>
        <v>ND</v>
      </c>
      <c r="BA8" s="143" t="str">
        <f>'[2]P3-4 Pos Sp_012715'!BX9</f>
        <v>ND</v>
      </c>
      <c r="BB8" s="143" t="str">
        <f>'[2]P3-4 Pos Sp_012715'!BY9</f>
        <v>ND</v>
      </c>
      <c r="BC8" s="143" t="str">
        <f>'[2]P3-4 Pos Sp_012715'!BZ9</f>
        <v>ND</v>
      </c>
      <c r="BD8" s="143">
        <f>'[2]P3-4 Pos Sp_012715'!CA9</f>
        <v>125.76559999999999</v>
      </c>
      <c r="BE8" s="143" t="str">
        <f>'[2]P3-4 Pos Sp_012715'!CB9</f>
        <v>&lt;LOQ</v>
      </c>
      <c r="BF8" s="143" t="str">
        <f>'[2]P3-4 Pos Sp_012715'!CC9</f>
        <v>&lt;LOQ</v>
      </c>
      <c r="BG8" s="143">
        <f>'[2]P3-4 Pos Sp_012715'!CD9</f>
        <v>33.966000000000001</v>
      </c>
      <c r="BH8" s="143">
        <f>'[2]P3-4 Pos Sp_012715'!CE9</f>
        <v>18.7056</v>
      </c>
      <c r="BI8" s="143">
        <f>'[2]P3-4 Pos Sp_012715'!CF9</f>
        <v>7.1783999999999999</v>
      </c>
      <c r="BJ8" s="143" t="str">
        <f>'[2]P3-4 Pos Sp_012715'!CG9</f>
        <v>ND</v>
      </c>
      <c r="BK8" s="143" t="str">
        <f>'[2]P3-4 Pos Sp_012715'!CH9</f>
        <v>ND</v>
      </c>
      <c r="BL8" s="143">
        <f>'[2]P3-4 Pos Sp_012715'!CI9</f>
        <v>139.82719999999998</v>
      </c>
      <c r="BM8" s="143" t="str">
        <f>'[2]P3-4 Pos Sp_012715'!CJ9</f>
        <v>&lt;LOQ</v>
      </c>
      <c r="BN8" s="143">
        <f>'[2]P3-4 Pos Sp_012715'!CK9</f>
        <v>31.951999999999998</v>
      </c>
      <c r="BO8" s="143">
        <f>'[2]P3-4 Pos Sp_012715'!CL9</f>
        <v>6.7556000000000003</v>
      </c>
      <c r="BP8" s="143" t="str">
        <f>'[2]P3-4 Pos Sp_012715'!CM9</f>
        <v>&lt;LOQ</v>
      </c>
      <c r="BQ8" s="143" t="str">
        <f>'[2]P3-4 Pos Sp_012715'!CN9</f>
        <v>ND</v>
      </c>
      <c r="BR8" s="143" t="str">
        <f>'[2]P3-4 Pos Sp_012715'!CO9</f>
        <v>ND</v>
      </c>
      <c r="BS8" s="143" t="str">
        <f>'[2]P3-4 Pos Sp_012715'!CP9</f>
        <v>&lt;LOQ</v>
      </c>
      <c r="BT8" s="143" t="str">
        <f>'[2]P3-4 Pos Sp_012715'!CQ9</f>
        <v>ND</v>
      </c>
      <c r="BU8" s="143" t="str">
        <f>'[2]P3-4 Pos Sp_012715'!CR9</f>
        <v>ND</v>
      </c>
      <c r="BV8" s="199">
        <f>'[2]P3-4 Pos Sp_012715'!CS9</f>
        <v>34.636000000000003</v>
      </c>
      <c r="BW8" s="217"/>
    </row>
    <row r="9" spans="1:75" s="199" customFormat="1" x14ac:dyDescent="0.25">
      <c r="A9" s="148">
        <v>42031</v>
      </c>
      <c r="B9" s="143" t="s">
        <v>2</v>
      </c>
      <c r="C9" s="143">
        <v>0</v>
      </c>
      <c r="D9" s="218" t="str">
        <f>'[2]P3-4 Pos Sp_012715'!AA10</f>
        <v>1987-b</v>
      </c>
      <c r="E9" s="143">
        <f>'[2]P3-4 Pos Sp_012715'!AB10</f>
        <v>158.5316</v>
      </c>
      <c r="F9" s="143">
        <f>'[2]P3-4 Pos Sp_012715'!AC10</f>
        <v>976.63400000000001</v>
      </c>
      <c r="G9" s="143">
        <f>'[2]P3-4 Pos Sp_012715'!AD10</f>
        <v>486.62200000000001</v>
      </c>
      <c r="H9" s="143">
        <f>'[2]P3-4 Pos Sp_012715'!AE10</f>
        <v>640.26719999999989</v>
      </c>
      <c r="I9" s="143">
        <f>'[2]P3-4 Pos Sp_012715'!AF10</f>
        <v>519.82399999999996</v>
      </c>
      <c r="J9" s="143">
        <f>'[2]P3-4 Pos Sp_012715'!AG10</f>
        <v>288.5772</v>
      </c>
      <c r="K9" s="143">
        <f>'[2]P3-4 Pos Sp_012715'!AH10</f>
        <v>167.19800000000001</v>
      </c>
      <c r="L9" s="143">
        <f>'[2]P3-4 Pos Sp_012715'!AI10</f>
        <v>134.12159999999997</v>
      </c>
      <c r="M9" s="143">
        <f>'[2]P3-4 Pos Sp_012715'!AJ10</f>
        <v>150.3064</v>
      </c>
      <c r="N9" s="143">
        <f>'[2]P3-4 Pos Sp_012715'!AK10</f>
        <v>103.65480000000001</v>
      </c>
      <c r="O9" s="143">
        <f>'[2]P3-4 Pos Sp_012715'!AL10</f>
        <v>70.9572</v>
      </c>
      <c r="P9" s="143">
        <f>'[2]P3-4 Pos Sp_012715'!AM10</f>
        <v>3.2811999999999997</v>
      </c>
      <c r="Q9" s="143">
        <f>'[2]P3-4 Pos Sp_012715'!AN10</f>
        <v>25.3292</v>
      </c>
      <c r="R9" s="143" t="str">
        <f>'[2]P3-4 Pos Sp_012715'!AO10</f>
        <v>ND</v>
      </c>
      <c r="S9" s="143">
        <f>'[2]P3-4 Pos Sp_012715'!AP10</f>
        <v>19.566800000000001</v>
      </c>
      <c r="T9" s="143" t="str">
        <f>'[2]P3-4 Pos Sp_012715'!AQ10</f>
        <v>ND</v>
      </c>
      <c r="U9" s="143">
        <f>'[2]P3-4 Pos Sp_012715'!AR10</f>
        <v>842.97080000000005</v>
      </c>
      <c r="V9" s="143">
        <f>'[2]P3-4 Pos Sp_012715'!AS10</f>
        <v>224.43000000000004</v>
      </c>
      <c r="W9" s="143">
        <f>'[2]P3-4 Pos Sp_012715'!AT10</f>
        <v>111.04359999999998</v>
      </c>
      <c r="X9" s="143" t="str">
        <f>'[2]P3-4 Pos Sp_012715'!AU10</f>
        <v>&lt;LOQ</v>
      </c>
      <c r="Y9" s="143">
        <f>'[2]P3-4 Pos Sp_012715'!AV10</f>
        <v>693.51360000000011</v>
      </c>
      <c r="Z9" s="143">
        <f>'[2]P3-4 Pos Sp_012715'!AW10</f>
        <v>219.47959999999998</v>
      </c>
      <c r="AA9" s="143">
        <f>'[2]P3-4 Pos Sp_012715'!AX10</f>
        <v>48.713200000000001</v>
      </c>
      <c r="AB9" s="143" t="str">
        <f>'[2]P3-4 Pos Sp_012715'!AY10</f>
        <v>&lt;LOQ</v>
      </c>
      <c r="AC9" s="143">
        <f>'[2]P3-4 Pos Sp_012715'!AZ10</f>
        <v>4119.4643999999998</v>
      </c>
      <c r="AD9" s="143">
        <f>'[2]P3-4 Pos Sp_012715'!BA10</f>
        <v>1338.9799999999998</v>
      </c>
      <c r="AE9" s="143" t="str">
        <f>'[2]P3-4 Pos Sp_012715'!BB10</f>
        <v>&lt;LOQ</v>
      </c>
      <c r="AF9" s="143">
        <f>'[2]P3-4 Pos Sp_012715'!BC10</f>
        <v>156.89959999999999</v>
      </c>
      <c r="AG9" s="143" t="str">
        <f>'[2]P3-4 Pos Sp_012715'!BD10</f>
        <v>&lt;LOQ</v>
      </c>
      <c r="AH9" s="143">
        <f>'[2]P3-4 Pos Sp_012715'!BE10</f>
        <v>352.32279999999997</v>
      </c>
      <c r="AI9" s="143" t="str">
        <f>'[2]P3-4 Pos Sp_012715'!BF10</f>
        <v>ND</v>
      </c>
      <c r="AJ9" s="143">
        <f>'[2]P3-4 Pos Sp_012715'!BG10</f>
        <v>154.3416</v>
      </c>
      <c r="AK9" s="143" t="str">
        <f>'[2]P3-4 Pos Sp_012715'!BH10</f>
        <v>ND</v>
      </c>
      <c r="AL9" s="143">
        <f>'[2]P3-4 Pos Sp_012715'!BI10</f>
        <v>419.29279999999994</v>
      </c>
      <c r="AM9" s="143">
        <f>'[2]P3-4 Pos Sp_012715'!BJ10</f>
        <v>148.12519999999998</v>
      </c>
      <c r="AN9" s="143">
        <f>'[2]P3-4 Pos Sp_012715'!BK10</f>
        <v>625.09359999999992</v>
      </c>
      <c r="AO9" s="143">
        <f>'[2]P3-4 Pos Sp_012715'!BL10</f>
        <v>103.27</v>
      </c>
      <c r="AP9" s="143" t="str">
        <f>'[2]P3-4 Pos Sp_012715'!BM10</f>
        <v>ND</v>
      </c>
      <c r="AQ9" s="143" t="str">
        <f>'[2]P3-4 Pos Sp_012715'!BN10</f>
        <v>ND</v>
      </c>
      <c r="AR9" s="143" t="str">
        <f>'[2]P3-4 Pos Sp_012715'!BO10</f>
        <v>ND</v>
      </c>
      <c r="AS9" s="143" t="str">
        <f>'[2]P3-4 Pos Sp_012715'!BP10</f>
        <v>&lt;LOQ</v>
      </c>
      <c r="AT9" s="143">
        <f>'[2]P3-4 Pos Sp_012715'!BQ10</f>
        <v>202.33399999999997</v>
      </c>
      <c r="AU9" s="143">
        <f>'[2]P3-4 Pos Sp_012715'!BR10</f>
        <v>171.54280000000003</v>
      </c>
      <c r="AV9" s="143" t="str">
        <f>'[2]P3-4 Pos Sp_012715'!BS10</f>
        <v>ND</v>
      </c>
      <c r="AW9" s="143" t="str">
        <f>'[2]P3-4 Pos Sp_012715'!BT10</f>
        <v>ND</v>
      </c>
      <c r="AX9" s="143" t="str">
        <f>'[2]P3-4 Pos Sp_012715'!BU10</f>
        <v>ND</v>
      </c>
      <c r="AY9" s="143">
        <f>'[2]P3-4 Pos Sp_012715'!BV10</f>
        <v>144.75280000000001</v>
      </c>
      <c r="AZ9" s="143" t="str">
        <f>'[2]P3-4 Pos Sp_012715'!BW10</f>
        <v>ND</v>
      </c>
      <c r="BA9" s="143" t="str">
        <f>'[2]P3-4 Pos Sp_012715'!BX10</f>
        <v>ND</v>
      </c>
      <c r="BB9" s="143" t="str">
        <f>'[2]P3-4 Pos Sp_012715'!BY10</f>
        <v>ND</v>
      </c>
      <c r="BC9" s="143" t="str">
        <f>'[2]P3-4 Pos Sp_012715'!BZ10</f>
        <v>ND</v>
      </c>
      <c r="BD9" s="143">
        <f>'[2]P3-4 Pos Sp_012715'!CA10</f>
        <v>123.85719999999998</v>
      </c>
      <c r="BE9" s="143" t="str">
        <f>'[2]P3-4 Pos Sp_012715'!CB10</f>
        <v>ND</v>
      </c>
      <c r="BF9" s="143" t="str">
        <f>'[2]P3-4 Pos Sp_012715'!CC10</f>
        <v>&lt;LOQ</v>
      </c>
      <c r="BG9" s="143">
        <f>'[2]P3-4 Pos Sp_012715'!CD10</f>
        <v>28.626799999999999</v>
      </c>
      <c r="BH9" s="143">
        <f>'[2]P3-4 Pos Sp_012715'!CE10</f>
        <v>19.8812</v>
      </c>
      <c r="BI9" s="143">
        <f>'[2]P3-4 Pos Sp_012715'!CF10</f>
        <v>7.7052000000000005</v>
      </c>
      <c r="BJ9" s="143" t="str">
        <f>'[2]P3-4 Pos Sp_012715'!CG10</f>
        <v>ND</v>
      </c>
      <c r="BK9" s="143" t="str">
        <f>'[2]P3-4 Pos Sp_012715'!CH10</f>
        <v>ND</v>
      </c>
      <c r="BL9" s="143">
        <f>'[2]P3-4 Pos Sp_012715'!CI10</f>
        <v>128.99639999999999</v>
      </c>
      <c r="BM9" s="143" t="str">
        <f>'[2]P3-4 Pos Sp_012715'!CJ10</f>
        <v>&lt;LOQ</v>
      </c>
      <c r="BN9" s="143">
        <f>'[2]P3-4 Pos Sp_012715'!CK10</f>
        <v>30.481200000000001</v>
      </c>
      <c r="BO9" s="143">
        <f>'[2]P3-4 Pos Sp_012715'!CL10</f>
        <v>5.4328000000000003</v>
      </c>
      <c r="BP9" s="143" t="str">
        <f>'[2]P3-4 Pos Sp_012715'!CM10</f>
        <v>&lt;LOQ</v>
      </c>
      <c r="BQ9" s="143" t="str">
        <f>'[2]P3-4 Pos Sp_012715'!CN10</f>
        <v>ND</v>
      </c>
      <c r="BR9" s="143" t="str">
        <f>'[2]P3-4 Pos Sp_012715'!CO10</f>
        <v>ND</v>
      </c>
      <c r="BS9" s="143" t="str">
        <f>'[2]P3-4 Pos Sp_012715'!CP10</f>
        <v>ND</v>
      </c>
      <c r="BT9" s="143" t="str">
        <f>'[2]P3-4 Pos Sp_012715'!CQ10</f>
        <v>ND</v>
      </c>
      <c r="BU9" s="143" t="str">
        <f>'[2]P3-4 Pos Sp_012715'!CR10</f>
        <v>ND</v>
      </c>
      <c r="BV9" s="199">
        <f>'[2]P3-4 Pos Sp_012715'!CS10</f>
        <v>34.781999999999996</v>
      </c>
      <c r="BW9" s="217"/>
    </row>
    <row r="10" spans="1:75" s="199" customFormat="1" x14ac:dyDescent="0.25">
      <c r="A10" s="148">
        <v>42031</v>
      </c>
      <c r="B10" s="143" t="s">
        <v>2</v>
      </c>
      <c r="C10" s="143">
        <v>0</v>
      </c>
      <c r="D10" s="218" t="str">
        <f>'[2]P3-4 Pos Sp_012715'!AA11</f>
        <v>1987-c</v>
      </c>
      <c r="E10" s="143">
        <f>'[2]P3-4 Pos Sp_012715'!AB11</f>
        <v>1334.4435999999998</v>
      </c>
      <c r="F10" s="143">
        <f>'[2]P3-4 Pos Sp_012715'!AC11</f>
        <v>696.84040000000005</v>
      </c>
      <c r="G10" s="143">
        <f>'[2]P3-4 Pos Sp_012715'!AD11</f>
        <v>639.76559999999995</v>
      </c>
      <c r="H10" s="143">
        <f>'[2]P3-4 Pos Sp_012715'!AE11</f>
        <v>589.41520000000003</v>
      </c>
      <c r="I10" s="143">
        <f>'[2]P3-4 Pos Sp_012715'!AF11</f>
        <v>494.01199999999994</v>
      </c>
      <c r="J10" s="143">
        <f>'[2]P3-4 Pos Sp_012715'!AG11</f>
        <v>326.28519999999997</v>
      </c>
      <c r="K10" s="143">
        <f>'[2]P3-4 Pos Sp_012715'!AH11</f>
        <v>205.23679999999999</v>
      </c>
      <c r="L10" s="143">
        <f>'[2]P3-4 Pos Sp_012715'!AI11</f>
        <v>170.32239999999999</v>
      </c>
      <c r="M10" s="143">
        <f>'[2]P3-4 Pos Sp_012715'!AJ11</f>
        <v>158.9648</v>
      </c>
      <c r="N10" s="143">
        <f>'[2]P3-4 Pos Sp_012715'!AK11</f>
        <v>120.28800000000001</v>
      </c>
      <c r="O10" s="143">
        <f>'[2]P3-4 Pos Sp_012715'!AL11</f>
        <v>105.12639999999999</v>
      </c>
      <c r="P10" s="143">
        <f>'[2]P3-4 Pos Sp_012715'!AM11</f>
        <v>9.1875999999999998</v>
      </c>
      <c r="Q10" s="143">
        <f>'[2]P3-4 Pos Sp_012715'!AN11</f>
        <v>82.775599999999997</v>
      </c>
      <c r="R10" s="143">
        <f>'[2]P3-4 Pos Sp_012715'!AO11</f>
        <v>5.7343999999999999</v>
      </c>
      <c r="S10" s="143">
        <f>'[2]P3-4 Pos Sp_012715'!AP11</f>
        <v>75.886800000000008</v>
      </c>
      <c r="T10" s="143" t="str">
        <f>'[2]P3-4 Pos Sp_012715'!AQ11</f>
        <v>ND</v>
      </c>
      <c r="U10" s="143">
        <f>'[2]P3-4 Pos Sp_012715'!AR11</f>
        <v>812.822</v>
      </c>
      <c r="V10" s="143">
        <f>'[2]P3-4 Pos Sp_012715'!AS11</f>
        <v>178.71600000000001</v>
      </c>
      <c r="W10" s="143">
        <f>'[2]P3-4 Pos Sp_012715'!AT11</f>
        <v>255.39319999999998</v>
      </c>
      <c r="X10" s="143" t="str">
        <f>'[2]P3-4 Pos Sp_012715'!AU11</f>
        <v>&lt;LOQ</v>
      </c>
      <c r="Y10" s="143">
        <f>'[2]P3-4 Pos Sp_012715'!AV11</f>
        <v>899.78560000000004</v>
      </c>
      <c r="Z10" s="143">
        <f>'[2]P3-4 Pos Sp_012715'!AW11</f>
        <v>200.77599999999998</v>
      </c>
      <c r="AA10" s="143">
        <f>'[2]P3-4 Pos Sp_012715'!AX11</f>
        <v>102.0004</v>
      </c>
      <c r="AB10" s="143" t="str">
        <f>'[2]P3-4 Pos Sp_012715'!AY11</f>
        <v>ND</v>
      </c>
      <c r="AC10" s="143">
        <f>'[2]P3-4 Pos Sp_012715'!AZ11</f>
        <v>3591.1883999999995</v>
      </c>
      <c r="AD10" s="143">
        <f>'[2]P3-4 Pos Sp_012715'!BA11</f>
        <v>296.68919999999997</v>
      </c>
      <c r="AE10" s="143" t="str">
        <f>'[2]P3-4 Pos Sp_012715'!BB11</f>
        <v>&lt;LOQ</v>
      </c>
      <c r="AF10" s="143">
        <f>'[2]P3-4 Pos Sp_012715'!BC11</f>
        <v>152.024</v>
      </c>
      <c r="AG10" s="143" t="str">
        <f>'[2]P3-4 Pos Sp_012715'!BD11</f>
        <v>ND</v>
      </c>
      <c r="AH10" s="143">
        <f>'[2]P3-4 Pos Sp_012715'!BE11</f>
        <v>352.16039999999998</v>
      </c>
      <c r="AI10" s="143" t="str">
        <f>'[2]P3-4 Pos Sp_012715'!BF11</f>
        <v>&lt;LOQ</v>
      </c>
      <c r="AJ10" s="143">
        <f>'[2]P3-4 Pos Sp_012715'!BG11</f>
        <v>181.14359999999999</v>
      </c>
      <c r="AK10" s="143" t="str">
        <f>'[2]P3-4 Pos Sp_012715'!BH11</f>
        <v>ND</v>
      </c>
      <c r="AL10" s="143">
        <f>'[2]P3-4 Pos Sp_012715'!BI11</f>
        <v>188.7988</v>
      </c>
      <c r="AM10" s="143">
        <f>'[2]P3-4 Pos Sp_012715'!BJ11</f>
        <v>213.18640000000002</v>
      </c>
      <c r="AN10" s="143">
        <f>'[2]P3-4 Pos Sp_012715'!BK11</f>
        <v>576.28359999999998</v>
      </c>
      <c r="AO10" s="143">
        <f>'[2]P3-4 Pos Sp_012715'!BL11</f>
        <v>207.61599999999999</v>
      </c>
      <c r="AP10" s="143" t="str">
        <f>'[2]P3-4 Pos Sp_012715'!BM11</f>
        <v>ND</v>
      </c>
      <c r="AQ10" s="143" t="str">
        <f>'[2]P3-4 Pos Sp_012715'!BN11</f>
        <v>ND</v>
      </c>
      <c r="AR10" s="143" t="str">
        <f>'[2]P3-4 Pos Sp_012715'!BO11</f>
        <v>ND</v>
      </c>
      <c r="AS10" s="143" t="str">
        <f>'[2]P3-4 Pos Sp_012715'!BP11</f>
        <v>ND</v>
      </c>
      <c r="AT10" s="143">
        <f>'[2]P3-4 Pos Sp_012715'!BQ11</f>
        <v>334.16320000000002</v>
      </c>
      <c r="AU10" s="143">
        <f>'[2]P3-4 Pos Sp_012715'!BR11</f>
        <v>215.01160000000002</v>
      </c>
      <c r="AV10" s="143" t="str">
        <f>'[2]P3-4 Pos Sp_012715'!BS11</f>
        <v>ND</v>
      </c>
      <c r="AW10" s="143" t="str">
        <f>'[2]P3-4 Pos Sp_012715'!BT11</f>
        <v>ND</v>
      </c>
      <c r="AX10" s="143" t="str">
        <f>'[2]P3-4 Pos Sp_012715'!BU11</f>
        <v>ND</v>
      </c>
      <c r="AY10" s="143">
        <f>'[2]P3-4 Pos Sp_012715'!BV11</f>
        <v>182.25599999999997</v>
      </c>
      <c r="AZ10" s="143" t="str">
        <f>'[2]P3-4 Pos Sp_012715'!BW11</f>
        <v>ND</v>
      </c>
      <c r="BA10" s="143" t="str">
        <f>'[2]P3-4 Pos Sp_012715'!BX11</f>
        <v>ND</v>
      </c>
      <c r="BB10" s="143" t="str">
        <f>'[2]P3-4 Pos Sp_012715'!BY11</f>
        <v>ND</v>
      </c>
      <c r="BC10" s="143" t="str">
        <f>'[2]P3-4 Pos Sp_012715'!BZ11</f>
        <v>ND</v>
      </c>
      <c r="BD10" s="143">
        <f>'[2]P3-4 Pos Sp_012715'!CA11</f>
        <v>164.73079999999999</v>
      </c>
      <c r="BE10" s="143" t="str">
        <f>'[2]P3-4 Pos Sp_012715'!CB11</f>
        <v>ND</v>
      </c>
      <c r="BF10" s="143" t="str">
        <f>'[2]P3-4 Pos Sp_012715'!CC11</f>
        <v>&lt;LOQ</v>
      </c>
      <c r="BG10" s="143">
        <f>'[2]P3-4 Pos Sp_012715'!CD11</f>
        <v>43.814799999999998</v>
      </c>
      <c r="BH10" s="143">
        <f>'[2]P3-4 Pos Sp_012715'!CE11</f>
        <v>48.435200000000002</v>
      </c>
      <c r="BI10" s="143">
        <f>'[2]P3-4 Pos Sp_012715'!CF11</f>
        <v>21.151599999999998</v>
      </c>
      <c r="BJ10" s="143" t="str">
        <f>'[2]P3-4 Pos Sp_012715'!CG11</f>
        <v>ND</v>
      </c>
      <c r="BK10" s="143" t="str">
        <f>'[2]P3-4 Pos Sp_012715'!CH11</f>
        <v>ND</v>
      </c>
      <c r="BL10" s="143">
        <f>'[2]P3-4 Pos Sp_012715'!CI11</f>
        <v>135.81279999999998</v>
      </c>
      <c r="BM10" s="143" t="str">
        <f>'[2]P3-4 Pos Sp_012715'!CJ11</f>
        <v>ND</v>
      </c>
      <c r="BN10" s="143">
        <f>'[2]P3-4 Pos Sp_012715'!CK11</f>
        <v>84.743200000000002</v>
      </c>
      <c r="BO10" s="143">
        <f>'[2]P3-4 Pos Sp_012715'!CL11</f>
        <v>24.326400000000003</v>
      </c>
      <c r="BP10" s="143">
        <f>'[2]P3-4 Pos Sp_012715'!CM11</f>
        <v>10.346399999999999</v>
      </c>
      <c r="BQ10" s="143" t="str">
        <f>'[2]P3-4 Pos Sp_012715'!CN11</f>
        <v>ND</v>
      </c>
      <c r="BR10" s="143" t="str">
        <f>'[2]P3-4 Pos Sp_012715'!CO11</f>
        <v>ND</v>
      </c>
      <c r="BS10" s="143" t="str">
        <f>'[2]P3-4 Pos Sp_012715'!CP11</f>
        <v>ND</v>
      </c>
      <c r="BT10" s="143" t="str">
        <f>'[2]P3-4 Pos Sp_012715'!CQ11</f>
        <v>ND</v>
      </c>
      <c r="BU10" s="143" t="str">
        <f>'[2]P3-4 Pos Sp_012715'!CR11</f>
        <v>ND</v>
      </c>
      <c r="BV10" s="199">
        <f>'[2]P3-4 Pos Sp_012715'!CS11</f>
        <v>122.0924</v>
      </c>
      <c r="BW10" s="217"/>
    </row>
    <row r="11" spans="1:75" s="220" customFormat="1" x14ac:dyDescent="0.25">
      <c r="A11" s="219"/>
      <c r="C11" s="220">
        <f>C10</f>
        <v>0</v>
      </c>
      <c r="D11" s="221" t="s">
        <v>225</v>
      </c>
      <c r="E11" s="220">
        <f>IFERROR(AVERAGE(E7:E10),IF(OR(E8="&lt;LOQ",E9="&lt;LOQ",E10="&lt;LOQ",E7="&lt;LOQ"),"&lt;LOQ","ND"))</f>
        <v>582.54799999999989</v>
      </c>
      <c r="F11" s="220">
        <f t="shared" ref="F11:BQ11" si="2">IFERROR(AVERAGE(F7:F10),IF(OR(F8="&lt;LOQ",F9="&lt;LOQ",F10="&lt;LOQ",F7="&lt;LOQ"),"&lt;LOQ","ND"))</f>
        <v>665.55813333333333</v>
      </c>
      <c r="G11" s="220">
        <f t="shared" si="2"/>
        <v>549.04740000000004</v>
      </c>
      <c r="H11" s="220">
        <f t="shared" si="2"/>
        <v>560.50759999999991</v>
      </c>
      <c r="I11" s="220">
        <f t="shared" si="2"/>
        <v>450.08329999999995</v>
      </c>
      <c r="J11" s="220">
        <f t="shared" si="2"/>
        <v>268.07769999999999</v>
      </c>
      <c r="K11" s="220">
        <f t="shared" si="2"/>
        <v>176.28550000000001</v>
      </c>
      <c r="L11" s="220">
        <f t="shared" si="2"/>
        <v>143.24099999999999</v>
      </c>
      <c r="M11" s="220">
        <f t="shared" si="2"/>
        <v>148.6104</v>
      </c>
      <c r="N11" s="220">
        <f t="shared" si="2"/>
        <v>121.05760000000001</v>
      </c>
      <c r="O11" s="220">
        <f t="shared" si="2"/>
        <v>103.45589999999999</v>
      </c>
      <c r="P11" s="220">
        <f t="shared" si="2"/>
        <v>7.1055000000000001</v>
      </c>
      <c r="Q11" s="220">
        <f t="shared" si="2"/>
        <v>48.093199999999996</v>
      </c>
      <c r="R11" s="220">
        <f t="shared" si="2"/>
        <v>5.9472000000000005</v>
      </c>
      <c r="S11" s="220">
        <f t="shared" si="2"/>
        <v>44.051400000000001</v>
      </c>
      <c r="T11" s="220" t="str">
        <f t="shared" si="2"/>
        <v>ND</v>
      </c>
      <c r="U11" s="220">
        <f t="shared" si="2"/>
        <v>680.77093333333335</v>
      </c>
      <c r="V11" s="220">
        <f t="shared" si="2"/>
        <v>195.70850000000002</v>
      </c>
      <c r="W11" s="220">
        <f t="shared" si="2"/>
        <v>149.5326</v>
      </c>
      <c r="X11" s="220" t="str">
        <f t="shared" si="2"/>
        <v>&lt;LOQ</v>
      </c>
      <c r="Y11" s="220">
        <f t="shared" si="2"/>
        <v>690.81790000000001</v>
      </c>
      <c r="Z11" s="220">
        <f t="shared" si="2"/>
        <v>219.75269999999998</v>
      </c>
      <c r="AA11" s="220">
        <f t="shared" si="2"/>
        <v>68.910499999999999</v>
      </c>
      <c r="AB11" s="220">
        <f t="shared" si="2"/>
        <v>33</v>
      </c>
      <c r="AC11" s="220">
        <f t="shared" si="2"/>
        <v>3619.9996999999994</v>
      </c>
      <c r="AD11" s="220">
        <f t="shared" si="2"/>
        <v>815.1389999999999</v>
      </c>
      <c r="AE11" s="220">
        <f t="shared" si="2"/>
        <v>2.8026</v>
      </c>
      <c r="AF11" s="220">
        <f t="shared" si="2"/>
        <v>156.53729999999999</v>
      </c>
      <c r="AG11" s="220" t="str">
        <f t="shared" si="2"/>
        <v>&lt;LOQ</v>
      </c>
      <c r="AH11" s="220">
        <f t="shared" si="2"/>
        <v>310.00749999999999</v>
      </c>
      <c r="AI11" s="220" t="str">
        <f t="shared" si="2"/>
        <v>&lt;LOQ</v>
      </c>
      <c r="AJ11" s="220">
        <f t="shared" si="2"/>
        <v>153.4812</v>
      </c>
      <c r="AK11" s="220" t="str">
        <f t="shared" si="2"/>
        <v>ND</v>
      </c>
      <c r="AL11" s="220">
        <f t="shared" si="2"/>
        <v>280.21199999999999</v>
      </c>
      <c r="AM11" s="220">
        <f t="shared" si="2"/>
        <v>132.19200000000001</v>
      </c>
      <c r="AN11" s="220">
        <f t="shared" si="2"/>
        <v>497.86529999999999</v>
      </c>
      <c r="AO11" s="220">
        <f t="shared" si="2"/>
        <v>121.29339999999999</v>
      </c>
      <c r="AP11" s="220" t="str">
        <f t="shared" si="2"/>
        <v>ND</v>
      </c>
      <c r="AQ11" s="220" t="str">
        <f t="shared" si="2"/>
        <v>ND</v>
      </c>
      <c r="AR11" s="220" t="str">
        <f t="shared" si="2"/>
        <v>ND</v>
      </c>
      <c r="AS11" s="220" t="str">
        <f t="shared" si="2"/>
        <v>&lt;LOQ</v>
      </c>
      <c r="AT11" s="220">
        <f t="shared" si="2"/>
        <v>322.28649999999999</v>
      </c>
      <c r="AU11" s="220">
        <f t="shared" si="2"/>
        <v>197.00990000000002</v>
      </c>
      <c r="AV11" s="220" t="str">
        <f t="shared" si="2"/>
        <v>ND</v>
      </c>
      <c r="AW11" s="220" t="str">
        <f t="shared" si="2"/>
        <v>ND</v>
      </c>
      <c r="AX11" s="220" t="str">
        <f t="shared" si="2"/>
        <v>ND</v>
      </c>
      <c r="AY11" s="220">
        <f t="shared" si="2"/>
        <v>148.3595</v>
      </c>
      <c r="AZ11" s="220" t="str">
        <f t="shared" si="2"/>
        <v>ND</v>
      </c>
      <c r="BA11" s="220" t="str">
        <f t="shared" si="2"/>
        <v>ND</v>
      </c>
      <c r="BB11" s="220" t="str">
        <f t="shared" si="2"/>
        <v>&lt;LOQ</v>
      </c>
      <c r="BC11" s="220" t="str">
        <f t="shared" si="2"/>
        <v>ND</v>
      </c>
      <c r="BD11" s="220">
        <f t="shared" si="2"/>
        <v>133.70839999999998</v>
      </c>
      <c r="BE11" s="220" t="str">
        <f t="shared" si="2"/>
        <v>&lt;LOQ</v>
      </c>
      <c r="BF11" s="220" t="str">
        <f t="shared" si="2"/>
        <v>&lt;LOQ</v>
      </c>
      <c r="BG11" s="220">
        <f t="shared" si="2"/>
        <v>38.441900000000004</v>
      </c>
      <c r="BH11" s="220">
        <f t="shared" si="2"/>
        <v>36.625500000000002</v>
      </c>
      <c r="BI11" s="220">
        <f t="shared" si="2"/>
        <v>14.488799999999998</v>
      </c>
      <c r="BJ11" s="220" t="str">
        <f t="shared" si="2"/>
        <v>ND</v>
      </c>
      <c r="BK11" s="220" t="str">
        <f t="shared" si="2"/>
        <v>ND</v>
      </c>
      <c r="BL11" s="220">
        <f t="shared" si="2"/>
        <v>126.2991</v>
      </c>
      <c r="BM11" s="220" t="str">
        <f t="shared" si="2"/>
        <v>&lt;LOQ</v>
      </c>
      <c r="BN11" s="220">
        <f t="shared" si="2"/>
        <v>55.014099999999999</v>
      </c>
      <c r="BO11" s="220">
        <f t="shared" si="2"/>
        <v>11.7087</v>
      </c>
      <c r="BP11" s="220">
        <f t="shared" si="2"/>
        <v>8.3331999999999997</v>
      </c>
      <c r="BQ11" s="220" t="str">
        <f t="shared" si="2"/>
        <v>ND</v>
      </c>
      <c r="BR11" s="220" t="str">
        <f t="shared" ref="BR11:BV11" si="3">IFERROR(AVERAGE(BR7:BR10),IF(OR(BR8="&lt;LOQ",BR9="&lt;LOQ",BR10="&lt;LOQ",BR7="&lt;LOQ"),"&lt;LOQ","ND"))</f>
        <v>ND</v>
      </c>
      <c r="BS11" s="220" t="str">
        <f t="shared" si="3"/>
        <v>&lt;LOQ</v>
      </c>
      <c r="BT11" s="220" t="str">
        <f t="shared" si="3"/>
        <v>ND</v>
      </c>
      <c r="BU11" s="220" t="str">
        <f t="shared" si="3"/>
        <v>ND</v>
      </c>
      <c r="BV11" s="220">
        <f t="shared" si="3"/>
        <v>66.047600000000003</v>
      </c>
      <c r="BW11" s="222"/>
    </row>
    <row r="12" spans="1:75" s="199" customFormat="1" x14ac:dyDescent="0.25">
      <c r="A12" s="223">
        <v>41962</v>
      </c>
      <c r="B12" s="224" t="s">
        <v>2</v>
      </c>
      <c r="C12" s="224">
        <v>2</v>
      </c>
      <c r="D12" s="225" t="str">
        <f>'[2]P18, P3-4 Pos Sp_111914'!AA33</f>
        <v>N1990</v>
      </c>
      <c r="E12" s="224">
        <f>'[2]P18, P3-4 Pos Sp_111914'!AB33</f>
        <v>314.13919999999996</v>
      </c>
      <c r="F12" s="224">
        <f>'[2]P18, P3-4 Pos Sp_111914'!AC33</f>
        <v>376.79999999999995</v>
      </c>
      <c r="G12" s="224">
        <f>'[2]P18, P3-4 Pos Sp_111914'!AD33</f>
        <v>458.92</v>
      </c>
      <c r="H12" s="224">
        <f>'[2]P18, P3-4 Pos Sp_111914'!AE33</f>
        <v>744.11999999999989</v>
      </c>
      <c r="I12" s="224">
        <f>'[2]P18, P3-4 Pos Sp_111914'!AF33</f>
        <v>429.48</v>
      </c>
      <c r="J12" s="224">
        <f>'[2]P18, P3-4 Pos Sp_111914'!AG33</f>
        <v>304.32</v>
      </c>
      <c r="K12" s="224">
        <f>'[2]P18, P3-4 Pos Sp_111914'!AH33</f>
        <v>220.04</v>
      </c>
      <c r="L12" s="224">
        <f>'[2]P18, P3-4 Pos Sp_111914'!AI33</f>
        <v>217.39999999999998</v>
      </c>
      <c r="M12" s="224">
        <f>'[2]P18, P3-4 Pos Sp_111914'!AJ33</f>
        <v>218.55999999999997</v>
      </c>
      <c r="N12" s="224">
        <f>'[2]P18, P3-4 Pos Sp_111914'!AK33</f>
        <v>240.88</v>
      </c>
      <c r="O12" s="224">
        <f>'[2]P18, P3-4 Pos Sp_111914'!AL33</f>
        <v>229</v>
      </c>
      <c r="P12" s="224">
        <f>'[2]P18, P3-4 Pos Sp_111914'!AM33</f>
        <v>14.92</v>
      </c>
      <c r="Q12" s="224">
        <f>'[2]P18, P3-4 Pos Sp_111914'!AN33</f>
        <v>90.04</v>
      </c>
      <c r="R12" s="224" t="str">
        <f>'[2]P18, P3-4 Pos Sp_111914'!AO33</f>
        <v>ND</v>
      </c>
      <c r="S12" s="224">
        <f>'[2]P18, P3-4 Pos Sp_111914'!AP33</f>
        <v>81.64</v>
      </c>
      <c r="T12" s="224" t="str">
        <f>'[2]P18, P3-4 Pos Sp_111914'!AQ33</f>
        <v>ND</v>
      </c>
      <c r="U12" s="224">
        <f>'[2]P18, P3-4 Pos Sp_111914'!AR33</f>
        <v>449.16</v>
      </c>
      <c r="V12" s="224">
        <f>'[2]P18, P3-4 Pos Sp_111914'!AS33</f>
        <v>192.24</v>
      </c>
      <c r="W12" s="224">
        <f>'[2]P18, P3-4 Pos Sp_111914'!AT33</f>
        <v>178.08</v>
      </c>
      <c r="X12" s="224" t="str">
        <f>'[2]P18, P3-4 Pos Sp_111914'!AU33</f>
        <v>ND</v>
      </c>
      <c r="Y12" s="224">
        <f>'[2]P18, P3-4 Pos Sp_111914'!AV33</f>
        <v>516.88</v>
      </c>
      <c r="Z12" s="224">
        <f>'[2]P18, P3-4 Pos Sp_111914'!AW33</f>
        <v>466</v>
      </c>
      <c r="AA12" s="224">
        <f>'[2]P18, P3-4 Pos Sp_111914'!AX33</f>
        <v>151.6</v>
      </c>
      <c r="AB12" s="224">
        <f>'[2]P18, P3-4 Pos Sp_111914'!AY33</f>
        <v>38.119999999999997</v>
      </c>
      <c r="AC12" s="224">
        <f>'[2]P18, P3-4 Pos Sp_111914'!AZ33</f>
        <v>1092.8399999999999</v>
      </c>
      <c r="AD12" s="224">
        <f>'[2]P18, P3-4 Pos Sp_111914'!BA33</f>
        <v>476.79999999999995</v>
      </c>
      <c r="AE12" s="224">
        <f>'[2]P18, P3-4 Pos Sp_111914'!BB33</f>
        <v>7.879999999999999</v>
      </c>
      <c r="AF12" s="224">
        <f>'[2]P18, P3-4 Pos Sp_111914'!BC33</f>
        <v>293.56</v>
      </c>
      <c r="AG12" s="224" t="str">
        <f>'[2]P18, P3-4 Pos Sp_111914'!BD33</f>
        <v>ND</v>
      </c>
      <c r="AH12" s="224">
        <f>'[2]P18, P3-4 Pos Sp_111914'!BE33</f>
        <v>319.32</v>
      </c>
      <c r="AI12" s="224" t="str">
        <f>'[2]P18, P3-4 Pos Sp_111914'!BF33</f>
        <v>ND</v>
      </c>
      <c r="AJ12" s="224">
        <f>'[2]P18, P3-4 Pos Sp_111914'!BG33</f>
        <v>177.27999999999997</v>
      </c>
      <c r="AK12" s="224" t="str">
        <f>'[2]P18, P3-4 Pos Sp_111914'!BH33</f>
        <v>ND</v>
      </c>
      <c r="AL12" s="224">
        <f>'[2]P18, P3-4 Pos Sp_111914'!BI33</f>
        <v>140.47999999999999</v>
      </c>
      <c r="AM12" s="224">
        <f>'[2]P18, P3-4 Pos Sp_111914'!BJ33</f>
        <v>75.47999999999999</v>
      </c>
      <c r="AN12" s="224">
        <f>'[2]P18, P3-4 Pos Sp_111914'!BK33</f>
        <v>378.03999999999996</v>
      </c>
      <c r="AO12" s="224">
        <f>'[2]P18, P3-4 Pos Sp_111914'!BL33</f>
        <v>176.92</v>
      </c>
      <c r="AP12" s="224" t="str">
        <f>'[2]P18, P3-4 Pos Sp_111914'!BM33</f>
        <v>ND</v>
      </c>
      <c r="AQ12" s="224" t="str">
        <f>'[2]P18, P3-4 Pos Sp_111914'!BN33</f>
        <v>ND</v>
      </c>
      <c r="AR12" s="224" t="str">
        <f>'[2]P18, P3-4 Pos Sp_111914'!BO33</f>
        <v>ND</v>
      </c>
      <c r="AS12" s="224" t="str">
        <f>'[2]P18, P3-4 Pos Sp_111914'!BP33</f>
        <v>ND</v>
      </c>
      <c r="AT12" s="224">
        <f>'[2]P18, P3-4 Pos Sp_111914'!BQ33</f>
        <v>344.44</v>
      </c>
      <c r="AU12" s="224">
        <f>'[2]P18, P3-4 Pos Sp_111914'!BR33</f>
        <v>197.32000000000002</v>
      </c>
      <c r="AV12" s="224" t="str">
        <f>'[2]P18, P3-4 Pos Sp_111914'!BS33</f>
        <v>&lt;LOQ</v>
      </c>
      <c r="AW12" s="224" t="str">
        <f>'[2]P18, P3-4 Pos Sp_111914'!BT33</f>
        <v>ND</v>
      </c>
      <c r="AX12" s="224" t="str">
        <f>'[2]P18, P3-4 Pos Sp_111914'!BU33</f>
        <v>ND</v>
      </c>
      <c r="AY12" s="224">
        <f>'[2]P18, P3-4 Pos Sp_111914'!BV33</f>
        <v>189.84</v>
      </c>
      <c r="AZ12" s="224" t="str">
        <f>'[2]P18, P3-4 Pos Sp_111914'!BW33</f>
        <v>ND</v>
      </c>
      <c r="BA12" s="224" t="str">
        <f>'[2]P18, P3-4 Pos Sp_111914'!BX33</f>
        <v>ND</v>
      </c>
      <c r="BB12" s="224" t="str">
        <f>'[2]P18, P3-4 Pos Sp_111914'!BY33</f>
        <v>ND</v>
      </c>
      <c r="BC12" s="224" t="str">
        <f>'[2]P18, P3-4 Pos Sp_111914'!BZ33</f>
        <v>ND</v>
      </c>
      <c r="BD12" s="224">
        <f>'[2]P18, P3-4 Pos Sp_111914'!CA33</f>
        <v>203.39999999999998</v>
      </c>
      <c r="BE12" s="224" t="str">
        <f>'[2]P18, P3-4 Pos Sp_111914'!CB33</f>
        <v>ND</v>
      </c>
      <c r="BF12" s="224" t="str">
        <f>'[2]P18, P3-4 Pos Sp_111914'!CC33</f>
        <v>&lt;LOQ</v>
      </c>
      <c r="BG12" s="224">
        <f>'[2]P18, P3-4 Pos Sp_111914'!CD33</f>
        <v>39.72</v>
      </c>
      <c r="BH12" s="224">
        <f>'[2]P18, P3-4 Pos Sp_111914'!CE33</f>
        <v>61.599999999999994</v>
      </c>
      <c r="BI12" s="224">
        <f>'[2]P18, P3-4 Pos Sp_111914'!CF33</f>
        <v>23.88</v>
      </c>
      <c r="BJ12" s="224" t="str">
        <f>'[2]P18, P3-4 Pos Sp_111914'!CG33</f>
        <v>ND</v>
      </c>
      <c r="BK12" s="224" t="str">
        <f>'[2]P18, P3-4 Pos Sp_111914'!CH33</f>
        <v>ND</v>
      </c>
      <c r="BL12" s="224">
        <f>'[2]P18, P3-4 Pos Sp_111914'!CI33</f>
        <v>144.55999999999997</v>
      </c>
      <c r="BM12" s="224">
        <f>'[2]P18, P3-4 Pos Sp_111914'!CJ33</f>
        <v>4.68</v>
      </c>
      <c r="BN12" s="224">
        <f>'[2]P18, P3-4 Pos Sp_111914'!CK33</f>
        <v>91.96</v>
      </c>
      <c r="BO12" s="224">
        <f>'[2]P18, P3-4 Pos Sp_111914'!CL33</f>
        <v>12.92</v>
      </c>
      <c r="BP12" s="224">
        <f>'[2]P18, P3-4 Pos Sp_111914'!CM33</f>
        <v>6.879999999999999</v>
      </c>
      <c r="BQ12" s="224" t="str">
        <f>'[2]P18, P3-4 Pos Sp_111914'!CN33</f>
        <v>ND</v>
      </c>
      <c r="BR12" s="224" t="str">
        <f>'[2]P18, P3-4 Pos Sp_111914'!CO33</f>
        <v>ND</v>
      </c>
      <c r="BS12" s="224" t="str">
        <f>'[2]P18, P3-4 Pos Sp_111914'!CP33</f>
        <v>ND</v>
      </c>
      <c r="BT12" s="224" t="str">
        <f>'[2]P18, P3-4 Pos Sp_111914'!CQ33</f>
        <v>ND</v>
      </c>
      <c r="BU12" s="224" t="str">
        <f>'[2]P18, P3-4 Pos Sp_111914'!CR33</f>
        <v>ND</v>
      </c>
      <c r="BV12" s="224">
        <f>'[2]P18, P3-4 Pos Sp_111914'!CS33</f>
        <v>95.48</v>
      </c>
      <c r="BW12" s="217"/>
    </row>
    <row r="13" spans="1:75" s="199" customFormat="1" x14ac:dyDescent="0.25">
      <c r="A13" s="148">
        <v>42031</v>
      </c>
      <c r="B13" s="143" t="s">
        <v>2</v>
      </c>
      <c r="C13" s="143">
        <v>2</v>
      </c>
      <c r="D13" s="218" t="str">
        <f>'[2]P3-4 Pos Sp_012715'!AA12</f>
        <v>1991-a</v>
      </c>
      <c r="E13" s="143" t="str">
        <f>'[2]P3-4 Pos Sp_012715'!AB12</f>
        <v>ND</v>
      </c>
      <c r="F13" s="143">
        <f>'[2]P3-4 Pos Sp_012715'!AC12</f>
        <v>558.6</v>
      </c>
      <c r="G13" s="143">
        <f>'[2]P3-4 Pos Sp_012715'!AD12</f>
        <v>463.61760000000004</v>
      </c>
      <c r="H13" s="143">
        <f>'[2]P3-4 Pos Sp_012715'!AE12</f>
        <v>497.18199999999996</v>
      </c>
      <c r="I13" s="143">
        <f>'[2]P3-4 Pos Sp_012715'!AF12</f>
        <v>466.10919999999993</v>
      </c>
      <c r="J13" s="143">
        <f>'[2]P3-4 Pos Sp_012715'!AG12</f>
        <v>311.70479999999998</v>
      </c>
      <c r="K13" s="143">
        <f>'[2]P3-4 Pos Sp_012715'!AH12</f>
        <v>241.78200000000001</v>
      </c>
      <c r="L13" s="143">
        <f>'[2]P3-4 Pos Sp_012715'!AI12</f>
        <v>189.04399999999998</v>
      </c>
      <c r="M13" s="143">
        <f>'[2]P3-4 Pos Sp_012715'!AJ12</f>
        <v>189.63599999999997</v>
      </c>
      <c r="N13" s="143">
        <f>'[2]P3-4 Pos Sp_012715'!AK12</f>
        <v>218.28679999999997</v>
      </c>
      <c r="O13" s="143">
        <f>'[2]P3-4 Pos Sp_012715'!AL12</f>
        <v>213.874</v>
      </c>
      <c r="P13" s="143">
        <f>'[2]P3-4 Pos Sp_012715'!AM12</f>
        <v>12</v>
      </c>
      <c r="Q13" s="143">
        <f>'[2]P3-4 Pos Sp_012715'!AN12</f>
        <v>89.150800000000004</v>
      </c>
      <c r="R13" s="143">
        <f>'[2]P3-4 Pos Sp_012715'!AO12</f>
        <v>3.3311999999999995</v>
      </c>
      <c r="S13" s="143">
        <f>'[2]P3-4 Pos Sp_012715'!AP12</f>
        <v>57.7104</v>
      </c>
      <c r="T13" s="143" t="str">
        <f>'[2]P3-4 Pos Sp_012715'!AQ12</f>
        <v>ND</v>
      </c>
      <c r="U13" s="143">
        <f>'[2]P3-4 Pos Sp_012715'!AR12</f>
        <v>737.73199999999997</v>
      </c>
      <c r="V13" s="143">
        <f>'[2]P3-4 Pos Sp_012715'!AS12</f>
        <v>245.95039999999997</v>
      </c>
      <c r="W13" s="143">
        <f>'[2]P3-4 Pos Sp_012715'!AT12</f>
        <v>183.46799999999999</v>
      </c>
      <c r="X13" s="143">
        <f>'[2]P3-4 Pos Sp_012715'!AU12</f>
        <v>15.047600000000001</v>
      </c>
      <c r="Y13" s="143">
        <f>'[2]P3-4 Pos Sp_012715'!AV12</f>
        <v>524.61919999999998</v>
      </c>
      <c r="Z13" s="143">
        <f>'[2]P3-4 Pos Sp_012715'!AW12</f>
        <v>412.07159999999999</v>
      </c>
      <c r="AA13" s="143">
        <f>'[2]P3-4 Pos Sp_012715'!AX12</f>
        <v>112.35399999999998</v>
      </c>
      <c r="AB13" s="143" t="str">
        <f>'[2]P3-4 Pos Sp_012715'!AY12</f>
        <v>ND</v>
      </c>
      <c r="AC13" s="143">
        <f>'[2]P3-4 Pos Sp_012715'!AZ12</f>
        <v>2694.5792000000001</v>
      </c>
      <c r="AD13" s="143">
        <f>'[2]P3-4 Pos Sp_012715'!BA12</f>
        <v>946.92360000000008</v>
      </c>
      <c r="AE13" s="143">
        <f>'[2]P3-4 Pos Sp_012715'!BB12</f>
        <v>4.0723999999999991</v>
      </c>
      <c r="AF13" s="143">
        <f>'[2]P3-4 Pos Sp_012715'!BC12</f>
        <v>69.036000000000001</v>
      </c>
      <c r="AG13" s="143" t="str">
        <f>'[2]P3-4 Pos Sp_012715'!BD12</f>
        <v>ND</v>
      </c>
      <c r="AH13" s="143">
        <f>'[2]P3-4 Pos Sp_012715'!BE12</f>
        <v>330.28960000000001</v>
      </c>
      <c r="AI13" s="143" t="str">
        <f>'[2]P3-4 Pos Sp_012715'!BF12</f>
        <v>ND</v>
      </c>
      <c r="AJ13" s="143">
        <f>'[2]P3-4 Pos Sp_012715'!BG12</f>
        <v>171.1848</v>
      </c>
      <c r="AK13" s="143" t="str">
        <f>'[2]P3-4 Pos Sp_012715'!BH12</f>
        <v>ND</v>
      </c>
      <c r="AL13" s="143">
        <f>'[2]P3-4 Pos Sp_012715'!BI12</f>
        <v>184.25519999999997</v>
      </c>
      <c r="AM13" s="143">
        <f>'[2]P3-4 Pos Sp_012715'!BJ12</f>
        <v>58.529200000000003</v>
      </c>
      <c r="AN13" s="143">
        <f>'[2]P3-4 Pos Sp_012715'!BK12</f>
        <v>631.44999999999993</v>
      </c>
      <c r="AO13" s="143">
        <f>'[2]P3-4 Pos Sp_012715'!BL12</f>
        <v>132.05440000000002</v>
      </c>
      <c r="AP13" s="143" t="str">
        <f>'[2]P3-4 Pos Sp_012715'!BM12</f>
        <v>ND</v>
      </c>
      <c r="AQ13" s="143" t="str">
        <f>'[2]P3-4 Pos Sp_012715'!BN12</f>
        <v>ND</v>
      </c>
      <c r="AR13" s="143" t="str">
        <f>'[2]P3-4 Pos Sp_012715'!BO12</f>
        <v>ND</v>
      </c>
      <c r="AS13" s="143" t="str">
        <f>'[2]P3-4 Pos Sp_012715'!BP12</f>
        <v>ND</v>
      </c>
      <c r="AT13" s="143">
        <f>'[2]P3-4 Pos Sp_012715'!BQ12</f>
        <v>274.41439999999994</v>
      </c>
      <c r="AU13" s="143">
        <f>'[2]P3-4 Pos Sp_012715'!BR12</f>
        <v>142.33520000000001</v>
      </c>
      <c r="AV13" s="143" t="str">
        <f>'[2]P3-4 Pos Sp_012715'!BS12</f>
        <v>ND</v>
      </c>
      <c r="AW13" s="143" t="str">
        <f>'[2]P3-4 Pos Sp_012715'!BT12</f>
        <v>ND</v>
      </c>
      <c r="AX13" s="143" t="str">
        <f>'[2]P3-4 Pos Sp_012715'!BU12</f>
        <v>ND</v>
      </c>
      <c r="AY13" s="143">
        <f>'[2]P3-4 Pos Sp_012715'!BV12</f>
        <v>199.47040000000001</v>
      </c>
      <c r="AZ13" s="143" t="str">
        <f>'[2]P3-4 Pos Sp_012715'!BW12</f>
        <v>ND</v>
      </c>
      <c r="BA13" s="143">
        <f>'[2]P3-4 Pos Sp_012715'!BX12</f>
        <v>4.5564</v>
      </c>
      <c r="BB13" s="143" t="str">
        <f>'[2]P3-4 Pos Sp_012715'!BY12</f>
        <v>ND</v>
      </c>
      <c r="BC13" s="143" t="str">
        <f>'[2]P3-4 Pos Sp_012715'!BZ12</f>
        <v>ND</v>
      </c>
      <c r="BD13" s="143">
        <f>'[2]P3-4 Pos Sp_012715'!CA12</f>
        <v>195.70719999999997</v>
      </c>
      <c r="BE13" s="143" t="str">
        <f>'[2]P3-4 Pos Sp_012715'!CB12</f>
        <v>&lt;LOQ</v>
      </c>
      <c r="BF13" s="143" t="str">
        <f>'[2]P3-4 Pos Sp_012715'!CC12</f>
        <v>&lt;LOQ</v>
      </c>
      <c r="BG13" s="143">
        <f>'[2]P3-4 Pos Sp_012715'!CD12</f>
        <v>33.6312</v>
      </c>
      <c r="BH13" s="143">
        <f>'[2]P3-4 Pos Sp_012715'!CE12</f>
        <v>43.710399999999993</v>
      </c>
      <c r="BI13" s="143">
        <f>'[2]P3-4 Pos Sp_012715'!CF12</f>
        <v>16.3368</v>
      </c>
      <c r="BJ13" s="143" t="str">
        <f>'[2]P3-4 Pos Sp_012715'!CG12</f>
        <v>ND</v>
      </c>
      <c r="BK13" s="143" t="str">
        <f>'[2]P3-4 Pos Sp_012715'!CH12</f>
        <v>&lt;LOQ</v>
      </c>
      <c r="BL13" s="143">
        <f>'[2]P3-4 Pos Sp_012715'!CI12</f>
        <v>203.07119999999998</v>
      </c>
      <c r="BM13" s="143" t="str">
        <f>'[2]P3-4 Pos Sp_012715'!CJ12</f>
        <v>&lt;LOQ</v>
      </c>
      <c r="BN13" s="143">
        <f>'[2]P3-4 Pos Sp_012715'!CK12</f>
        <v>82.058000000000007</v>
      </c>
      <c r="BO13" s="143">
        <f>'[2]P3-4 Pos Sp_012715'!CL12</f>
        <v>14.436399999999999</v>
      </c>
      <c r="BP13" s="143">
        <f>'[2]P3-4 Pos Sp_012715'!CM12</f>
        <v>4.6223999999999998</v>
      </c>
      <c r="BQ13" s="143" t="str">
        <f>'[2]P3-4 Pos Sp_012715'!CN12</f>
        <v>ND</v>
      </c>
      <c r="BR13" s="143" t="str">
        <f>'[2]P3-4 Pos Sp_012715'!CO12</f>
        <v>ND</v>
      </c>
      <c r="BS13" s="143" t="str">
        <f>'[2]P3-4 Pos Sp_012715'!CP12</f>
        <v>&lt;LOQ</v>
      </c>
      <c r="BT13" s="143" t="str">
        <f>'[2]P3-4 Pos Sp_012715'!CQ12</f>
        <v>ND</v>
      </c>
      <c r="BU13" s="143" t="str">
        <f>'[2]P3-4 Pos Sp_012715'!CR12</f>
        <v>ND</v>
      </c>
      <c r="BV13" s="199">
        <f>'[2]P3-4 Pos Sp_012715'!CS12</f>
        <v>77.183199999999999</v>
      </c>
      <c r="BW13" s="217"/>
    </row>
    <row r="14" spans="1:75" s="199" customFormat="1" x14ac:dyDescent="0.25">
      <c r="A14" s="148">
        <v>42031</v>
      </c>
      <c r="B14" s="143" t="s">
        <v>2</v>
      </c>
      <c r="C14" s="143">
        <v>2</v>
      </c>
      <c r="D14" s="218" t="str">
        <f>'[2]P3-4 Pos Sp_012715'!AA13</f>
        <v>1991-b</v>
      </c>
      <c r="E14" s="143">
        <f>'[2]P3-4 Pos Sp_012715'!AB13</f>
        <v>509.67479999999995</v>
      </c>
      <c r="F14" s="143">
        <f>'[2]P3-4 Pos Sp_012715'!AC13</f>
        <v>557.50639999999999</v>
      </c>
      <c r="G14" s="143">
        <f>'[2]P3-4 Pos Sp_012715'!AD13</f>
        <v>492.04480000000007</v>
      </c>
      <c r="H14" s="143">
        <f>'[2]P3-4 Pos Sp_012715'!AE13</f>
        <v>729.50799999999992</v>
      </c>
      <c r="I14" s="143">
        <f>'[2]P3-4 Pos Sp_012715'!AF13</f>
        <v>529.51959999999997</v>
      </c>
      <c r="J14" s="143">
        <f>'[2]P3-4 Pos Sp_012715'!AG13</f>
        <v>341.06119999999999</v>
      </c>
      <c r="K14" s="143">
        <f>'[2]P3-4 Pos Sp_012715'!AH13</f>
        <v>250.29960000000003</v>
      </c>
      <c r="L14" s="143">
        <f>'[2]P3-4 Pos Sp_012715'!AI13</f>
        <v>211.2396</v>
      </c>
      <c r="M14" s="143">
        <f>'[2]P3-4 Pos Sp_012715'!AJ13</f>
        <v>204.172</v>
      </c>
      <c r="N14" s="143">
        <f>'[2]P3-4 Pos Sp_012715'!AK13</f>
        <v>244.94200000000001</v>
      </c>
      <c r="O14" s="143">
        <f>'[2]P3-4 Pos Sp_012715'!AL13</f>
        <v>275.67040000000003</v>
      </c>
      <c r="P14" s="143">
        <f>'[2]P3-4 Pos Sp_012715'!AM13</f>
        <v>14.736000000000002</v>
      </c>
      <c r="Q14" s="143">
        <f>'[2]P3-4 Pos Sp_012715'!AN13</f>
        <v>184.95000000000002</v>
      </c>
      <c r="R14" s="143">
        <f>'[2]P3-4 Pos Sp_012715'!AO13</f>
        <v>8.5115999999999996</v>
      </c>
      <c r="S14" s="143">
        <f>'[2]P3-4 Pos Sp_012715'!AP13</f>
        <v>189.67519999999999</v>
      </c>
      <c r="T14" s="143" t="str">
        <f>'[2]P3-4 Pos Sp_012715'!AQ13</f>
        <v>ND</v>
      </c>
      <c r="U14" s="143" t="str">
        <f>'[2]P3-4 Pos Sp_012715'!AR13</f>
        <v>&lt;LOQ</v>
      </c>
      <c r="V14" s="143">
        <f>'[2]P3-4 Pos Sp_012715'!AS13</f>
        <v>211.59879999999998</v>
      </c>
      <c r="W14" s="143">
        <f>'[2]P3-4 Pos Sp_012715'!AT13</f>
        <v>161.8296</v>
      </c>
      <c r="X14" s="143" t="str">
        <f>'[2]P3-4 Pos Sp_012715'!AU13</f>
        <v>ND</v>
      </c>
      <c r="Y14" s="143">
        <f>'[2]P3-4 Pos Sp_012715'!AV13</f>
        <v>586.29759999999999</v>
      </c>
      <c r="Z14" s="143">
        <f>'[2]P3-4 Pos Sp_012715'!AW13</f>
        <v>666.46479999999997</v>
      </c>
      <c r="AA14" s="143">
        <f>'[2]P3-4 Pos Sp_012715'!AX13</f>
        <v>109.3784</v>
      </c>
      <c r="AB14" s="143" t="str">
        <f>'[2]P3-4 Pos Sp_012715'!AY13</f>
        <v>ND</v>
      </c>
      <c r="AC14" s="143">
        <f>'[2]P3-4 Pos Sp_012715'!AZ13</f>
        <v>1543.626</v>
      </c>
      <c r="AD14" s="143">
        <f>'[2]P3-4 Pos Sp_012715'!BA13</f>
        <v>694.10919999999987</v>
      </c>
      <c r="AE14" s="143" t="str">
        <f>'[2]P3-4 Pos Sp_012715'!BB13</f>
        <v>ND</v>
      </c>
      <c r="AF14" s="143">
        <f>'[2]P3-4 Pos Sp_012715'!BC13</f>
        <v>277.87199999999996</v>
      </c>
      <c r="AG14" s="143" t="str">
        <f>'[2]P3-4 Pos Sp_012715'!BD13</f>
        <v>ND</v>
      </c>
      <c r="AH14" s="143">
        <f>'[2]P3-4 Pos Sp_012715'!BE13</f>
        <v>365.18519999999995</v>
      </c>
      <c r="AI14" s="143" t="str">
        <f>'[2]P3-4 Pos Sp_012715'!BF13</f>
        <v>ND</v>
      </c>
      <c r="AJ14" s="143">
        <f>'[2]P3-4 Pos Sp_012715'!BG13</f>
        <v>181.18079999999998</v>
      </c>
      <c r="AK14" s="143" t="str">
        <f>'[2]P3-4 Pos Sp_012715'!BH13</f>
        <v>ND</v>
      </c>
      <c r="AL14" s="143">
        <f>'[2]P3-4 Pos Sp_012715'!BI13</f>
        <v>180.58479999999997</v>
      </c>
      <c r="AM14" s="143">
        <f>'[2]P3-4 Pos Sp_012715'!BJ13</f>
        <v>78.149599999999992</v>
      </c>
      <c r="AN14" s="143">
        <f>'[2]P3-4 Pos Sp_012715'!BK13</f>
        <v>591.37439999999992</v>
      </c>
      <c r="AO14" s="143">
        <f>'[2]P3-4 Pos Sp_012715'!BL13</f>
        <v>347.11719999999997</v>
      </c>
      <c r="AP14" s="143" t="str">
        <f>'[2]P3-4 Pos Sp_012715'!BM13</f>
        <v>ND</v>
      </c>
      <c r="AQ14" s="143" t="str">
        <f>'[2]P3-4 Pos Sp_012715'!BN13</f>
        <v>ND</v>
      </c>
      <c r="AR14" s="143" t="str">
        <f>'[2]P3-4 Pos Sp_012715'!BO13</f>
        <v>ND</v>
      </c>
      <c r="AS14" s="143" t="str">
        <f>'[2]P3-4 Pos Sp_012715'!BP13</f>
        <v>ND</v>
      </c>
      <c r="AT14" s="143">
        <f>'[2]P3-4 Pos Sp_012715'!BQ13</f>
        <v>363.09960000000001</v>
      </c>
      <c r="AU14" s="143">
        <f>'[2]P3-4 Pos Sp_012715'!BR13</f>
        <v>91.241600000000005</v>
      </c>
      <c r="AV14" s="143" t="str">
        <f>'[2]P3-4 Pos Sp_012715'!BS13</f>
        <v>ND</v>
      </c>
      <c r="AW14" s="143" t="str">
        <f>'[2]P3-4 Pos Sp_012715'!BT13</f>
        <v>ND</v>
      </c>
      <c r="AX14" s="143" t="str">
        <f>'[2]P3-4 Pos Sp_012715'!BU13</f>
        <v>ND</v>
      </c>
      <c r="AY14" s="143">
        <f>'[2]P3-4 Pos Sp_012715'!BV13</f>
        <v>216.7876</v>
      </c>
      <c r="AZ14" s="143" t="str">
        <f>'[2]P3-4 Pos Sp_012715'!BW13</f>
        <v>ND</v>
      </c>
      <c r="BA14" s="143" t="str">
        <f>'[2]P3-4 Pos Sp_012715'!BX13</f>
        <v>ND</v>
      </c>
      <c r="BB14" s="143" t="str">
        <f>'[2]P3-4 Pos Sp_012715'!BY13</f>
        <v>ND</v>
      </c>
      <c r="BC14" s="143" t="str">
        <f>'[2]P3-4 Pos Sp_012715'!BZ13</f>
        <v>ND</v>
      </c>
      <c r="BD14" s="143">
        <f>'[2]P3-4 Pos Sp_012715'!CA13</f>
        <v>205.5068</v>
      </c>
      <c r="BE14" s="143" t="str">
        <f>'[2]P3-4 Pos Sp_012715'!CB13</f>
        <v>ND</v>
      </c>
      <c r="BF14" s="143" t="str">
        <f>'[2]P3-4 Pos Sp_012715'!CC13</f>
        <v>&lt;LOQ</v>
      </c>
      <c r="BG14" s="143">
        <f>'[2]P3-4 Pos Sp_012715'!CD13</f>
        <v>33.251199999999997</v>
      </c>
      <c r="BH14" s="143">
        <f>'[2]P3-4 Pos Sp_012715'!CE13</f>
        <v>49.408800000000006</v>
      </c>
      <c r="BI14" s="143">
        <f>'[2]P3-4 Pos Sp_012715'!CF13</f>
        <v>23.481200000000001</v>
      </c>
      <c r="BJ14" s="143" t="str">
        <f>'[2]P3-4 Pos Sp_012715'!CG13</f>
        <v>ND</v>
      </c>
      <c r="BK14" s="143" t="str">
        <f>'[2]P3-4 Pos Sp_012715'!CH13</f>
        <v>ND</v>
      </c>
      <c r="BL14" s="143">
        <f>'[2]P3-4 Pos Sp_012715'!CI13</f>
        <v>205.30759999999998</v>
      </c>
      <c r="BM14" s="143">
        <f>'[2]P3-4 Pos Sp_012715'!CJ13</f>
        <v>4.3643999999999998</v>
      </c>
      <c r="BN14" s="143">
        <f>'[2]P3-4 Pos Sp_012715'!CK13</f>
        <v>135.01839999999999</v>
      </c>
      <c r="BO14" s="143">
        <f>'[2]P3-4 Pos Sp_012715'!CL13</f>
        <v>35.193199999999997</v>
      </c>
      <c r="BP14" s="143">
        <f>'[2]P3-4 Pos Sp_012715'!CM13</f>
        <v>18.801599999999997</v>
      </c>
      <c r="BQ14" s="143" t="str">
        <f>'[2]P3-4 Pos Sp_012715'!CN13</f>
        <v>ND</v>
      </c>
      <c r="BR14" s="143" t="str">
        <f>'[2]P3-4 Pos Sp_012715'!CO13</f>
        <v>ND</v>
      </c>
      <c r="BS14" s="143" t="str">
        <f>'[2]P3-4 Pos Sp_012715'!CP13</f>
        <v>ND</v>
      </c>
      <c r="BT14" s="143" t="str">
        <f>'[2]P3-4 Pos Sp_012715'!CQ13</f>
        <v>ND</v>
      </c>
      <c r="BU14" s="143" t="str">
        <f>'[2]P3-4 Pos Sp_012715'!CR13</f>
        <v>ND</v>
      </c>
      <c r="BV14" s="199">
        <f>'[2]P3-4 Pos Sp_012715'!CS13</f>
        <v>143.44280000000001</v>
      </c>
      <c r="BW14" s="217"/>
    </row>
    <row r="15" spans="1:75" s="220" customFormat="1" x14ac:dyDescent="0.25">
      <c r="A15" s="219"/>
      <c r="C15" s="220">
        <f>C14</f>
        <v>2</v>
      </c>
      <c r="D15" s="221" t="s">
        <v>225</v>
      </c>
      <c r="E15" s="220">
        <f>IFERROR(AVERAGE(E12:E14),IF(OR(E12="&lt;LOQ",E13="&lt;LOQ",E14="&lt;LOQ"),"&lt;LOQ","ND"))</f>
        <v>411.90699999999993</v>
      </c>
      <c r="F15" s="220">
        <f>IFERROR(AVERAGE(F12:F14),IF(OR(F12="&lt;LOQ",F13="&lt;LOQ",F14="&lt;LOQ"),"&lt;LOQ","ND"))</f>
        <v>497.63546666666662</v>
      </c>
      <c r="G15" s="220">
        <f t="shared" ref="G15:BR15" si="4">IFERROR(AVERAGE(G12:G14),IF(OR(G12="&lt;LOQ",G13="&lt;LOQ",G14="&lt;LOQ"),"&lt;LOQ","ND"))</f>
        <v>471.52746666666673</v>
      </c>
      <c r="H15" s="220">
        <f t="shared" si="4"/>
        <v>656.93666666666661</v>
      </c>
      <c r="I15" s="220">
        <f t="shared" si="4"/>
        <v>475.03626666666668</v>
      </c>
      <c r="J15" s="220">
        <f t="shared" si="4"/>
        <v>319.02866666666665</v>
      </c>
      <c r="K15" s="220">
        <f t="shared" si="4"/>
        <v>237.37386666666669</v>
      </c>
      <c r="L15" s="220">
        <f t="shared" si="4"/>
        <v>205.89453333333333</v>
      </c>
      <c r="M15" s="220">
        <f t="shared" si="4"/>
        <v>204.12266666666665</v>
      </c>
      <c r="N15" s="220">
        <f t="shared" si="4"/>
        <v>234.70293333333333</v>
      </c>
      <c r="O15" s="220">
        <f t="shared" si="4"/>
        <v>239.51480000000001</v>
      </c>
      <c r="P15" s="220">
        <f t="shared" si="4"/>
        <v>13.885333333333335</v>
      </c>
      <c r="Q15" s="220">
        <f t="shared" si="4"/>
        <v>121.38026666666667</v>
      </c>
      <c r="R15" s="220">
        <f t="shared" si="4"/>
        <v>5.9213999999999993</v>
      </c>
      <c r="S15" s="220">
        <f t="shared" si="4"/>
        <v>109.6752</v>
      </c>
      <c r="T15" s="220" t="str">
        <f t="shared" si="4"/>
        <v>ND</v>
      </c>
      <c r="U15" s="220">
        <f t="shared" si="4"/>
        <v>593.44600000000003</v>
      </c>
      <c r="V15" s="220">
        <f t="shared" si="4"/>
        <v>216.59639999999999</v>
      </c>
      <c r="W15" s="220">
        <f t="shared" si="4"/>
        <v>174.45920000000001</v>
      </c>
      <c r="X15" s="220">
        <f t="shared" si="4"/>
        <v>15.047600000000001</v>
      </c>
      <c r="Y15" s="220">
        <f t="shared" si="4"/>
        <v>542.59893333333332</v>
      </c>
      <c r="Z15" s="220">
        <f t="shared" si="4"/>
        <v>514.84546666666665</v>
      </c>
      <c r="AA15" s="220">
        <f t="shared" si="4"/>
        <v>124.44413333333331</v>
      </c>
      <c r="AB15" s="220">
        <f t="shared" si="4"/>
        <v>38.119999999999997</v>
      </c>
      <c r="AC15" s="220">
        <f t="shared" si="4"/>
        <v>1777.0150666666668</v>
      </c>
      <c r="AD15" s="220">
        <f t="shared" si="4"/>
        <v>705.94426666666675</v>
      </c>
      <c r="AE15" s="220">
        <f t="shared" si="4"/>
        <v>5.9761999999999986</v>
      </c>
      <c r="AF15" s="220">
        <f t="shared" si="4"/>
        <v>213.48933333333332</v>
      </c>
      <c r="AG15" s="220" t="str">
        <f t="shared" si="4"/>
        <v>ND</v>
      </c>
      <c r="AH15" s="220">
        <f t="shared" si="4"/>
        <v>338.26493333333332</v>
      </c>
      <c r="AI15" s="220" t="str">
        <f t="shared" si="4"/>
        <v>ND</v>
      </c>
      <c r="AJ15" s="220">
        <f t="shared" si="4"/>
        <v>176.54853333333332</v>
      </c>
      <c r="AK15" s="220" t="str">
        <f t="shared" si="4"/>
        <v>ND</v>
      </c>
      <c r="AL15" s="220">
        <f t="shared" si="4"/>
        <v>168.43999999999997</v>
      </c>
      <c r="AM15" s="220">
        <f t="shared" si="4"/>
        <v>70.7196</v>
      </c>
      <c r="AN15" s="220">
        <f t="shared" si="4"/>
        <v>533.62146666666661</v>
      </c>
      <c r="AO15" s="220">
        <f t="shared" si="4"/>
        <v>218.69719999999998</v>
      </c>
      <c r="AP15" s="220" t="str">
        <f t="shared" si="4"/>
        <v>ND</v>
      </c>
      <c r="AQ15" s="220" t="str">
        <f t="shared" si="4"/>
        <v>ND</v>
      </c>
      <c r="AR15" s="220" t="str">
        <f t="shared" si="4"/>
        <v>ND</v>
      </c>
      <c r="AS15" s="220" t="str">
        <f t="shared" si="4"/>
        <v>ND</v>
      </c>
      <c r="AT15" s="220">
        <f t="shared" si="4"/>
        <v>327.31799999999998</v>
      </c>
      <c r="AU15" s="220">
        <f t="shared" si="4"/>
        <v>143.63226666666668</v>
      </c>
      <c r="AV15" s="220" t="str">
        <f t="shared" si="4"/>
        <v>&lt;LOQ</v>
      </c>
      <c r="AW15" s="220" t="str">
        <f t="shared" si="4"/>
        <v>ND</v>
      </c>
      <c r="AX15" s="220" t="str">
        <f t="shared" si="4"/>
        <v>ND</v>
      </c>
      <c r="AY15" s="220">
        <f t="shared" si="4"/>
        <v>202.03266666666664</v>
      </c>
      <c r="AZ15" s="220" t="str">
        <f t="shared" si="4"/>
        <v>ND</v>
      </c>
      <c r="BA15" s="220">
        <f t="shared" si="4"/>
        <v>4.5564</v>
      </c>
      <c r="BB15" s="220" t="str">
        <f t="shared" si="4"/>
        <v>ND</v>
      </c>
      <c r="BC15" s="220" t="str">
        <f t="shared" si="4"/>
        <v>ND</v>
      </c>
      <c r="BD15" s="220">
        <f t="shared" si="4"/>
        <v>201.53799999999998</v>
      </c>
      <c r="BE15" s="220" t="str">
        <f t="shared" si="4"/>
        <v>&lt;LOQ</v>
      </c>
      <c r="BF15" s="220" t="str">
        <f t="shared" si="4"/>
        <v>&lt;LOQ</v>
      </c>
      <c r="BG15" s="220">
        <f t="shared" si="4"/>
        <v>35.534133333333337</v>
      </c>
      <c r="BH15" s="220">
        <f t="shared" si="4"/>
        <v>51.573066666666669</v>
      </c>
      <c r="BI15" s="220">
        <f t="shared" si="4"/>
        <v>21.232666666666667</v>
      </c>
      <c r="BJ15" s="220" t="str">
        <f t="shared" si="4"/>
        <v>ND</v>
      </c>
      <c r="BK15" s="220" t="str">
        <f t="shared" si="4"/>
        <v>&lt;LOQ</v>
      </c>
      <c r="BL15" s="220">
        <f t="shared" si="4"/>
        <v>184.31293333333329</v>
      </c>
      <c r="BM15" s="220">
        <f t="shared" si="4"/>
        <v>4.5221999999999998</v>
      </c>
      <c r="BN15" s="220">
        <f t="shared" si="4"/>
        <v>103.01213333333332</v>
      </c>
      <c r="BO15" s="220">
        <f t="shared" si="4"/>
        <v>20.849866666666667</v>
      </c>
      <c r="BP15" s="220">
        <f t="shared" si="4"/>
        <v>10.101333333333331</v>
      </c>
      <c r="BQ15" s="220" t="str">
        <f t="shared" si="4"/>
        <v>ND</v>
      </c>
      <c r="BR15" s="220" t="str">
        <f t="shared" si="4"/>
        <v>ND</v>
      </c>
      <c r="BS15" s="220" t="str">
        <f t="shared" ref="BS15:BV15" si="5">IFERROR(AVERAGE(BS12:BS14),IF(OR(BS12="&lt;LOQ",BS13="&lt;LOQ",BS14="&lt;LOQ"),"&lt;LOQ","ND"))</f>
        <v>&lt;LOQ</v>
      </c>
      <c r="BT15" s="220" t="str">
        <f t="shared" si="5"/>
        <v>ND</v>
      </c>
      <c r="BU15" s="220" t="str">
        <f t="shared" si="5"/>
        <v>ND</v>
      </c>
      <c r="BV15" s="220">
        <f t="shared" si="5"/>
        <v>105.36866666666667</v>
      </c>
      <c r="BW15" s="222"/>
    </row>
    <row r="16" spans="1:75" s="199" customFormat="1" x14ac:dyDescent="0.25">
      <c r="A16" s="223">
        <v>41962</v>
      </c>
      <c r="B16" s="224" t="s">
        <v>2</v>
      </c>
      <c r="C16" s="224">
        <v>6</v>
      </c>
      <c r="D16" s="225">
        <f>'[2]P18, P3-4 Pos Sp_111914'!AA34</f>
        <v>1998</v>
      </c>
      <c r="E16" s="224">
        <f>'[2]P18, P3-4 Pos Sp_111914'!AB34</f>
        <v>297.60839999999996</v>
      </c>
      <c r="F16" s="224">
        <f>'[2]P18, P3-4 Pos Sp_111914'!AC34</f>
        <v>358.59999999999997</v>
      </c>
      <c r="G16" s="224">
        <f>'[2]P18, P3-4 Pos Sp_111914'!AD34</f>
        <v>386.88000000000005</v>
      </c>
      <c r="H16" s="224">
        <f>'[2]P18, P3-4 Pos Sp_111914'!AE34</f>
        <v>650.12</v>
      </c>
      <c r="I16" s="224">
        <f>'[2]P18, P3-4 Pos Sp_111914'!AF34</f>
        <v>392.55999999999995</v>
      </c>
      <c r="J16" s="224">
        <f>'[2]P18, P3-4 Pos Sp_111914'!AG34</f>
        <v>276.52</v>
      </c>
      <c r="K16" s="224">
        <f>'[2]P18, P3-4 Pos Sp_111914'!AH34</f>
        <v>214.35999999999999</v>
      </c>
      <c r="L16" s="224">
        <f>'[2]P18, P3-4 Pos Sp_111914'!AI34</f>
        <v>168.04</v>
      </c>
      <c r="M16" s="224">
        <f>'[2]P18, P3-4 Pos Sp_111914'!AJ34</f>
        <v>172.72</v>
      </c>
      <c r="N16" s="224">
        <f>'[2]P18, P3-4 Pos Sp_111914'!AK34</f>
        <v>190.39999999999998</v>
      </c>
      <c r="O16" s="224">
        <f>'[2]P18, P3-4 Pos Sp_111914'!AL34</f>
        <v>183.76</v>
      </c>
      <c r="P16" s="224">
        <f>'[2]P18, P3-4 Pos Sp_111914'!AM34</f>
        <v>11</v>
      </c>
      <c r="Q16" s="224">
        <f>'[2]P18, P3-4 Pos Sp_111914'!AN34</f>
        <v>79.679999999999993</v>
      </c>
      <c r="R16" s="224">
        <f>'[2]P18, P3-4 Pos Sp_111914'!AO34</f>
        <v>3.1199999999999997</v>
      </c>
      <c r="S16" s="224">
        <f>'[2]P18, P3-4 Pos Sp_111914'!AP34</f>
        <v>58.039999999999992</v>
      </c>
      <c r="T16" s="224" t="str">
        <f>'[2]P18, P3-4 Pos Sp_111914'!AQ34</f>
        <v>ND</v>
      </c>
      <c r="U16" s="224">
        <f>'[2]P18, P3-4 Pos Sp_111914'!AR34</f>
        <v>268.08</v>
      </c>
      <c r="V16" s="224">
        <f>'[2]P18, P3-4 Pos Sp_111914'!AS34</f>
        <v>157.4</v>
      </c>
      <c r="W16" s="224">
        <f>'[2]P18, P3-4 Pos Sp_111914'!AT34</f>
        <v>66.8</v>
      </c>
      <c r="X16" s="224" t="str">
        <f>'[2]P18, P3-4 Pos Sp_111914'!AU34</f>
        <v>ND</v>
      </c>
      <c r="Y16" s="224">
        <f>'[2]P18, P3-4 Pos Sp_111914'!AV34</f>
        <v>447.59999999999997</v>
      </c>
      <c r="Z16" s="224">
        <f>'[2]P18, P3-4 Pos Sp_111914'!AW34</f>
        <v>580.79999999999995</v>
      </c>
      <c r="AA16" s="224">
        <f>'[2]P18, P3-4 Pos Sp_111914'!AX34</f>
        <v>113.44</v>
      </c>
      <c r="AB16" s="224">
        <f>'[2]P18, P3-4 Pos Sp_111914'!AY34</f>
        <v>34.919999999999995</v>
      </c>
      <c r="AC16" s="224">
        <f>'[2]P18, P3-4 Pos Sp_111914'!AZ34</f>
        <v>1032.76</v>
      </c>
      <c r="AD16" s="224">
        <f>'[2]P18, P3-4 Pos Sp_111914'!BA34</f>
        <v>507.68</v>
      </c>
      <c r="AE16" s="224">
        <f>'[2]P18, P3-4 Pos Sp_111914'!BB34</f>
        <v>6.0399999999999991</v>
      </c>
      <c r="AF16" s="224">
        <f>'[2]P18, P3-4 Pos Sp_111914'!BC34</f>
        <v>227.96</v>
      </c>
      <c r="AG16" s="224" t="str">
        <f>'[2]P18, P3-4 Pos Sp_111914'!BD34</f>
        <v>&lt;LOQ</v>
      </c>
      <c r="AH16" s="224">
        <f>'[2]P18, P3-4 Pos Sp_111914'!BE34</f>
        <v>278.68</v>
      </c>
      <c r="AI16" s="224" t="str">
        <f>'[2]P18, P3-4 Pos Sp_111914'!BF34</f>
        <v>ND</v>
      </c>
      <c r="AJ16" s="224">
        <f>'[2]P18, P3-4 Pos Sp_111914'!BG34</f>
        <v>155.76</v>
      </c>
      <c r="AK16" s="224" t="str">
        <f>'[2]P18, P3-4 Pos Sp_111914'!BH34</f>
        <v>ND</v>
      </c>
      <c r="AL16" s="224">
        <f>'[2]P18, P3-4 Pos Sp_111914'!BI34</f>
        <v>114.8</v>
      </c>
      <c r="AM16" s="224">
        <f>'[2]P18, P3-4 Pos Sp_111914'!BJ34</f>
        <v>73.399999999999991</v>
      </c>
      <c r="AN16" s="224">
        <f>'[2]P18, P3-4 Pos Sp_111914'!BK34</f>
        <v>317.04000000000002</v>
      </c>
      <c r="AO16" s="224">
        <f>'[2]P18, P3-4 Pos Sp_111914'!BL34</f>
        <v>149.28</v>
      </c>
      <c r="AP16" s="224" t="str">
        <f>'[2]P18, P3-4 Pos Sp_111914'!BM34</f>
        <v>ND</v>
      </c>
      <c r="AQ16" s="224" t="str">
        <f>'[2]P18, P3-4 Pos Sp_111914'!BN34</f>
        <v>ND</v>
      </c>
      <c r="AR16" s="224" t="str">
        <f>'[2]P18, P3-4 Pos Sp_111914'!BO34</f>
        <v>ND</v>
      </c>
      <c r="AS16" s="224" t="str">
        <f>'[2]P18, P3-4 Pos Sp_111914'!BP34</f>
        <v>ND</v>
      </c>
      <c r="AT16" s="224">
        <f>'[2]P18, P3-4 Pos Sp_111914'!BQ34</f>
        <v>211.84</v>
      </c>
      <c r="AU16" s="224">
        <f>'[2]P18, P3-4 Pos Sp_111914'!BR34</f>
        <v>181.72</v>
      </c>
      <c r="AV16" s="224" t="str">
        <f>'[2]P18, P3-4 Pos Sp_111914'!BS34</f>
        <v>&lt;LOQ</v>
      </c>
      <c r="AW16" s="224" t="str">
        <f>'[2]P18, P3-4 Pos Sp_111914'!BT34</f>
        <v>ND</v>
      </c>
      <c r="AX16" s="224" t="str">
        <f>'[2]P18, P3-4 Pos Sp_111914'!BU34</f>
        <v>ND</v>
      </c>
      <c r="AY16" s="224">
        <f>'[2]P18, P3-4 Pos Sp_111914'!BV34</f>
        <v>162.67999999999998</v>
      </c>
      <c r="AZ16" s="224" t="str">
        <f>'[2]P18, P3-4 Pos Sp_111914'!BW34</f>
        <v>&lt;LOQ</v>
      </c>
      <c r="BA16" s="224" t="str">
        <f>'[2]P18, P3-4 Pos Sp_111914'!BX34</f>
        <v>ND</v>
      </c>
      <c r="BB16" s="224" t="str">
        <f>'[2]P18, P3-4 Pos Sp_111914'!BY34</f>
        <v>ND</v>
      </c>
      <c r="BC16" s="224" t="str">
        <f>'[2]P18, P3-4 Pos Sp_111914'!BZ34</f>
        <v>ND</v>
      </c>
      <c r="BD16" s="224">
        <f>'[2]P18, P3-4 Pos Sp_111914'!CA34</f>
        <v>146.44</v>
      </c>
      <c r="BE16" s="224" t="str">
        <f>'[2]P18, P3-4 Pos Sp_111914'!CB34</f>
        <v>ND</v>
      </c>
      <c r="BF16" s="224" t="str">
        <f>'[2]P18, P3-4 Pos Sp_111914'!CC34</f>
        <v>&lt;LOQ</v>
      </c>
      <c r="BG16" s="224">
        <f>'[2]P18, P3-4 Pos Sp_111914'!CD34</f>
        <v>47.24</v>
      </c>
      <c r="BH16" s="224">
        <f>'[2]P18, P3-4 Pos Sp_111914'!CE34</f>
        <v>52.96</v>
      </c>
      <c r="BI16" s="224">
        <f>'[2]P18, P3-4 Pos Sp_111914'!CF34</f>
        <v>24</v>
      </c>
      <c r="BJ16" s="224" t="str">
        <f>'[2]P18, P3-4 Pos Sp_111914'!CG34</f>
        <v>ND</v>
      </c>
      <c r="BK16" s="224" t="str">
        <f>'[2]P18, P3-4 Pos Sp_111914'!CH34</f>
        <v>ND</v>
      </c>
      <c r="BL16" s="224">
        <f>'[2]P18, P3-4 Pos Sp_111914'!CI34</f>
        <v>105.07999999999998</v>
      </c>
      <c r="BM16" s="224">
        <f>'[2]P18, P3-4 Pos Sp_111914'!CJ34</f>
        <v>2.1199999999999997</v>
      </c>
      <c r="BN16" s="224">
        <f>'[2]P18, P3-4 Pos Sp_111914'!CK34</f>
        <v>93.48</v>
      </c>
      <c r="BO16" s="224">
        <f>'[2]P18, P3-4 Pos Sp_111914'!CL34</f>
        <v>15.959999999999999</v>
      </c>
      <c r="BP16" s="224">
        <f>'[2]P18, P3-4 Pos Sp_111914'!CM34</f>
        <v>6.68</v>
      </c>
      <c r="BQ16" s="224" t="str">
        <f>'[2]P18, P3-4 Pos Sp_111914'!CN34</f>
        <v>ND</v>
      </c>
      <c r="BR16" s="224" t="str">
        <f>'[2]P18, P3-4 Pos Sp_111914'!CO34</f>
        <v>ND</v>
      </c>
      <c r="BS16" s="224" t="str">
        <f>'[2]P18, P3-4 Pos Sp_111914'!CP34</f>
        <v>ND</v>
      </c>
      <c r="BT16" s="224" t="str">
        <f>'[2]P18, P3-4 Pos Sp_111914'!CQ34</f>
        <v>ND</v>
      </c>
      <c r="BU16" s="224" t="str">
        <f>'[2]P18, P3-4 Pos Sp_111914'!CR34</f>
        <v>ND</v>
      </c>
      <c r="BV16" s="224">
        <f>'[2]P18, P3-4 Pos Sp_111914'!CS34</f>
        <v>89.92</v>
      </c>
      <c r="BW16" s="217"/>
    </row>
    <row r="17" spans="1:75" s="199" customFormat="1" x14ac:dyDescent="0.25">
      <c r="A17" s="148">
        <v>42031</v>
      </c>
      <c r="B17" s="143" t="s">
        <v>2</v>
      </c>
      <c r="C17" s="143">
        <v>6</v>
      </c>
      <c r="D17" s="218" t="str">
        <f>'[2]P3-4 Pos Sp_012715'!AA14</f>
        <v>1999-a</v>
      </c>
      <c r="E17" s="143">
        <f>'[2]P3-4 Pos Sp_012715'!AB14</f>
        <v>347.16679999999997</v>
      </c>
      <c r="F17" s="143">
        <f>'[2]P3-4 Pos Sp_012715'!AC14</f>
        <v>345.20759999999996</v>
      </c>
      <c r="G17" s="143">
        <f>'[2]P3-4 Pos Sp_012715'!AD14</f>
        <v>404.67879999999997</v>
      </c>
      <c r="H17" s="143">
        <f>'[2]P3-4 Pos Sp_012715'!AE14</f>
        <v>541.20719999999994</v>
      </c>
      <c r="I17" s="143">
        <f>'[2]P3-4 Pos Sp_012715'!AF14</f>
        <v>383.70319999999998</v>
      </c>
      <c r="J17" s="143">
        <f>'[2]P3-4 Pos Sp_012715'!AG14</f>
        <v>273.90600000000001</v>
      </c>
      <c r="K17" s="143">
        <f>'[2]P3-4 Pos Sp_012715'!AH14</f>
        <v>168.86799999999999</v>
      </c>
      <c r="L17" s="143">
        <f>'[2]P3-4 Pos Sp_012715'!AI14</f>
        <v>137.24839999999998</v>
      </c>
      <c r="M17" s="143">
        <f>'[2]P3-4 Pos Sp_012715'!AJ14</f>
        <v>133.8536</v>
      </c>
      <c r="N17" s="143">
        <f>'[2]P3-4 Pos Sp_012715'!AK14</f>
        <v>277.88</v>
      </c>
      <c r="O17" s="143">
        <f>'[2]P3-4 Pos Sp_012715'!AL14</f>
        <v>371.35120000000001</v>
      </c>
      <c r="P17" s="143">
        <f>'[2]P3-4 Pos Sp_012715'!AM14</f>
        <v>26.1892</v>
      </c>
      <c r="Q17" s="143">
        <f>'[2]P3-4 Pos Sp_012715'!AN14</f>
        <v>213.19839999999999</v>
      </c>
      <c r="R17" s="143">
        <f>'[2]P3-4 Pos Sp_012715'!AO14</f>
        <v>8.2988</v>
      </c>
      <c r="S17" s="143">
        <f>'[2]P3-4 Pos Sp_012715'!AP14</f>
        <v>120.18959999999998</v>
      </c>
      <c r="T17" s="143" t="str">
        <f>'[2]P3-4 Pos Sp_012715'!AQ14</f>
        <v>ND</v>
      </c>
      <c r="U17" s="143">
        <f>'[2]P3-4 Pos Sp_012715'!AR14</f>
        <v>265.79039999999998</v>
      </c>
      <c r="V17" s="143">
        <f>'[2]P3-4 Pos Sp_012715'!AS14</f>
        <v>108.73720000000002</v>
      </c>
      <c r="W17" s="143">
        <f>'[2]P3-4 Pos Sp_012715'!AT14</f>
        <v>66.708399999999997</v>
      </c>
      <c r="X17" s="143" t="str">
        <f>'[2]P3-4 Pos Sp_012715'!AU14</f>
        <v>ND</v>
      </c>
      <c r="Y17" s="143">
        <f>'[2]P3-4 Pos Sp_012715'!AV14</f>
        <v>544.17240000000004</v>
      </c>
      <c r="Z17" s="143">
        <f>'[2]P3-4 Pos Sp_012715'!AW14</f>
        <v>467.89319999999998</v>
      </c>
      <c r="AA17" s="143">
        <f>'[2]P3-4 Pos Sp_012715'!AX14</f>
        <v>96.331599999999995</v>
      </c>
      <c r="AB17" s="143">
        <f>'[2]P3-4 Pos Sp_012715'!AY14</f>
        <v>77.352400000000003</v>
      </c>
      <c r="AC17" s="143">
        <f>'[2]P3-4 Pos Sp_012715'!AZ14</f>
        <v>1615.25</v>
      </c>
      <c r="AD17" s="143">
        <f>'[2]P3-4 Pos Sp_012715'!BA14</f>
        <v>428.74719999999996</v>
      </c>
      <c r="AE17" s="143" t="str">
        <f>'[2]P3-4 Pos Sp_012715'!BB14</f>
        <v>&lt;LOQ</v>
      </c>
      <c r="AF17" s="143">
        <f>'[2]P3-4 Pos Sp_012715'!BC14</f>
        <v>260.24759999999998</v>
      </c>
      <c r="AG17" s="143" t="str">
        <f>'[2]P3-4 Pos Sp_012715'!BD14</f>
        <v>ND</v>
      </c>
      <c r="AH17" s="143">
        <f>'[2]P3-4 Pos Sp_012715'!BE14</f>
        <v>248.6448</v>
      </c>
      <c r="AI17" s="143" t="str">
        <f>'[2]P3-4 Pos Sp_012715'!BF14</f>
        <v>ND</v>
      </c>
      <c r="AJ17" s="143">
        <f>'[2]P3-4 Pos Sp_012715'!BG14</f>
        <v>137.99119999999999</v>
      </c>
      <c r="AK17" s="143" t="str">
        <f>'[2]P3-4 Pos Sp_012715'!BH14</f>
        <v>ND</v>
      </c>
      <c r="AL17" s="143">
        <f>'[2]P3-4 Pos Sp_012715'!BI14</f>
        <v>175.1404</v>
      </c>
      <c r="AM17" s="143">
        <f>'[2]P3-4 Pos Sp_012715'!BJ14</f>
        <v>84.303999999999988</v>
      </c>
      <c r="AN17" s="143">
        <f>'[2]P3-4 Pos Sp_012715'!BK14</f>
        <v>472.92920000000004</v>
      </c>
      <c r="AO17" s="143">
        <f>'[2]P3-4 Pos Sp_012715'!BL14</f>
        <v>206.3364</v>
      </c>
      <c r="AP17" s="143">
        <f>'[2]P3-4 Pos Sp_012715'!BM14</f>
        <v>10.5648</v>
      </c>
      <c r="AQ17" s="143" t="str">
        <f>'[2]P3-4 Pos Sp_012715'!BN14</f>
        <v>ND</v>
      </c>
      <c r="AR17" s="143" t="str">
        <f>'[2]P3-4 Pos Sp_012715'!BO14</f>
        <v>ND</v>
      </c>
      <c r="AS17" s="143" t="str">
        <f>'[2]P3-4 Pos Sp_012715'!BP14</f>
        <v>ND</v>
      </c>
      <c r="AT17" s="143">
        <f>'[2]P3-4 Pos Sp_012715'!BQ14</f>
        <v>330.06759999999997</v>
      </c>
      <c r="AU17" s="143">
        <f>'[2]P3-4 Pos Sp_012715'!BR14</f>
        <v>148.89599999999999</v>
      </c>
      <c r="AV17" s="143" t="str">
        <f>'[2]P3-4 Pos Sp_012715'!BS14</f>
        <v>ND</v>
      </c>
      <c r="AW17" s="143" t="str">
        <f>'[2]P3-4 Pos Sp_012715'!BT14</f>
        <v>ND</v>
      </c>
      <c r="AX17" s="143" t="str">
        <f>'[2]P3-4 Pos Sp_012715'!BU14</f>
        <v>ND</v>
      </c>
      <c r="AY17" s="143">
        <f>'[2]P3-4 Pos Sp_012715'!BV14</f>
        <v>153.33520000000001</v>
      </c>
      <c r="AZ17" s="143" t="str">
        <f>'[2]P3-4 Pos Sp_012715'!BW14</f>
        <v>ND</v>
      </c>
      <c r="BA17" s="143" t="str">
        <f>'[2]P3-4 Pos Sp_012715'!BX14</f>
        <v>&lt;LOQ</v>
      </c>
      <c r="BB17" s="143" t="str">
        <f>'[2]P3-4 Pos Sp_012715'!BY14</f>
        <v>ND</v>
      </c>
      <c r="BC17" s="143" t="str">
        <f>'[2]P3-4 Pos Sp_012715'!BZ14</f>
        <v>ND</v>
      </c>
      <c r="BD17" s="143">
        <f>'[2]P3-4 Pos Sp_012715'!CA14</f>
        <v>146.82679999999999</v>
      </c>
      <c r="BE17" s="143" t="str">
        <f>'[2]P3-4 Pos Sp_012715'!CB14</f>
        <v>ND</v>
      </c>
      <c r="BF17" s="143" t="str">
        <f>'[2]P3-4 Pos Sp_012715'!CC14</f>
        <v>ND</v>
      </c>
      <c r="BG17" s="143">
        <f>'[2]P3-4 Pos Sp_012715'!CD14</f>
        <v>32.933599999999998</v>
      </c>
      <c r="BH17" s="143">
        <f>'[2]P3-4 Pos Sp_012715'!CE14</f>
        <v>43.8872</v>
      </c>
      <c r="BI17" s="143">
        <f>'[2]P3-4 Pos Sp_012715'!CF14</f>
        <v>19.9956</v>
      </c>
      <c r="BJ17" s="143" t="str">
        <f>'[2]P3-4 Pos Sp_012715'!CG14</f>
        <v>&lt;LOQ</v>
      </c>
      <c r="BK17" s="143" t="str">
        <f>'[2]P3-4 Pos Sp_012715'!CH14</f>
        <v>ND</v>
      </c>
      <c r="BL17" s="143">
        <f>'[2]P3-4 Pos Sp_012715'!CI14</f>
        <v>114.64280000000001</v>
      </c>
      <c r="BM17" s="143" t="str">
        <f>'[2]P3-4 Pos Sp_012715'!CJ14</f>
        <v>&lt;LOQ</v>
      </c>
      <c r="BN17" s="143">
        <f>'[2]P3-4 Pos Sp_012715'!CK14</f>
        <v>154.9776</v>
      </c>
      <c r="BO17" s="143">
        <f>'[2]P3-4 Pos Sp_012715'!CL14</f>
        <v>25.377600000000001</v>
      </c>
      <c r="BP17" s="143">
        <f>'[2]P3-4 Pos Sp_012715'!CM14</f>
        <v>9.1372</v>
      </c>
      <c r="BQ17" s="143" t="str">
        <f>'[2]P3-4 Pos Sp_012715'!CN14</f>
        <v>ND</v>
      </c>
      <c r="BR17" s="143" t="str">
        <f>'[2]P3-4 Pos Sp_012715'!CO14</f>
        <v>ND</v>
      </c>
      <c r="BS17" s="143" t="str">
        <f>'[2]P3-4 Pos Sp_012715'!CP14</f>
        <v>ND</v>
      </c>
      <c r="BT17" s="143" t="str">
        <f>'[2]P3-4 Pos Sp_012715'!CQ14</f>
        <v>&lt;LOQ</v>
      </c>
      <c r="BU17" s="143" t="str">
        <f>'[2]P3-4 Pos Sp_012715'!CR14</f>
        <v>&lt;LOQ</v>
      </c>
      <c r="BV17" s="199">
        <f>'[2]P3-4 Pos Sp_012715'!CS14</f>
        <v>124.67319999999999</v>
      </c>
      <c r="BW17" s="217"/>
    </row>
    <row r="18" spans="1:75" s="199" customFormat="1" x14ac:dyDescent="0.25">
      <c r="A18" s="148">
        <v>42031</v>
      </c>
      <c r="B18" s="143" t="s">
        <v>2</v>
      </c>
      <c r="C18" s="143">
        <v>6</v>
      </c>
      <c r="D18" s="218" t="str">
        <f>'[2]P3-4 Pos Sp_012715'!AA15</f>
        <v>1999-b</v>
      </c>
      <c r="E18" s="143" t="str">
        <f>'[2]P3-4 Pos Sp_012715'!AB15</f>
        <v>&lt;LOQ</v>
      </c>
      <c r="F18" s="143">
        <f>'[2]P3-4 Pos Sp_012715'!AC15</f>
        <v>648.71</v>
      </c>
      <c r="G18" s="143">
        <f>'[2]P3-4 Pos Sp_012715'!AD15</f>
        <v>684.16760000000011</v>
      </c>
      <c r="H18" s="143">
        <f>'[2]P3-4 Pos Sp_012715'!AE15</f>
        <v>740.64840000000004</v>
      </c>
      <c r="I18" s="143">
        <f>'[2]P3-4 Pos Sp_012715'!AF15</f>
        <v>518.91639999999995</v>
      </c>
      <c r="J18" s="143">
        <f>'[2]P3-4 Pos Sp_012715'!AG15</f>
        <v>331.3304</v>
      </c>
      <c r="K18" s="143">
        <f>'[2]P3-4 Pos Sp_012715'!AH15</f>
        <v>197.88399999999999</v>
      </c>
      <c r="L18" s="143">
        <f>'[2]P3-4 Pos Sp_012715'!AI15</f>
        <v>163.8364</v>
      </c>
      <c r="M18" s="143">
        <f>'[2]P3-4 Pos Sp_012715'!AJ15</f>
        <v>174.90959999999998</v>
      </c>
      <c r="N18" s="143">
        <f>'[2]P3-4 Pos Sp_012715'!AK15</f>
        <v>336.76439999999997</v>
      </c>
      <c r="O18" s="143">
        <f>'[2]P3-4 Pos Sp_012715'!AL15</f>
        <v>599.274</v>
      </c>
      <c r="P18" s="143">
        <f>'[2]P3-4 Pos Sp_012715'!AM15</f>
        <v>38.492399999999996</v>
      </c>
      <c r="Q18" s="143">
        <f>'[2]P3-4 Pos Sp_012715'!AN15</f>
        <v>400.24240000000003</v>
      </c>
      <c r="R18" s="143">
        <f>'[2]P3-4 Pos Sp_012715'!AO15</f>
        <v>17.4392</v>
      </c>
      <c r="S18" s="143">
        <f>'[2]P3-4 Pos Sp_012715'!AP15</f>
        <v>218.22559999999999</v>
      </c>
      <c r="T18" s="143" t="str">
        <f>'[2]P3-4 Pos Sp_012715'!AQ15</f>
        <v>ND</v>
      </c>
      <c r="U18" s="143" t="str">
        <f>'[2]P3-4 Pos Sp_012715'!AR15</f>
        <v>ND</v>
      </c>
      <c r="V18" s="143">
        <f>'[2]P3-4 Pos Sp_012715'!AS15</f>
        <v>249.8844</v>
      </c>
      <c r="W18" s="143">
        <f>'[2]P3-4 Pos Sp_012715'!AT15</f>
        <v>65.458399999999997</v>
      </c>
      <c r="X18" s="143" t="str">
        <f>'[2]P3-4 Pos Sp_012715'!AU15</f>
        <v>&lt;LOQ</v>
      </c>
      <c r="Y18" s="143">
        <f>'[2]P3-4 Pos Sp_012715'!AV15</f>
        <v>647.09080000000006</v>
      </c>
      <c r="Z18" s="143">
        <f>'[2]P3-4 Pos Sp_012715'!AW15</f>
        <v>626.66840000000002</v>
      </c>
      <c r="AA18" s="143">
        <f>'[2]P3-4 Pos Sp_012715'!AX15</f>
        <v>63.298000000000002</v>
      </c>
      <c r="AB18" s="143" t="str">
        <f>'[2]P3-4 Pos Sp_012715'!AY15</f>
        <v>ND</v>
      </c>
      <c r="AC18" s="143">
        <f>'[2]P3-4 Pos Sp_012715'!AZ15</f>
        <v>2473.6491999999998</v>
      </c>
      <c r="AD18" s="143">
        <f>'[2]P3-4 Pos Sp_012715'!BA15</f>
        <v>699.322</v>
      </c>
      <c r="AE18" s="143" t="str">
        <f>'[2]P3-4 Pos Sp_012715'!BB15</f>
        <v>&lt;LOQ</v>
      </c>
      <c r="AF18" s="143">
        <f>'[2]P3-4 Pos Sp_012715'!BC15</f>
        <v>201.82680000000002</v>
      </c>
      <c r="AG18" s="143" t="str">
        <f>'[2]P3-4 Pos Sp_012715'!BD15</f>
        <v>ND</v>
      </c>
      <c r="AH18" s="143">
        <f>'[2]P3-4 Pos Sp_012715'!BE15</f>
        <v>369.61359999999996</v>
      </c>
      <c r="AI18" s="143" t="str">
        <f>'[2]P3-4 Pos Sp_012715'!BF15</f>
        <v>ND</v>
      </c>
      <c r="AJ18" s="143">
        <f>'[2]P3-4 Pos Sp_012715'!BG15</f>
        <v>147.71719999999999</v>
      </c>
      <c r="AK18" s="143" t="str">
        <f>'[2]P3-4 Pos Sp_012715'!BH15</f>
        <v>ND</v>
      </c>
      <c r="AL18" s="143">
        <f>'[2]P3-4 Pos Sp_012715'!BI15</f>
        <v>169.3836</v>
      </c>
      <c r="AM18" s="143">
        <f>'[2]P3-4 Pos Sp_012715'!BJ15</f>
        <v>112.73599999999999</v>
      </c>
      <c r="AN18" s="143">
        <f>'[2]P3-4 Pos Sp_012715'!BK15</f>
        <v>587.22159999999997</v>
      </c>
      <c r="AO18" s="143">
        <f>'[2]P3-4 Pos Sp_012715'!BL15</f>
        <v>186.85</v>
      </c>
      <c r="AP18" s="143" t="str">
        <f>'[2]P3-4 Pos Sp_012715'!BM15</f>
        <v>ND</v>
      </c>
      <c r="AQ18" s="143" t="str">
        <f>'[2]P3-4 Pos Sp_012715'!BN15</f>
        <v>ND</v>
      </c>
      <c r="AR18" s="143" t="str">
        <f>'[2]P3-4 Pos Sp_012715'!BO15</f>
        <v>ND</v>
      </c>
      <c r="AS18" s="143" t="str">
        <f>'[2]P3-4 Pos Sp_012715'!BP15</f>
        <v>ND</v>
      </c>
      <c r="AT18" s="143">
        <f>'[2]P3-4 Pos Sp_012715'!BQ15</f>
        <v>261.5428</v>
      </c>
      <c r="AU18" s="143">
        <f>'[2]P3-4 Pos Sp_012715'!BR15</f>
        <v>171.74760000000001</v>
      </c>
      <c r="AV18" s="143" t="str">
        <f>'[2]P3-4 Pos Sp_012715'!BS15</f>
        <v>ND</v>
      </c>
      <c r="AW18" s="143" t="str">
        <f>'[2]P3-4 Pos Sp_012715'!BT15</f>
        <v>ND</v>
      </c>
      <c r="AX18" s="143" t="str">
        <f>'[2]P3-4 Pos Sp_012715'!BU15</f>
        <v>ND</v>
      </c>
      <c r="AY18" s="143">
        <f>'[2]P3-4 Pos Sp_012715'!BV15</f>
        <v>186.12159999999997</v>
      </c>
      <c r="AZ18" s="143" t="str">
        <f>'[2]P3-4 Pos Sp_012715'!BW15</f>
        <v>ND</v>
      </c>
      <c r="BA18" s="143" t="str">
        <f>'[2]P3-4 Pos Sp_012715'!BX15</f>
        <v>ND</v>
      </c>
      <c r="BB18" s="143" t="str">
        <f>'[2]P3-4 Pos Sp_012715'!BY15</f>
        <v>ND</v>
      </c>
      <c r="BC18" s="143" t="str">
        <f>'[2]P3-4 Pos Sp_012715'!BZ15</f>
        <v>ND</v>
      </c>
      <c r="BD18" s="143">
        <f>'[2]P3-4 Pos Sp_012715'!CA15</f>
        <v>150.4932</v>
      </c>
      <c r="BE18" s="143" t="str">
        <f>'[2]P3-4 Pos Sp_012715'!CB15</f>
        <v>&lt;LOQ</v>
      </c>
      <c r="BF18" s="143" t="str">
        <f>'[2]P3-4 Pos Sp_012715'!CC15</f>
        <v>&lt;LOQ</v>
      </c>
      <c r="BG18" s="143">
        <f>'[2]P3-4 Pos Sp_012715'!CD15</f>
        <v>26.291599999999999</v>
      </c>
      <c r="BH18" s="143">
        <f>'[2]P3-4 Pos Sp_012715'!CE15</f>
        <v>56.587600000000002</v>
      </c>
      <c r="BI18" s="143">
        <f>'[2]P3-4 Pos Sp_012715'!CF15</f>
        <v>29.0184</v>
      </c>
      <c r="BJ18" s="143" t="str">
        <f>'[2]P3-4 Pos Sp_012715'!CG15</f>
        <v>ND</v>
      </c>
      <c r="BK18" s="143" t="str">
        <f>'[2]P3-4 Pos Sp_012715'!CH15</f>
        <v>ND</v>
      </c>
      <c r="BL18" s="143">
        <f>'[2]P3-4 Pos Sp_012715'!CI15</f>
        <v>107.66160000000001</v>
      </c>
      <c r="BM18" s="143">
        <f>'[2]P3-4 Pos Sp_012715'!CJ15</f>
        <v>2.3191999999999999</v>
      </c>
      <c r="BN18" s="143">
        <f>'[2]P3-4 Pos Sp_012715'!CK15</f>
        <v>241.15120000000002</v>
      </c>
      <c r="BO18" s="143">
        <f>'[2]P3-4 Pos Sp_012715'!CL15</f>
        <v>40.0032</v>
      </c>
      <c r="BP18" s="143">
        <f>'[2]P3-4 Pos Sp_012715'!CM15</f>
        <v>12.748800000000001</v>
      </c>
      <c r="BQ18" s="143" t="str">
        <f>'[2]P3-4 Pos Sp_012715'!CN15</f>
        <v>ND</v>
      </c>
      <c r="BR18" s="143" t="str">
        <f>'[2]P3-4 Pos Sp_012715'!CO15</f>
        <v>ND</v>
      </c>
      <c r="BS18" s="143" t="str">
        <f>'[2]P3-4 Pos Sp_012715'!CP15</f>
        <v>&lt;LOQ</v>
      </c>
      <c r="BT18" s="143" t="str">
        <f>'[2]P3-4 Pos Sp_012715'!CQ15</f>
        <v>ND</v>
      </c>
      <c r="BU18" s="143" t="str">
        <f>'[2]P3-4 Pos Sp_012715'!CR15</f>
        <v>ND</v>
      </c>
      <c r="BV18" s="199">
        <f>'[2]P3-4 Pos Sp_012715'!CS15</f>
        <v>187.44559999999998</v>
      </c>
      <c r="BW18" s="217"/>
    </row>
    <row r="19" spans="1:75" s="220" customFormat="1" x14ac:dyDescent="0.25">
      <c r="A19" s="219"/>
      <c r="C19" s="220">
        <f>C18</f>
        <v>6</v>
      </c>
      <c r="D19" s="221" t="s">
        <v>225</v>
      </c>
      <c r="E19" s="220">
        <f>IFERROR(AVERAGE(E16:E18),IF(OR(E16="&lt;LOQ",E17="&lt;LOQ",E18="&lt;LOQ"),"&lt;LOQ","ND"))</f>
        <v>322.38759999999996</v>
      </c>
      <c r="F19" s="220">
        <f>IFERROR(AVERAGE(F16:F18),IF(OR(F16="&lt;LOQ",F17="&lt;LOQ",F18="&lt;LOQ"),"&lt;LOQ","ND"))</f>
        <v>450.83919999999995</v>
      </c>
      <c r="G19" s="220">
        <f t="shared" ref="G19:BR19" si="6">IFERROR(AVERAGE(G16:G18),IF(OR(G16="&lt;LOQ",G17="&lt;LOQ",G18="&lt;LOQ"),"&lt;LOQ","ND"))</f>
        <v>491.90879999999999</v>
      </c>
      <c r="H19" s="220">
        <f t="shared" si="6"/>
        <v>643.99186666666662</v>
      </c>
      <c r="I19" s="220">
        <f t="shared" si="6"/>
        <v>431.72653333333329</v>
      </c>
      <c r="J19" s="220">
        <f t="shared" si="6"/>
        <v>293.91879999999998</v>
      </c>
      <c r="K19" s="220">
        <f t="shared" si="6"/>
        <v>193.70399999999998</v>
      </c>
      <c r="L19" s="220">
        <f t="shared" si="6"/>
        <v>156.3749333333333</v>
      </c>
      <c r="M19" s="220">
        <f t="shared" si="6"/>
        <v>160.49440000000001</v>
      </c>
      <c r="N19" s="220">
        <f t="shared" si="6"/>
        <v>268.34813333333335</v>
      </c>
      <c r="O19" s="220">
        <f t="shared" si="6"/>
        <v>384.79506666666674</v>
      </c>
      <c r="P19" s="220">
        <f t="shared" si="6"/>
        <v>25.2272</v>
      </c>
      <c r="Q19" s="220">
        <f t="shared" si="6"/>
        <v>231.04026666666667</v>
      </c>
      <c r="R19" s="220">
        <f t="shared" si="6"/>
        <v>9.6193333333333317</v>
      </c>
      <c r="S19" s="220">
        <f t="shared" si="6"/>
        <v>132.15173333333334</v>
      </c>
      <c r="T19" s="220" t="str">
        <f t="shared" si="6"/>
        <v>ND</v>
      </c>
      <c r="U19" s="220">
        <f t="shared" si="6"/>
        <v>266.93520000000001</v>
      </c>
      <c r="V19" s="220">
        <f t="shared" si="6"/>
        <v>172.00720000000001</v>
      </c>
      <c r="W19" s="220">
        <f t="shared" si="6"/>
        <v>66.322266666666664</v>
      </c>
      <c r="X19" s="220" t="str">
        <f t="shared" si="6"/>
        <v>&lt;LOQ</v>
      </c>
      <c r="Y19" s="220">
        <f t="shared" si="6"/>
        <v>546.28773333333345</v>
      </c>
      <c r="Z19" s="220">
        <f t="shared" si="6"/>
        <v>558.45386666666661</v>
      </c>
      <c r="AA19" s="220">
        <f t="shared" si="6"/>
        <v>91.023199999999989</v>
      </c>
      <c r="AB19" s="220">
        <f t="shared" si="6"/>
        <v>56.136200000000002</v>
      </c>
      <c r="AC19" s="220">
        <f t="shared" si="6"/>
        <v>1707.2197333333334</v>
      </c>
      <c r="AD19" s="220">
        <f t="shared" si="6"/>
        <v>545.24973333333332</v>
      </c>
      <c r="AE19" s="220">
        <f t="shared" si="6"/>
        <v>6.0399999999999991</v>
      </c>
      <c r="AF19" s="220">
        <f t="shared" si="6"/>
        <v>230.01146666666668</v>
      </c>
      <c r="AG19" s="220" t="str">
        <f t="shared" si="6"/>
        <v>&lt;LOQ</v>
      </c>
      <c r="AH19" s="220">
        <f t="shared" si="6"/>
        <v>298.97946666666667</v>
      </c>
      <c r="AI19" s="220" t="str">
        <f t="shared" si="6"/>
        <v>ND</v>
      </c>
      <c r="AJ19" s="220">
        <f t="shared" si="6"/>
        <v>147.15613333333332</v>
      </c>
      <c r="AK19" s="220" t="str">
        <f t="shared" si="6"/>
        <v>ND</v>
      </c>
      <c r="AL19" s="220">
        <f t="shared" si="6"/>
        <v>153.108</v>
      </c>
      <c r="AM19" s="220">
        <f t="shared" si="6"/>
        <v>90.146666666666647</v>
      </c>
      <c r="AN19" s="220">
        <f t="shared" si="6"/>
        <v>459.06359999999995</v>
      </c>
      <c r="AO19" s="220">
        <f t="shared" si="6"/>
        <v>180.82213333333334</v>
      </c>
      <c r="AP19" s="220">
        <f t="shared" si="6"/>
        <v>10.5648</v>
      </c>
      <c r="AQ19" s="220" t="str">
        <f t="shared" si="6"/>
        <v>ND</v>
      </c>
      <c r="AR19" s="220" t="str">
        <f t="shared" si="6"/>
        <v>ND</v>
      </c>
      <c r="AS19" s="220" t="str">
        <f t="shared" si="6"/>
        <v>ND</v>
      </c>
      <c r="AT19" s="220">
        <f t="shared" si="6"/>
        <v>267.8168</v>
      </c>
      <c r="AU19" s="220">
        <f t="shared" si="6"/>
        <v>167.45453333333333</v>
      </c>
      <c r="AV19" s="220" t="str">
        <f t="shared" si="6"/>
        <v>&lt;LOQ</v>
      </c>
      <c r="AW19" s="220" t="str">
        <f t="shared" si="6"/>
        <v>ND</v>
      </c>
      <c r="AX19" s="220" t="str">
        <f t="shared" si="6"/>
        <v>ND</v>
      </c>
      <c r="AY19" s="220">
        <f t="shared" si="6"/>
        <v>167.37893333333332</v>
      </c>
      <c r="AZ19" s="220" t="str">
        <f t="shared" si="6"/>
        <v>&lt;LOQ</v>
      </c>
      <c r="BA19" s="220" t="str">
        <f t="shared" si="6"/>
        <v>&lt;LOQ</v>
      </c>
      <c r="BB19" s="220" t="str">
        <f t="shared" si="6"/>
        <v>ND</v>
      </c>
      <c r="BC19" s="220" t="str">
        <f t="shared" si="6"/>
        <v>ND</v>
      </c>
      <c r="BD19" s="220">
        <f t="shared" si="6"/>
        <v>147.91999999999999</v>
      </c>
      <c r="BE19" s="220" t="str">
        <f t="shared" si="6"/>
        <v>&lt;LOQ</v>
      </c>
      <c r="BF19" s="220" t="str">
        <f t="shared" si="6"/>
        <v>&lt;LOQ</v>
      </c>
      <c r="BG19" s="220">
        <f t="shared" si="6"/>
        <v>35.488399999999999</v>
      </c>
      <c r="BH19" s="220">
        <f t="shared" si="6"/>
        <v>51.144933333333334</v>
      </c>
      <c r="BI19" s="220">
        <f t="shared" si="6"/>
        <v>24.337999999999997</v>
      </c>
      <c r="BJ19" s="220" t="str">
        <f t="shared" si="6"/>
        <v>&lt;LOQ</v>
      </c>
      <c r="BK19" s="220" t="str">
        <f t="shared" si="6"/>
        <v>ND</v>
      </c>
      <c r="BL19" s="220">
        <f t="shared" si="6"/>
        <v>109.12813333333334</v>
      </c>
      <c r="BM19" s="220">
        <f t="shared" si="6"/>
        <v>2.2195999999999998</v>
      </c>
      <c r="BN19" s="220">
        <f t="shared" si="6"/>
        <v>163.20293333333333</v>
      </c>
      <c r="BO19" s="220">
        <f t="shared" si="6"/>
        <v>27.113600000000002</v>
      </c>
      <c r="BP19" s="220">
        <f t="shared" si="6"/>
        <v>9.5220000000000002</v>
      </c>
      <c r="BQ19" s="220" t="str">
        <f t="shared" si="6"/>
        <v>ND</v>
      </c>
      <c r="BR19" s="220" t="str">
        <f t="shared" si="6"/>
        <v>ND</v>
      </c>
      <c r="BS19" s="220" t="str">
        <f t="shared" ref="BS19:BV19" si="7">IFERROR(AVERAGE(BS16:BS18),IF(OR(BS16="&lt;LOQ",BS17="&lt;LOQ",BS18="&lt;LOQ"),"&lt;LOQ","ND"))</f>
        <v>&lt;LOQ</v>
      </c>
      <c r="BT19" s="220" t="str">
        <f t="shared" si="7"/>
        <v>&lt;LOQ</v>
      </c>
      <c r="BU19" s="220" t="str">
        <f t="shared" si="7"/>
        <v>&lt;LOQ</v>
      </c>
      <c r="BV19" s="220">
        <f t="shared" si="7"/>
        <v>134.01293333333334</v>
      </c>
      <c r="BW19" s="222"/>
    </row>
    <row r="20" spans="1:75" s="199" customFormat="1" x14ac:dyDescent="0.25">
      <c r="A20" s="223">
        <v>41962</v>
      </c>
      <c r="B20" s="224" t="s">
        <v>2</v>
      </c>
      <c r="C20" s="224">
        <v>14</v>
      </c>
      <c r="D20" s="225">
        <f>'[2]P18, P3-4 Pos Sp_111914'!AA35</f>
        <v>2002</v>
      </c>
      <c r="E20" s="224">
        <f>'[2]P18, P3-4 Pos Sp_111914'!AB35</f>
        <v>322.43279999999999</v>
      </c>
      <c r="F20" s="224">
        <f>'[2]P18, P3-4 Pos Sp_111914'!AC35</f>
        <v>410.76</v>
      </c>
      <c r="G20" s="224">
        <f>'[2]P18, P3-4 Pos Sp_111914'!AD35</f>
        <v>457.40000000000003</v>
      </c>
      <c r="H20" s="224">
        <f>'[2]P18, P3-4 Pos Sp_111914'!AE35</f>
        <v>685.96</v>
      </c>
      <c r="I20" s="224">
        <f>'[2]P18, P3-4 Pos Sp_111914'!AF35</f>
        <v>416.23999999999995</v>
      </c>
      <c r="J20" s="224">
        <f>'[2]P18, P3-4 Pos Sp_111914'!AG35</f>
        <v>265.56</v>
      </c>
      <c r="K20" s="224">
        <f>'[2]P18, P3-4 Pos Sp_111914'!AH35</f>
        <v>170.32</v>
      </c>
      <c r="L20" s="224">
        <f>'[2]P18, P3-4 Pos Sp_111914'!AI35</f>
        <v>104.8</v>
      </c>
      <c r="M20" s="224">
        <f>'[2]P18, P3-4 Pos Sp_111914'!AJ35</f>
        <v>88.56</v>
      </c>
      <c r="N20" s="224">
        <f>'[2]P18, P3-4 Pos Sp_111914'!AK35</f>
        <v>91.600000000000009</v>
      </c>
      <c r="O20" s="224">
        <f>'[2]P18, P3-4 Pos Sp_111914'!AL35</f>
        <v>74.92</v>
      </c>
      <c r="P20" s="224">
        <f>'[2]P18, P3-4 Pos Sp_111914'!AM35</f>
        <v>5.0799999999999992</v>
      </c>
      <c r="Q20" s="224">
        <f>'[2]P18, P3-4 Pos Sp_111914'!AN35</f>
        <v>33.839999999999996</v>
      </c>
      <c r="R20" s="224" t="str">
        <f>'[2]P18, P3-4 Pos Sp_111914'!AO35</f>
        <v>&lt;LOQ</v>
      </c>
      <c r="S20" s="224">
        <f>'[2]P18, P3-4 Pos Sp_111914'!AP35</f>
        <v>18.48</v>
      </c>
      <c r="T20" s="224" t="str">
        <f>'[2]P18, P3-4 Pos Sp_111914'!AQ35</f>
        <v>ND</v>
      </c>
      <c r="U20" s="224">
        <f>'[2]P18, P3-4 Pos Sp_111914'!AR35</f>
        <v>224.11999999999998</v>
      </c>
      <c r="V20" s="224">
        <f>'[2]P18, P3-4 Pos Sp_111914'!AS35</f>
        <v>111.55999999999999</v>
      </c>
      <c r="W20" s="224">
        <f>'[2]P18, P3-4 Pos Sp_111914'!AT35</f>
        <v>49.599999999999994</v>
      </c>
      <c r="X20" s="224" t="str">
        <f>'[2]P18, P3-4 Pos Sp_111914'!AU35</f>
        <v>ND</v>
      </c>
      <c r="Y20" s="224">
        <f>'[2]P18, P3-4 Pos Sp_111914'!AV35</f>
        <v>616.04</v>
      </c>
      <c r="Z20" s="224">
        <f>'[2]P18, P3-4 Pos Sp_111914'!AW35</f>
        <v>505.52</v>
      </c>
      <c r="AA20" s="224">
        <f>'[2]P18, P3-4 Pos Sp_111914'!AX35</f>
        <v>86</v>
      </c>
      <c r="AB20" s="224">
        <f>'[2]P18, P3-4 Pos Sp_111914'!AY35</f>
        <v>40.56</v>
      </c>
      <c r="AC20" s="224">
        <f>'[2]P18, P3-4 Pos Sp_111914'!AZ35</f>
        <v>1441.96</v>
      </c>
      <c r="AD20" s="224">
        <f>'[2]P18, P3-4 Pos Sp_111914'!BA35</f>
        <v>396.71999999999997</v>
      </c>
      <c r="AE20" s="224" t="str">
        <f>'[2]P18, P3-4 Pos Sp_111914'!BB35</f>
        <v>&lt;LOQ</v>
      </c>
      <c r="AF20" s="224">
        <f>'[2]P18, P3-4 Pos Sp_111914'!BC35</f>
        <v>275.44</v>
      </c>
      <c r="AG20" s="224" t="str">
        <f>'[2]P18, P3-4 Pos Sp_111914'!BD35</f>
        <v>ND</v>
      </c>
      <c r="AH20" s="224">
        <f>'[2]P18, P3-4 Pos Sp_111914'!BE35</f>
        <v>309.56</v>
      </c>
      <c r="AI20" s="224" t="str">
        <f>'[2]P18, P3-4 Pos Sp_111914'!BF35</f>
        <v>ND</v>
      </c>
      <c r="AJ20" s="224">
        <f>'[2]P18, P3-4 Pos Sp_111914'!BG35</f>
        <v>113.19999999999999</v>
      </c>
      <c r="AK20" s="224" t="str">
        <f>'[2]P18, P3-4 Pos Sp_111914'!BH35</f>
        <v>ND</v>
      </c>
      <c r="AL20" s="224">
        <f>'[2]P18, P3-4 Pos Sp_111914'!BI35</f>
        <v>59.199999999999996</v>
      </c>
      <c r="AM20" s="224">
        <f>'[2]P18, P3-4 Pos Sp_111914'!BJ35</f>
        <v>85.399999999999991</v>
      </c>
      <c r="AN20" s="224">
        <f>'[2]P18, P3-4 Pos Sp_111914'!BK35</f>
        <v>365.16</v>
      </c>
      <c r="AO20" s="224">
        <f>'[2]P18, P3-4 Pos Sp_111914'!BL35</f>
        <v>121.32</v>
      </c>
      <c r="AP20" s="224" t="str">
        <f>'[2]P18, P3-4 Pos Sp_111914'!BM35</f>
        <v>ND</v>
      </c>
      <c r="AQ20" s="224" t="str">
        <f>'[2]P18, P3-4 Pos Sp_111914'!BN35</f>
        <v>ND</v>
      </c>
      <c r="AR20" s="224" t="str">
        <f>'[2]P18, P3-4 Pos Sp_111914'!BO35</f>
        <v>ND</v>
      </c>
      <c r="AS20" s="224" t="str">
        <f>'[2]P18, P3-4 Pos Sp_111914'!BP35</f>
        <v>ND</v>
      </c>
      <c r="AT20" s="224">
        <f>'[2]P18, P3-4 Pos Sp_111914'!BQ35</f>
        <v>81</v>
      </c>
      <c r="AU20" s="224">
        <f>'[2]P18, P3-4 Pos Sp_111914'!BR35</f>
        <v>208.6</v>
      </c>
      <c r="AV20" s="224" t="str">
        <f>'[2]P18, P3-4 Pos Sp_111914'!BS35</f>
        <v>&lt;LOQ</v>
      </c>
      <c r="AW20" s="224" t="str">
        <f>'[2]P18, P3-4 Pos Sp_111914'!BT35</f>
        <v>ND</v>
      </c>
      <c r="AX20" s="224" t="str">
        <f>'[2]P18, P3-4 Pos Sp_111914'!BU35</f>
        <v>ND</v>
      </c>
      <c r="AY20" s="224">
        <f>'[2]P18, P3-4 Pos Sp_111914'!BV35</f>
        <v>108.88</v>
      </c>
      <c r="AZ20" s="224" t="str">
        <f>'[2]P18, P3-4 Pos Sp_111914'!BW35</f>
        <v>ND</v>
      </c>
      <c r="BA20" s="224" t="str">
        <f>'[2]P18, P3-4 Pos Sp_111914'!BX35</f>
        <v>ND</v>
      </c>
      <c r="BB20" s="224" t="str">
        <f>'[2]P18, P3-4 Pos Sp_111914'!BY35</f>
        <v>&lt;LOQ</v>
      </c>
      <c r="BC20" s="224" t="str">
        <f>'[2]P18, P3-4 Pos Sp_111914'!BZ35</f>
        <v>ND</v>
      </c>
      <c r="BD20" s="224">
        <f>'[2]P18, P3-4 Pos Sp_111914'!CA35</f>
        <v>92.8</v>
      </c>
      <c r="BE20" s="224" t="str">
        <f>'[2]P18, P3-4 Pos Sp_111914'!CB35</f>
        <v>ND</v>
      </c>
      <c r="BF20" s="224" t="str">
        <f>'[2]P18, P3-4 Pos Sp_111914'!CC35</f>
        <v>&lt;LOQ</v>
      </c>
      <c r="BG20" s="224">
        <f>'[2]P18, P3-4 Pos Sp_111914'!CD35</f>
        <v>14.959999999999999</v>
      </c>
      <c r="BH20" s="224">
        <f>'[2]P18, P3-4 Pos Sp_111914'!CE35</f>
        <v>3.08</v>
      </c>
      <c r="BI20" s="224">
        <f>'[2]P18, P3-4 Pos Sp_111914'!CF35</f>
        <v>2.92</v>
      </c>
      <c r="BJ20" s="224" t="str">
        <f>'[2]P18, P3-4 Pos Sp_111914'!CG35</f>
        <v>ND</v>
      </c>
      <c r="BK20" s="224" t="str">
        <f>'[2]P18, P3-4 Pos Sp_111914'!CH35</f>
        <v>ND</v>
      </c>
      <c r="BL20" s="224">
        <f>'[2]P18, P3-4 Pos Sp_111914'!CI35</f>
        <v>84.24</v>
      </c>
      <c r="BM20" s="224">
        <f>'[2]P18, P3-4 Pos Sp_111914'!CJ35</f>
        <v>12</v>
      </c>
      <c r="BN20" s="224">
        <f>'[2]P18, P3-4 Pos Sp_111914'!CK35</f>
        <v>51.32</v>
      </c>
      <c r="BO20" s="224">
        <f>'[2]P18, P3-4 Pos Sp_111914'!CL35</f>
        <v>5.8</v>
      </c>
      <c r="BP20" s="224" t="str">
        <f>'[2]P18, P3-4 Pos Sp_111914'!CM35</f>
        <v>&lt;LOQ</v>
      </c>
      <c r="BQ20" s="224" t="str">
        <f>'[2]P18, P3-4 Pos Sp_111914'!CN35</f>
        <v>ND</v>
      </c>
      <c r="BR20" s="224" t="str">
        <f>'[2]P18, P3-4 Pos Sp_111914'!CO35</f>
        <v>ND</v>
      </c>
      <c r="BS20" s="224" t="str">
        <f>'[2]P18, P3-4 Pos Sp_111914'!CP35</f>
        <v>ND</v>
      </c>
      <c r="BT20" s="224" t="str">
        <f>'[2]P18, P3-4 Pos Sp_111914'!CQ35</f>
        <v>ND</v>
      </c>
      <c r="BU20" s="224" t="str">
        <f>'[2]P18, P3-4 Pos Sp_111914'!CR35</f>
        <v>ND</v>
      </c>
      <c r="BV20" s="224">
        <f>'[2]P18, P3-4 Pos Sp_111914'!CS35</f>
        <v>19.759999999999998</v>
      </c>
      <c r="BW20" s="217"/>
    </row>
    <row r="21" spans="1:75" s="199" customFormat="1" x14ac:dyDescent="0.25">
      <c r="A21" s="148">
        <v>42031</v>
      </c>
      <c r="B21" s="143" t="s">
        <v>2</v>
      </c>
      <c r="C21" s="143">
        <v>14</v>
      </c>
      <c r="D21" s="218" t="str">
        <f>'[2]P3-4 Pos Sp_012715'!AA16</f>
        <v>2003-a</v>
      </c>
      <c r="E21" s="143">
        <f>'[2]P3-4 Pos Sp_012715'!AB16</f>
        <v>585.83119999999997</v>
      </c>
      <c r="F21" s="143">
        <f>'[2]P3-4 Pos Sp_012715'!AC16</f>
        <v>544.83639999999991</v>
      </c>
      <c r="G21" s="143">
        <f>'[2]P3-4 Pos Sp_012715'!AD16</f>
        <v>464.58760000000001</v>
      </c>
      <c r="H21" s="143">
        <f>'[2]P3-4 Pos Sp_012715'!AE16</f>
        <v>668.74559999999997</v>
      </c>
      <c r="I21" s="143">
        <f>'[2]P3-4 Pos Sp_012715'!AF16</f>
        <v>436.37079999999992</v>
      </c>
      <c r="J21" s="143">
        <f>'[2]P3-4 Pos Sp_012715'!AG16</f>
        <v>331.84559999999999</v>
      </c>
      <c r="K21" s="143">
        <f>'[2]P3-4 Pos Sp_012715'!AH16</f>
        <v>145.90039999999999</v>
      </c>
      <c r="L21" s="143">
        <f>'[2]P3-4 Pos Sp_012715'!AI16</f>
        <v>76.911199999999994</v>
      </c>
      <c r="M21" s="143">
        <f>'[2]P3-4 Pos Sp_012715'!AJ16</f>
        <v>68.4816</v>
      </c>
      <c r="N21" s="143">
        <f>'[2]P3-4 Pos Sp_012715'!AK16</f>
        <v>68.786000000000001</v>
      </c>
      <c r="O21" s="143">
        <f>'[2]P3-4 Pos Sp_012715'!AL16</f>
        <v>117.9092</v>
      </c>
      <c r="P21" s="143" t="str">
        <f>'[2]P3-4 Pos Sp_012715'!AM16</f>
        <v>ND</v>
      </c>
      <c r="Q21" s="143">
        <f>'[2]P3-4 Pos Sp_012715'!AN16</f>
        <v>208.83839999999998</v>
      </c>
      <c r="R21" s="143">
        <f>'[2]P3-4 Pos Sp_012715'!AO16</f>
        <v>11.678400000000002</v>
      </c>
      <c r="S21" s="143">
        <f>'[2]P3-4 Pos Sp_012715'!AP16</f>
        <v>173.81640000000002</v>
      </c>
      <c r="T21" s="143" t="str">
        <f>'[2]P3-4 Pos Sp_012715'!AQ16</f>
        <v>ND</v>
      </c>
      <c r="U21" s="143">
        <f>'[2]P3-4 Pos Sp_012715'!AR16</f>
        <v>816.76639999999998</v>
      </c>
      <c r="V21" s="143">
        <f>'[2]P3-4 Pos Sp_012715'!AS16</f>
        <v>177.12840000000003</v>
      </c>
      <c r="W21" s="143" t="str">
        <f>'[2]P3-4 Pos Sp_012715'!AT16</f>
        <v>ND</v>
      </c>
      <c r="X21" s="143" t="str">
        <f>'[2]P3-4 Pos Sp_012715'!AU16</f>
        <v>ND</v>
      </c>
      <c r="Y21" s="143">
        <f>'[2]P3-4 Pos Sp_012715'!AV16</f>
        <v>618.19279999999992</v>
      </c>
      <c r="Z21" s="143">
        <f>'[2]P3-4 Pos Sp_012715'!AW16</f>
        <v>1035.3851999999999</v>
      </c>
      <c r="AA21" s="143">
        <f>'[2]P3-4 Pos Sp_012715'!AX16</f>
        <v>87.025999999999996</v>
      </c>
      <c r="AB21" s="143" t="str">
        <f>'[2]P3-4 Pos Sp_012715'!AY16</f>
        <v>ND</v>
      </c>
      <c r="AC21" s="143">
        <f>'[2]P3-4 Pos Sp_012715'!AZ16</f>
        <v>1323.8835999999999</v>
      </c>
      <c r="AD21" s="143">
        <f>'[2]P3-4 Pos Sp_012715'!BA16</f>
        <v>882.69719999999995</v>
      </c>
      <c r="AE21" s="143" t="str">
        <f>'[2]P3-4 Pos Sp_012715'!BB16</f>
        <v>ND</v>
      </c>
      <c r="AF21" s="143">
        <f>'[2]P3-4 Pos Sp_012715'!BC16</f>
        <v>379.38239999999996</v>
      </c>
      <c r="AG21" s="143" t="str">
        <f>'[2]P3-4 Pos Sp_012715'!BD16</f>
        <v>ND</v>
      </c>
      <c r="AH21" s="143">
        <f>'[2]P3-4 Pos Sp_012715'!BE16</f>
        <v>312.06080000000003</v>
      </c>
      <c r="AI21" s="143" t="str">
        <f>'[2]P3-4 Pos Sp_012715'!BF16</f>
        <v>ND</v>
      </c>
      <c r="AJ21" s="143">
        <f>'[2]P3-4 Pos Sp_012715'!BG16</f>
        <v>123.45119999999999</v>
      </c>
      <c r="AK21" s="143" t="str">
        <f>'[2]P3-4 Pos Sp_012715'!BH16</f>
        <v>ND</v>
      </c>
      <c r="AL21" s="143">
        <f>'[2]P3-4 Pos Sp_012715'!BI16</f>
        <v>49.016799999999996</v>
      </c>
      <c r="AM21" s="143">
        <f>'[2]P3-4 Pos Sp_012715'!BJ16</f>
        <v>109.32</v>
      </c>
      <c r="AN21" s="143">
        <f>'[2]P3-4 Pos Sp_012715'!BK16</f>
        <v>593.3732</v>
      </c>
      <c r="AO21" s="143">
        <f>'[2]P3-4 Pos Sp_012715'!BL16</f>
        <v>175.87800000000001</v>
      </c>
      <c r="AP21" s="143">
        <f>'[2]P3-4 Pos Sp_012715'!BM16</f>
        <v>6.8715999999999999</v>
      </c>
      <c r="AQ21" s="143" t="str">
        <f>'[2]P3-4 Pos Sp_012715'!BN16</f>
        <v>ND</v>
      </c>
      <c r="AR21" s="143" t="str">
        <f>'[2]P3-4 Pos Sp_012715'!BO16</f>
        <v>ND</v>
      </c>
      <c r="AS21" s="143" t="str">
        <f>'[2]P3-4 Pos Sp_012715'!BP16</f>
        <v>ND</v>
      </c>
      <c r="AT21" s="143">
        <f>'[2]P3-4 Pos Sp_012715'!BQ16</f>
        <v>96.724800000000002</v>
      </c>
      <c r="AU21" s="143">
        <f>'[2]P3-4 Pos Sp_012715'!BR16</f>
        <v>91.607199999999992</v>
      </c>
      <c r="AV21" s="143" t="str">
        <f>'[2]P3-4 Pos Sp_012715'!BS16</f>
        <v>ND</v>
      </c>
      <c r="AW21" s="143" t="str">
        <f>'[2]P3-4 Pos Sp_012715'!BT16</f>
        <v>ND</v>
      </c>
      <c r="AX21" s="143" t="str">
        <f>'[2]P3-4 Pos Sp_012715'!BU16</f>
        <v>ND</v>
      </c>
      <c r="AY21" s="143">
        <f>'[2]P3-4 Pos Sp_012715'!BV16</f>
        <v>98.630800000000008</v>
      </c>
      <c r="AZ21" s="143" t="str">
        <f>'[2]P3-4 Pos Sp_012715'!BW16</f>
        <v>ND</v>
      </c>
      <c r="BA21" s="143" t="str">
        <f>'[2]P3-4 Pos Sp_012715'!BX16</f>
        <v>ND</v>
      </c>
      <c r="BB21" s="143" t="str">
        <f>'[2]P3-4 Pos Sp_012715'!BY16</f>
        <v>ND</v>
      </c>
      <c r="BC21" s="143" t="str">
        <f>'[2]P3-4 Pos Sp_012715'!BZ16</f>
        <v>ND</v>
      </c>
      <c r="BD21" s="143">
        <f>'[2]P3-4 Pos Sp_012715'!CA16</f>
        <v>72.224800000000002</v>
      </c>
      <c r="BE21" s="143" t="str">
        <f>'[2]P3-4 Pos Sp_012715'!CB16</f>
        <v>&lt;LOQ</v>
      </c>
      <c r="BF21" s="143" t="str">
        <f>'[2]P3-4 Pos Sp_012715'!CC16</f>
        <v>&lt;LOQ</v>
      </c>
      <c r="BG21" s="143">
        <f>'[2]P3-4 Pos Sp_012715'!CD16</f>
        <v>28.6968</v>
      </c>
      <c r="BH21" s="143">
        <f>'[2]P3-4 Pos Sp_012715'!CE16</f>
        <v>21.0412</v>
      </c>
      <c r="BI21" s="143">
        <f>'[2]P3-4 Pos Sp_012715'!CF16</f>
        <v>12.967599999999997</v>
      </c>
      <c r="BJ21" s="143" t="str">
        <f>'[2]P3-4 Pos Sp_012715'!CG16</f>
        <v>ND</v>
      </c>
      <c r="BK21" s="143" t="str">
        <f>'[2]P3-4 Pos Sp_012715'!CH16</f>
        <v>ND</v>
      </c>
      <c r="BL21" s="143">
        <f>'[2]P3-4 Pos Sp_012715'!CI16</f>
        <v>69.381199999999993</v>
      </c>
      <c r="BM21" s="143">
        <f>'[2]P3-4 Pos Sp_012715'!CJ16</f>
        <v>2.5284</v>
      </c>
      <c r="BN21" s="143">
        <f>'[2]P3-4 Pos Sp_012715'!CK16</f>
        <v>271.99160000000001</v>
      </c>
      <c r="BO21" s="143">
        <f>'[2]P3-4 Pos Sp_012715'!CL16</f>
        <v>40.889999999999993</v>
      </c>
      <c r="BP21" s="143">
        <f>'[2]P3-4 Pos Sp_012715'!CM16</f>
        <v>19.801199999999998</v>
      </c>
      <c r="BQ21" s="143" t="str">
        <f>'[2]P3-4 Pos Sp_012715'!CN16</f>
        <v>ND</v>
      </c>
      <c r="BR21" s="143" t="str">
        <f>'[2]P3-4 Pos Sp_012715'!CO16</f>
        <v>ND</v>
      </c>
      <c r="BS21" s="143" t="str">
        <f>'[2]P3-4 Pos Sp_012715'!CP16</f>
        <v>ND</v>
      </c>
      <c r="BT21" s="143" t="str">
        <f>'[2]P3-4 Pos Sp_012715'!CQ16</f>
        <v>ND</v>
      </c>
      <c r="BU21" s="143" t="str">
        <f>'[2]P3-4 Pos Sp_012715'!CR16</f>
        <v>ND</v>
      </c>
      <c r="BV21" s="199">
        <f>'[2]P3-4 Pos Sp_012715'!CS16</f>
        <v>240.94280000000001</v>
      </c>
      <c r="BW21" s="217"/>
    </row>
    <row r="22" spans="1:75" s="199" customFormat="1" x14ac:dyDescent="0.25">
      <c r="A22" s="148">
        <v>42031</v>
      </c>
      <c r="B22" s="143" t="s">
        <v>2</v>
      </c>
      <c r="C22" s="143">
        <v>14</v>
      </c>
      <c r="D22" s="218" t="str">
        <f>'[2]P3-4 Pos Sp_012715'!AA17</f>
        <v>2003-b</v>
      </c>
      <c r="E22" s="143">
        <f>'[2]P3-4 Pos Sp_012715'!AB17</f>
        <v>920.98559999999998</v>
      </c>
      <c r="F22" s="143">
        <f>'[2]P3-4 Pos Sp_012715'!AC17</f>
        <v>684.66800000000001</v>
      </c>
      <c r="G22" s="143">
        <f>'[2]P3-4 Pos Sp_012715'!AD17</f>
        <v>648.22239999999999</v>
      </c>
      <c r="H22" s="143">
        <f>'[2]P3-4 Pos Sp_012715'!AE17</f>
        <v>861.78279999999995</v>
      </c>
      <c r="I22" s="143">
        <f>'[2]P3-4 Pos Sp_012715'!AF17</f>
        <v>614.15279999999996</v>
      </c>
      <c r="J22" s="143">
        <f>'[2]P3-4 Pos Sp_012715'!AG17</f>
        <v>305.28960000000001</v>
      </c>
      <c r="K22" s="143">
        <f>'[2]P3-4 Pos Sp_012715'!AH17</f>
        <v>152.6224</v>
      </c>
      <c r="L22" s="143">
        <f>'[2]P3-4 Pos Sp_012715'!AI17</f>
        <v>70.264799999999994</v>
      </c>
      <c r="M22" s="143">
        <f>'[2]P3-4 Pos Sp_012715'!AJ17</f>
        <v>60.559199999999997</v>
      </c>
      <c r="N22" s="143">
        <f>'[2]P3-4 Pos Sp_012715'!AK17</f>
        <v>102.8852</v>
      </c>
      <c r="O22" s="143">
        <f>'[2]P3-4 Pos Sp_012715'!AL17</f>
        <v>245.74160000000003</v>
      </c>
      <c r="P22" s="143">
        <f>'[2]P3-4 Pos Sp_012715'!AM17</f>
        <v>22.456399999999999</v>
      </c>
      <c r="Q22" s="143">
        <f>'[2]P3-4 Pos Sp_012715'!AN17</f>
        <v>219.85040000000001</v>
      </c>
      <c r="R22" s="143">
        <f>'[2]P3-4 Pos Sp_012715'!AO17</f>
        <v>8.0640000000000001</v>
      </c>
      <c r="S22" s="143">
        <f>'[2]P3-4 Pos Sp_012715'!AP17</f>
        <v>98.735200000000006</v>
      </c>
      <c r="T22" s="143" t="str">
        <f>'[2]P3-4 Pos Sp_012715'!AQ17</f>
        <v>ND</v>
      </c>
      <c r="U22" s="143">
        <f>'[2]P3-4 Pos Sp_012715'!AR17</f>
        <v>176.54600000000002</v>
      </c>
      <c r="V22" s="143">
        <f>'[2]P3-4 Pos Sp_012715'!AS17</f>
        <v>55.632000000000005</v>
      </c>
      <c r="W22" s="143">
        <f>'[2]P3-4 Pos Sp_012715'!AT17</f>
        <v>29.33</v>
      </c>
      <c r="X22" s="143">
        <f>'[2]P3-4 Pos Sp_012715'!AU17</f>
        <v>13.984</v>
      </c>
      <c r="Y22" s="143">
        <f>'[2]P3-4 Pos Sp_012715'!AV17</f>
        <v>797.80200000000002</v>
      </c>
      <c r="Z22" s="143">
        <f>'[2]P3-4 Pos Sp_012715'!AW17</f>
        <v>484.99319999999994</v>
      </c>
      <c r="AA22" s="143">
        <f>'[2]P3-4 Pos Sp_012715'!AX17</f>
        <v>59.991199999999999</v>
      </c>
      <c r="AB22" s="143" t="str">
        <f>'[2]P3-4 Pos Sp_012715'!AY17</f>
        <v>ND</v>
      </c>
      <c r="AC22" s="143">
        <f>'[2]P3-4 Pos Sp_012715'!AZ17</f>
        <v>2054.8067999999998</v>
      </c>
      <c r="AD22" s="143">
        <f>'[2]P3-4 Pos Sp_012715'!BA17</f>
        <v>470.834</v>
      </c>
      <c r="AE22" s="143" t="str">
        <f>'[2]P3-4 Pos Sp_012715'!BB17</f>
        <v>ND</v>
      </c>
      <c r="AF22" s="143">
        <f>'[2]P3-4 Pos Sp_012715'!BC17</f>
        <v>232.22559999999999</v>
      </c>
      <c r="AG22" s="143" t="str">
        <f>'[2]P3-4 Pos Sp_012715'!BD17</f>
        <v>ND</v>
      </c>
      <c r="AH22" s="143">
        <f>'[2]P3-4 Pos Sp_012715'!BE17</f>
        <v>333.70760000000001</v>
      </c>
      <c r="AI22" s="143" t="str">
        <f>'[2]P3-4 Pos Sp_012715'!BF17</f>
        <v>&lt;LOQ</v>
      </c>
      <c r="AJ22" s="143">
        <f>'[2]P3-4 Pos Sp_012715'!BG17</f>
        <v>97.012800000000013</v>
      </c>
      <c r="AK22" s="143" t="str">
        <f>'[2]P3-4 Pos Sp_012715'!BH17</f>
        <v>ND</v>
      </c>
      <c r="AL22" s="143">
        <f>'[2]P3-4 Pos Sp_012715'!BI17</f>
        <v>49.640800000000006</v>
      </c>
      <c r="AM22" s="143">
        <f>'[2]P3-4 Pos Sp_012715'!BJ17</f>
        <v>83.293599999999998</v>
      </c>
      <c r="AN22" s="143">
        <f>'[2]P3-4 Pos Sp_012715'!BK17</f>
        <v>685.27559999999994</v>
      </c>
      <c r="AO22" s="143">
        <f>'[2]P3-4 Pos Sp_012715'!BL17</f>
        <v>159.16120000000001</v>
      </c>
      <c r="AP22" s="143" t="str">
        <f>'[2]P3-4 Pos Sp_012715'!BM17</f>
        <v>ND</v>
      </c>
      <c r="AQ22" s="143" t="str">
        <f>'[2]P3-4 Pos Sp_012715'!BN17</f>
        <v>ND</v>
      </c>
      <c r="AR22" s="143" t="str">
        <f>'[2]P3-4 Pos Sp_012715'!BO17</f>
        <v>&lt;LOQ</v>
      </c>
      <c r="AS22" s="143" t="str">
        <f>'[2]P3-4 Pos Sp_012715'!BP17</f>
        <v>ND</v>
      </c>
      <c r="AT22" s="143">
        <f>'[2]P3-4 Pos Sp_012715'!BQ17</f>
        <v>114.40999999999998</v>
      </c>
      <c r="AU22" s="143">
        <f>'[2]P3-4 Pos Sp_012715'!BR17</f>
        <v>135.65799999999999</v>
      </c>
      <c r="AV22" s="143" t="str">
        <f>'[2]P3-4 Pos Sp_012715'!BS17</f>
        <v>ND</v>
      </c>
      <c r="AW22" s="143" t="str">
        <f>'[2]P3-4 Pos Sp_012715'!BT17</f>
        <v>ND</v>
      </c>
      <c r="AX22" s="143" t="str">
        <f>'[2]P3-4 Pos Sp_012715'!BU17</f>
        <v>ND</v>
      </c>
      <c r="AY22" s="143">
        <f>'[2]P3-4 Pos Sp_012715'!BV17</f>
        <v>81.921599999999998</v>
      </c>
      <c r="AZ22" s="143" t="str">
        <f>'[2]P3-4 Pos Sp_012715'!BW17</f>
        <v>ND</v>
      </c>
      <c r="BA22" s="143" t="str">
        <f>'[2]P3-4 Pos Sp_012715'!BX17</f>
        <v>ND</v>
      </c>
      <c r="BB22" s="143" t="str">
        <f>'[2]P3-4 Pos Sp_012715'!BY17</f>
        <v>ND</v>
      </c>
      <c r="BC22" s="143" t="str">
        <f>'[2]P3-4 Pos Sp_012715'!BZ17</f>
        <v>ND</v>
      </c>
      <c r="BD22" s="143">
        <f>'[2]P3-4 Pos Sp_012715'!CA17</f>
        <v>75.730800000000002</v>
      </c>
      <c r="BE22" s="143" t="str">
        <f>'[2]P3-4 Pos Sp_012715'!CB17</f>
        <v>ND</v>
      </c>
      <c r="BF22" s="143" t="str">
        <f>'[2]P3-4 Pos Sp_012715'!CC17</f>
        <v>&lt;LOQ</v>
      </c>
      <c r="BG22" s="143">
        <f>'[2]P3-4 Pos Sp_012715'!CD17</f>
        <v>16.309999999999999</v>
      </c>
      <c r="BH22" s="143">
        <f>'[2]P3-4 Pos Sp_012715'!CE17</f>
        <v>13.118</v>
      </c>
      <c r="BI22" s="143">
        <f>'[2]P3-4 Pos Sp_012715'!CF17</f>
        <v>6.1032000000000002</v>
      </c>
      <c r="BJ22" s="143" t="str">
        <f>'[2]P3-4 Pos Sp_012715'!CG17</f>
        <v>ND</v>
      </c>
      <c r="BK22" s="143" t="str">
        <f>'[2]P3-4 Pos Sp_012715'!CH17</f>
        <v>ND</v>
      </c>
      <c r="BL22" s="143">
        <f>'[2]P3-4 Pos Sp_012715'!CI17</f>
        <v>39.046799999999998</v>
      </c>
      <c r="BM22" s="143" t="str">
        <f>'[2]P3-4 Pos Sp_012715'!CJ17</f>
        <v>&lt;LOQ</v>
      </c>
      <c r="BN22" s="143">
        <f>'[2]P3-4 Pos Sp_012715'!CK17</f>
        <v>186.74599999999998</v>
      </c>
      <c r="BO22" s="143">
        <f>'[2]P3-4 Pos Sp_012715'!CL17</f>
        <v>18.454799999999999</v>
      </c>
      <c r="BP22" s="143">
        <f>'[2]P3-4 Pos Sp_012715'!CM17</f>
        <v>4.1084000000000005</v>
      </c>
      <c r="BQ22" s="143" t="str">
        <f>'[2]P3-4 Pos Sp_012715'!CN17</f>
        <v>ND</v>
      </c>
      <c r="BR22" s="143" t="str">
        <f>'[2]P3-4 Pos Sp_012715'!CO17</f>
        <v>ND</v>
      </c>
      <c r="BS22" s="143" t="str">
        <f>'[2]P3-4 Pos Sp_012715'!CP17</f>
        <v>ND</v>
      </c>
      <c r="BT22" s="143" t="str">
        <f>'[2]P3-4 Pos Sp_012715'!CQ17</f>
        <v>ND</v>
      </c>
      <c r="BU22" s="143" t="str">
        <f>'[2]P3-4 Pos Sp_012715'!CR17</f>
        <v>ND</v>
      </c>
      <c r="BV22" s="199">
        <f>'[2]P3-4 Pos Sp_012715'!CS17</f>
        <v>92.349599999999995</v>
      </c>
      <c r="BW22" s="217"/>
    </row>
    <row r="23" spans="1:75" s="220" customFormat="1" x14ac:dyDescent="0.25">
      <c r="A23" s="219"/>
      <c r="C23" s="220">
        <f>C22</f>
        <v>14</v>
      </c>
      <c r="D23" s="221" t="s">
        <v>225</v>
      </c>
      <c r="E23" s="220">
        <f>IFERROR(AVERAGE(E20:E22),IF(OR(E20="&lt;LOQ",E21="&lt;LOQ",E22="&lt;LOQ"),"&lt;LOQ","ND"))</f>
        <v>609.74986666666666</v>
      </c>
      <c r="F23" s="220">
        <f>IFERROR(AVERAGE(F20:F22),IF(OR(F20="&lt;LOQ",F21="&lt;LOQ",F22="&lt;LOQ"),"&lt;LOQ","ND"))</f>
        <v>546.75480000000005</v>
      </c>
      <c r="G23" s="220">
        <f t="shared" ref="G23:BR23" si="8">IFERROR(AVERAGE(G20:G22),IF(OR(G20="&lt;LOQ",G21="&lt;LOQ",G22="&lt;LOQ"),"&lt;LOQ","ND"))</f>
        <v>523.40333333333331</v>
      </c>
      <c r="H23" s="220">
        <f t="shared" si="8"/>
        <v>738.82946666666669</v>
      </c>
      <c r="I23" s="220">
        <f t="shared" si="8"/>
        <v>488.92119999999994</v>
      </c>
      <c r="J23" s="220">
        <f t="shared" si="8"/>
        <v>300.89840000000004</v>
      </c>
      <c r="K23" s="220">
        <f t="shared" si="8"/>
        <v>156.28093333333334</v>
      </c>
      <c r="L23" s="220">
        <f t="shared" si="8"/>
        <v>83.992000000000004</v>
      </c>
      <c r="M23" s="220">
        <f t="shared" si="8"/>
        <v>72.533600000000007</v>
      </c>
      <c r="N23" s="220">
        <f t="shared" si="8"/>
        <v>87.757066666666674</v>
      </c>
      <c r="O23" s="220">
        <f t="shared" si="8"/>
        <v>146.1902666666667</v>
      </c>
      <c r="P23" s="220">
        <f t="shared" si="8"/>
        <v>13.768199999999998</v>
      </c>
      <c r="Q23" s="220">
        <f t="shared" si="8"/>
        <v>154.17626666666666</v>
      </c>
      <c r="R23" s="220">
        <f t="shared" si="8"/>
        <v>9.8712000000000018</v>
      </c>
      <c r="S23" s="220">
        <f t="shared" si="8"/>
        <v>97.010533333333342</v>
      </c>
      <c r="T23" s="220" t="str">
        <f t="shared" si="8"/>
        <v>ND</v>
      </c>
      <c r="U23" s="220">
        <f t="shared" si="8"/>
        <v>405.81079999999997</v>
      </c>
      <c r="V23" s="220">
        <f t="shared" si="8"/>
        <v>114.77346666666666</v>
      </c>
      <c r="W23" s="220">
        <f t="shared" si="8"/>
        <v>39.464999999999996</v>
      </c>
      <c r="X23" s="220">
        <f t="shared" si="8"/>
        <v>13.984</v>
      </c>
      <c r="Y23" s="220">
        <f t="shared" si="8"/>
        <v>677.3449333333333</v>
      </c>
      <c r="Z23" s="220">
        <f t="shared" si="8"/>
        <v>675.2994666666666</v>
      </c>
      <c r="AA23" s="220">
        <f t="shared" si="8"/>
        <v>77.672399999999996</v>
      </c>
      <c r="AB23" s="220">
        <f t="shared" si="8"/>
        <v>40.56</v>
      </c>
      <c r="AC23" s="220">
        <f t="shared" si="8"/>
        <v>1606.8834666666669</v>
      </c>
      <c r="AD23" s="220">
        <f t="shared" si="8"/>
        <v>583.41706666666664</v>
      </c>
      <c r="AE23" s="220" t="str">
        <f t="shared" si="8"/>
        <v>&lt;LOQ</v>
      </c>
      <c r="AF23" s="220">
        <f t="shared" si="8"/>
        <v>295.68266666666665</v>
      </c>
      <c r="AG23" s="220" t="str">
        <f t="shared" si="8"/>
        <v>ND</v>
      </c>
      <c r="AH23" s="220">
        <f t="shared" si="8"/>
        <v>318.44280000000003</v>
      </c>
      <c r="AI23" s="220" t="str">
        <f t="shared" si="8"/>
        <v>&lt;LOQ</v>
      </c>
      <c r="AJ23" s="220">
        <f t="shared" si="8"/>
        <v>111.22133333333333</v>
      </c>
      <c r="AK23" s="220" t="str">
        <f t="shared" si="8"/>
        <v>ND</v>
      </c>
      <c r="AL23" s="220">
        <f t="shared" si="8"/>
        <v>52.619199999999999</v>
      </c>
      <c r="AM23" s="220">
        <f t="shared" si="8"/>
        <v>92.671199999999999</v>
      </c>
      <c r="AN23" s="220">
        <f t="shared" si="8"/>
        <v>547.93626666666671</v>
      </c>
      <c r="AO23" s="220">
        <f t="shared" si="8"/>
        <v>152.11973333333333</v>
      </c>
      <c r="AP23" s="220">
        <f t="shared" si="8"/>
        <v>6.8715999999999999</v>
      </c>
      <c r="AQ23" s="220" t="str">
        <f t="shared" si="8"/>
        <v>ND</v>
      </c>
      <c r="AR23" s="220" t="str">
        <f t="shared" si="8"/>
        <v>&lt;LOQ</v>
      </c>
      <c r="AS23" s="220" t="str">
        <f t="shared" si="8"/>
        <v>ND</v>
      </c>
      <c r="AT23" s="220">
        <f t="shared" si="8"/>
        <v>97.378266666666661</v>
      </c>
      <c r="AU23" s="220">
        <f t="shared" si="8"/>
        <v>145.2884</v>
      </c>
      <c r="AV23" s="220" t="str">
        <f t="shared" si="8"/>
        <v>&lt;LOQ</v>
      </c>
      <c r="AW23" s="220" t="str">
        <f t="shared" si="8"/>
        <v>ND</v>
      </c>
      <c r="AX23" s="220" t="str">
        <f t="shared" si="8"/>
        <v>ND</v>
      </c>
      <c r="AY23" s="220">
        <f t="shared" si="8"/>
        <v>96.477466666666672</v>
      </c>
      <c r="AZ23" s="220" t="str">
        <f t="shared" si="8"/>
        <v>ND</v>
      </c>
      <c r="BA23" s="220" t="str">
        <f t="shared" si="8"/>
        <v>ND</v>
      </c>
      <c r="BB23" s="220" t="str">
        <f t="shared" si="8"/>
        <v>&lt;LOQ</v>
      </c>
      <c r="BC23" s="220" t="str">
        <f t="shared" si="8"/>
        <v>ND</v>
      </c>
      <c r="BD23" s="220">
        <f t="shared" si="8"/>
        <v>80.251866666666672</v>
      </c>
      <c r="BE23" s="220" t="str">
        <f t="shared" si="8"/>
        <v>&lt;LOQ</v>
      </c>
      <c r="BF23" s="220" t="str">
        <f t="shared" si="8"/>
        <v>&lt;LOQ</v>
      </c>
      <c r="BG23" s="220">
        <f t="shared" si="8"/>
        <v>19.988933333333332</v>
      </c>
      <c r="BH23" s="220">
        <f t="shared" si="8"/>
        <v>12.413066666666667</v>
      </c>
      <c r="BI23" s="220">
        <f t="shared" si="8"/>
        <v>7.3302666666666658</v>
      </c>
      <c r="BJ23" s="220" t="str">
        <f t="shared" si="8"/>
        <v>ND</v>
      </c>
      <c r="BK23" s="220" t="str">
        <f t="shared" si="8"/>
        <v>ND</v>
      </c>
      <c r="BL23" s="220">
        <f t="shared" si="8"/>
        <v>64.222666666666655</v>
      </c>
      <c r="BM23" s="220">
        <f t="shared" si="8"/>
        <v>7.2641999999999998</v>
      </c>
      <c r="BN23" s="220">
        <f t="shared" si="8"/>
        <v>170.01919999999998</v>
      </c>
      <c r="BO23" s="220">
        <f t="shared" si="8"/>
        <v>21.714933333333331</v>
      </c>
      <c r="BP23" s="220">
        <f t="shared" si="8"/>
        <v>11.954799999999999</v>
      </c>
      <c r="BQ23" s="220" t="str">
        <f t="shared" si="8"/>
        <v>ND</v>
      </c>
      <c r="BR23" s="220" t="str">
        <f t="shared" si="8"/>
        <v>ND</v>
      </c>
      <c r="BS23" s="220" t="str">
        <f t="shared" ref="BS23:BV23" si="9">IFERROR(AVERAGE(BS20:BS22),IF(OR(BS20="&lt;LOQ",BS21="&lt;LOQ",BS22="&lt;LOQ"),"&lt;LOQ","ND"))</f>
        <v>ND</v>
      </c>
      <c r="BT23" s="220" t="str">
        <f t="shared" si="9"/>
        <v>ND</v>
      </c>
      <c r="BU23" s="220" t="str">
        <f t="shared" si="9"/>
        <v>ND</v>
      </c>
      <c r="BV23" s="220">
        <f t="shared" si="9"/>
        <v>117.68413333333335</v>
      </c>
      <c r="BW23" s="222"/>
    </row>
    <row r="24" spans="1:75" s="199" customFormat="1" x14ac:dyDescent="0.25">
      <c r="A24" s="223">
        <v>41962</v>
      </c>
      <c r="B24" s="224" t="s">
        <v>2</v>
      </c>
      <c r="C24" s="224">
        <v>49</v>
      </c>
      <c r="D24" s="225" t="str">
        <f>'[2]P18, P3-4 Pos Sp_111914'!AA36</f>
        <v>2008 [IS low all]</v>
      </c>
      <c r="E24" s="224" t="str">
        <f>'[2]P18, P3-4 Pos Sp_111914'!AB36</f>
        <v>ND</v>
      </c>
      <c r="F24" s="224">
        <f>'[2]P18, P3-4 Pos Sp_111914'!AC36</f>
        <v>452.16</v>
      </c>
      <c r="G24" s="224">
        <f>'[2]P18, P3-4 Pos Sp_111914'!AD36</f>
        <v>374.68</v>
      </c>
      <c r="H24" s="224">
        <f>'[2]P18, P3-4 Pos Sp_111914'!AE36</f>
        <v>682.52</v>
      </c>
      <c r="I24" s="224">
        <f>'[2]P18, P3-4 Pos Sp_111914'!AF36</f>
        <v>433.40000000000003</v>
      </c>
      <c r="J24" s="224">
        <f>'[2]P18, P3-4 Pos Sp_111914'!AG36</f>
        <v>271.24</v>
      </c>
      <c r="K24" s="224">
        <f>'[2]P18, P3-4 Pos Sp_111914'!AH36</f>
        <v>214.79999999999998</v>
      </c>
      <c r="L24" s="224">
        <f>'[2]P18, P3-4 Pos Sp_111914'!AI36</f>
        <v>195.27999999999997</v>
      </c>
      <c r="M24" s="224">
        <f>'[2]P18, P3-4 Pos Sp_111914'!AJ36</f>
        <v>198.15999999999997</v>
      </c>
      <c r="N24" s="224">
        <f>'[2]P18, P3-4 Pos Sp_111914'!AK36</f>
        <v>223.51999999999998</v>
      </c>
      <c r="O24" s="224">
        <f>'[2]P18, P3-4 Pos Sp_111914'!AL36</f>
        <v>233.24</v>
      </c>
      <c r="P24" s="224">
        <f>'[2]P18, P3-4 Pos Sp_111914'!AM36</f>
        <v>15.08</v>
      </c>
      <c r="Q24" s="224">
        <f>'[2]P18, P3-4 Pos Sp_111914'!AN36</f>
        <v>144.07999999999998</v>
      </c>
      <c r="R24" s="224">
        <f>'[2]P18, P3-4 Pos Sp_111914'!AO36</f>
        <v>5.9200000000000008</v>
      </c>
      <c r="S24" s="224">
        <f>'[2]P18, P3-4 Pos Sp_111914'!AP36</f>
        <v>148.84</v>
      </c>
      <c r="T24" s="224" t="str">
        <f>'[2]P18, P3-4 Pos Sp_111914'!AQ36</f>
        <v>ND</v>
      </c>
      <c r="U24" s="224">
        <f>'[2]P18, P3-4 Pos Sp_111914'!AR36</f>
        <v>24.12</v>
      </c>
      <c r="V24" s="224" t="str">
        <f>'[2]P18, P3-4 Pos Sp_111914'!AS36</f>
        <v>ND</v>
      </c>
      <c r="W24" s="224">
        <f>'[2]P18, P3-4 Pos Sp_111914'!AT36</f>
        <v>14.399999999999999</v>
      </c>
      <c r="X24" s="224" t="str">
        <f>'[2]P18, P3-4 Pos Sp_111914'!AU36</f>
        <v>ND</v>
      </c>
      <c r="Y24" s="224">
        <f>'[2]P18, P3-4 Pos Sp_111914'!AV36</f>
        <v>639.2399999999999</v>
      </c>
      <c r="Z24" s="224">
        <f>'[2]P18, P3-4 Pos Sp_111914'!AW36</f>
        <v>559.52</v>
      </c>
      <c r="AA24" s="224">
        <f>'[2]P18, P3-4 Pos Sp_111914'!AX36</f>
        <v>159.47999999999999</v>
      </c>
      <c r="AB24" s="224" t="str">
        <f>'[2]P18, P3-4 Pos Sp_111914'!AY36</f>
        <v>ND</v>
      </c>
      <c r="AC24" s="224">
        <f>'[2]P18, P3-4 Pos Sp_111914'!AZ36</f>
        <v>958.27999999999986</v>
      </c>
      <c r="AD24" s="224">
        <f>'[2]P18, P3-4 Pos Sp_111914'!BA36</f>
        <v>350.59999999999997</v>
      </c>
      <c r="AE24" s="224" t="str">
        <f>'[2]P18, P3-4 Pos Sp_111914'!BB36</f>
        <v>ND</v>
      </c>
      <c r="AF24" s="224">
        <f>'[2]P18, P3-4 Pos Sp_111914'!BC36</f>
        <v>125.88</v>
      </c>
      <c r="AG24" s="224" t="str">
        <f>'[2]P18, P3-4 Pos Sp_111914'!BD36</f>
        <v>&lt;LOQ</v>
      </c>
      <c r="AH24" s="224">
        <f>'[2]P18, P3-4 Pos Sp_111914'!BE36</f>
        <v>334.44</v>
      </c>
      <c r="AI24" s="224" t="str">
        <f>'[2]P18, P3-4 Pos Sp_111914'!BF36</f>
        <v>ND</v>
      </c>
      <c r="AJ24" s="224">
        <f>'[2]P18, P3-4 Pos Sp_111914'!BG36</f>
        <v>182.24</v>
      </c>
      <c r="AK24" s="224" t="str">
        <f>'[2]P18, P3-4 Pos Sp_111914'!BH36</f>
        <v>ND</v>
      </c>
      <c r="AL24" s="224">
        <f>'[2]P18, P3-4 Pos Sp_111914'!BI36</f>
        <v>183.39999999999998</v>
      </c>
      <c r="AM24" s="224">
        <f>'[2]P18, P3-4 Pos Sp_111914'!BJ36</f>
        <v>139.24</v>
      </c>
      <c r="AN24" s="224">
        <f>'[2]P18, P3-4 Pos Sp_111914'!BK36</f>
        <v>370</v>
      </c>
      <c r="AO24" s="224">
        <f>'[2]P18, P3-4 Pos Sp_111914'!BL36</f>
        <v>182.84</v>
      </c>
      <c r="AP24" s="224" t="str">
        <f>'[2]P18, P3-4 Pos Sp_111914'!BM36</f>
        <v>ND</v>
      </c>
      <c r="AQ24" s="224" t="str">
        <f>'[2]P18, P3-4 Pos Sp_111914'!BN36</f>
        <v>ND</v>
      </c>
      <c r="AR24" s="224" t="str">
        <f>'[2]P18, P3-4 Pos Sp_111914'!BO36</f>
        <v>ND</v>
      </c>
      <c r="AS24" s="224" t="str">
        <f>'[2]P18, P3-4 Pos Sp_111914'!BP36</f>
        <v>ND</v>
      </c>
      <c r="AT24" s="224">
        <f>'[2]P18, P3-4 Pos Sp_111914'!BQ36</f>
        <v>234.64</v>
      </c>
      <c r="AU24" s="224">
        <f>'[2]P18, P3-4 Pos Sp_111914'!BR36</f>
        <v>214.79999999999998</v>
      </c>
      <c r="AV24" s="224" t="str">
        <f>'[2]P18, P3-4 Pos Sp_111914'!BS36</f>
        <v>ND</v>
      </c>
      <c r="AW24" s="224" t="str">
        <f>'[2]P18, P3-4 Pos Sp_111914'!BT36</f>
        <v>ND</v>
      </c>
      <c r="AX24" s="224" t="str">
        <f>'[2]P18, P3-4 Pos Sp_111914'!BU36</f>
        <v>ND</v>
      </c>
      <c r="AY24" s="224">
        <f>'[2]P18, P3-4 Pos Sp_111914'!BV36</f>
        <v>183.64</v>
      </c>
      <c r="AZ24" s="224" t="str">
        <f>'[2]P18, P3-4 Pos Sp_111914'!BW36</f>
        <v>ND</v>
      </c>
      <c r="BA24" s="224" t="str">
        <f>'[2]P18, P3-4 Pos Sp_111914'!BX36</f>
        <v>ND</v>
      </c>
      <c r="BB24" s="224" t="str">
        <f>'[2]P18, P3-4 Pos Sp_111914'!BY36</f>
        <v>ND</v>
      </c>
      <c r="BC24" s="224" t="str">
        <f>'[2]P18, P3-4 Pos Sp_111914'!BZ36</f>
        <v>ND</v>
      </c>
      <c r="BD24" s="224">
        <f>'[2]P18, P3-4 Pos Sp_111914'!CA36</f>
        <v>197.92</v>
      </c>
      <c r="BE24" s="224" t="str">
        <f>'[2]P18, P3-4 Pos Sp_111914'!CB36</f>
        <v>ND</v>
      </c>
      <c r="BF24" s="224" t="str">
        <f>'[2]P18, P3-4 Pos Sp_111914'!CC36</f>
        <v>ND</v>
      </c>
      <c r="BG24" s="224">
        <f>'[2]P18, P3-4 Pos Sp_111914'!CD36</f>
        <v>83.36</v>
      </c>
      <c r="BH24" s="224">
        <f>'[2]P18, P3-4 Pos Sp_111914'!CE36</f>
        <v>124.19999999999999</v>
      </c>
      <c r="BI24" s="224">
        <f>'[2]P18, P3-4 Pos Sp_111914'!CF36</f>
        <v>54.24</v>
      </c>
      <c r="BJ24" s="224" t="str">
        <f>'[2]P18, P3-4 Pos Sp_111914'!CG36</f>
        <v>ND</v>
      </c>
      <c r="BK24" s="224" t="str">
        <f>'[2]P18, P3-4 Pos Sp_111914'!CH36</f>
        <v>ND</v>
      </c>
      <c r="BL24" s="224">
        <f>'[2]P18, P3-4 Pos Sp_111914'!CI36</f>
        <v>164.55999999999997</v>
      </c>
      <c r="BM24" s="224">
        <f>'[2]P18, P3-4 Pos Sp_111914'!CJ36</f>
        <v>10.92</v>
      </c>
      <c r="BN24" s="224">
        <f>'[2]P18, P3-4 Pos Sp_111914'!CK36</f>
        <v>252.91999999999996</v>
      </c>
      <c r="BO24" s="224">
        <f>'[2]P18, P3-4 Pos Sp_111914'!CL36</f>
        <v>55.039999999999992</v>
      </c>
      <c r="BP24" s="224">
        <f>'[2]P18, P3-4 Pos Sp_111914'!CM36</f>
        <v>24.799999999999997</v>
      </c>
      <c r="BQ24" s="224" t="str">
        <f>'[2]P18, P3-4 Pos Sp_111914'!CN36</f>
        <v>ND</v>
      </c>
      <c r="BR24" s="224" t="str">
        <f>'[2]P18, P3-4 Pos Sp_111914'!CO36</f>
        <v>ND</v>
      </c>
      <c r="BS24" s="224" t="str">
        <f>'[2]P18, P3-4 Pos Sp_111914'!CP36</f>
        <v>ND</v>
      </c>
      <c r="BT24" s="224" t="str">
        <f>'[2]P18, P3-4 Pos Sp_111914'!CQ36</f>
        <v>ND</v>
      </c>
      <c r="BU24" s="224" t="str">
        <f>'[2]P18, P3-4 Pos Sp_111914'!CR36</f>
        <v>ND</v>
      </c>
      <c r="BV24" s="224">
        <f>'[2]P18, P3-4 Pos Sp_111914'!CS36</f>
        <v>259.44</v>
      </c>
      <c r="BW24" s="217"/>
    </row>
    <row r="25" spans="1:75" s="199" customFormat="1" x14ac:dyDescent="0.25">
      <c r="A25" s="148">
        <v>42031</v>
      </c>
      <c r="B25" s="143" t="s">
        <v>2</v>
      </c>
      <c r="C25" s="143">
        <v>49</v>
      </c>
      <c r="D25" s="218" t="str">
        <f>'[2]P3-4 Pos Sp_012715'!AA18</f>
        <v>2009-a</v>
      </c>
      <c r="E25" s="143">
        <f>'[2]P3-4 Pos Sp_012715'!AB18</f>
        <v>605.01319999999998</v>
      </c>
      <c r="F25" s="143" t="str">
        <f>'[2]P3-4 Pos Sp_012715'!AC18</f>
        <v>&lt;LOQ</v>
      </c>
      <c r="G25" s="143">
        <f>'[2]P3-4 Pos Sp_012715'!AD18</f>
        <v>629.90319999999997</v>
      </c>
      <c r="H25" s="143">
        <f>'[2]P3-4 Pos Sp_012715'!AE18</f>
        <v>707.16279999999995</v>
      </c>
      <c r="I25" s="143">
        <f>'[2]P3-4 Pos Sp_012715'!AF18</f>
        <v>480.21279999999996</v>
      </c>
      <c r="J25" s="143">
        <f>'[2]P3-4 Pos Sp_012715'!AG18</f>
        <v>228.03399999999999</v>
      </c>
      <c r="K25" s="143">
        <f>'[2]P3-4 Pos Sp_012715'!AH18</f>
        <v>195.04399999999998</v>
      </c>
      <c r="L25" s="143">
        <f>'[2]P3-4 Pos Sp_012715'!AI18</f>
        <v>102.91800000000001</v>
      </c>
      <c r="M25" s="143">
        <f>'[2]P3-4 Pos Sp_012715'!AJ18</f>
        <v>123.4164</v>
      </c>
      <c r="N25" s="143">
        <f>'[2]P3-4 Pos Sp_012715'!AK18</f>
        <v>186.30039999999997</v>
      </c>
      <c r="O25" s="143">
        <f>'[2]P3-4 Pos Sp_012715'!AL18</f>
        <v>234.77520000000001</v>
      </c>
      <c r="P25" s="143">
        <f>'[2]P3-4 Pos Sp_012715'!AM18</f>
        <v>16.4556</v>
      </c>
      <c r="Q25" s="143">
        <f>'[2]P3-4 Pos Sp_012715'!AN18</f>
        <v>186.9556</v>
      </c>
      <c r="R25" s="143" t="str">
        <f>'[2]P3-4 Pos Sp_012715'!AO18</f>
        <v>ND</v>
      </c>
      <c r="S25" s="143">
        <f>'[2]P3-4 Pos Sp_012715'!AP18</f>
        <v>180.3844</v>
      </c>
      <c r="T25" s="143" t="str">
        <f>'[2]P3-4 Pos Sp_012715'!AQ18</f>
        <v>ND</v>
      </c>
      <c r="U25" s="143">
        <f>'[2]P3-4 Pos Sp_012715'!AR18</f>
        <v>59.205999999999989</v>
      </c>
      <c r="V25" s="143" t="str">
        <f>'[2]P3-4 Pos Sp_012715'!AS18</f>
        <v>ND</v>
      </c>
      <c r="W25" s="143" t="str">
        <f>'[2]P3-4 Pos Sp_012715'!AT18</f>
        <v>ND</v>
      </c>
      <c r="X25" s="143" t="str">
        <f>'[2]P3-4 Pos Sp_012715'!AU18</f>
        <v>&lt;LOQ</v>
      </c>
      <c r="Y25" s="143">
        <f>'[2]P3-4 Pos Sp_012715'!AV18</f>
        <v>845.98880000000008</v>
      </c>
      <c r="Z25" s="143">
        <f>'[2]P3-4 Pos Sp_012715'!AW18</f>
        <v>268.83600000000001</v>
      </c>
      <c r="AA25" s="143">
        <f>'[2]P3-4 Pos Sp_012715'!AX18</f>
        <v>172.26599999999999</v>
      </c>
      <c r="AB25" s="143">
        <f>'[2]P3-4 Pos Sp_012715'!AY18</f>
        <v>145.72839999999999</v>
      </c>
      <c r="AC25" s="143">
        <f>'[2]P3-4 Pos Sp_012715'!AZ18</f>
        <v>1302.4428</v>
      </c>
      <c r="AD25" s="143">
        <f>'[2]P3-4 Pos Sp_012715'!BA18</f>
        <v>88.806799999999996</v>
      </c>
      <c r="AE25" s="143">
        <f>'[2]P3-4 Pos Sp_012715'!BB18</f>
        <v>6.5355999999999987</v>
      </c>
      <c r="AF25" s="143">
        <f>'[2]P3-4 Pos Sp_012715'!BC18</f>
        <v>200.0796</v>
      </c>
      <c r="AG25" s="143" t="str">
        <f>'[2]P3-4 Pos Sp_012715'!BD18</f>
        <v>ND</v>
      </c>
      <c r="AH25" s="143">
        <f>'[2]P3-4 Pos Sp_012715'!BE18</f>
        <v>319.35880000000003</v>
      </c>
      <c r="AI25" s="143" t="str">
        <f>'[2]P3-4 Pos Sp_012715'!BF18</f>
        <v>ND</v>
      </c>
      <c r="AJ25" s="143">
        <f>'[2]P3-4 Pos Sp_012715'!BG18</f>
        <v>132.64599999999999</v>
      </c>
      <c r="AK25" s="143" t="str">
        <f>'[2]P3-4 Pos Sp_012715'!BH18</f>
        <v>ND</v>
      </c>
      <c r="AL25" s="143">
        <f>'[2]P3-4 Pos Sp_012715'!BI18</f>
        <v>128.68959999999998</v>
      </c>
      <c r="AM25" s="143">
        <f>'[2]P3-4 Pos Sp_012715'!BJ18</f>
        <v>252.76759999999999</v>
      </c>
      <c r="AN25" s="143">
        <f>'[2]P3-4 Pos Sp_012715'!BK18</f>
        <v>420.62599999999998</v>
      </c>
      <c r="AO25" s="143">
        <f>'[2]P3-4 Pos Sp_012715'!BL18</f>
        <v>278.20439999999996</v>
      </c>
      <c r="AP25" s="143" t="str">
        <f>'[2]P3-4 Pos Sp_012715'!BM18</f>
        <v>ND</v>
      </c>
      <c r="AQ25" s="143" t="str">
        <f>'[2]P3-4 Pos Sp_012715'!BN18</f>
        <v>ND</v>
      </c>
      <c r="AR25" s="143" t="str">
        <f>'[2]P3-4 Pos Sp_012715'!BO18</f>
        <v>ND</v>
      </c>
      <c r="AS25" s="143" t="str">
        <f>'[2]P3-4 Pos Sp_012715'!BP18</f>
        <v>ND</v>
      </c>
      <c r="AT25" s="143">
        <f>'[2]P3-4 Pos Sp_012715'!BQ18</f>
        <v>225.93000000000004</v>
      </c>
      <c r="AU25" s="143">
        <f>'[2]P3-4 Pos Sp_012715'!BR18</f>
        <v>363.6848</v>
      </c>
      <c r="AV25" s="143" t="str">
        <f>'[2]P3-4 Pos Sp_012715'!BS18</f>
        <v>ND</v>
      </c>
      <c r="AW25" s="143" t="str">
        <f>'[2]P3-4 Pos Sp_012715'!BT18</f>
        <v>ND</v>
      </c>
      <c r="AX25" s="143" t="str">
        <f>'[2]P3-4 Pos Sp_012715'!BU18</f>
        <v>ND</v>
      </c>
      <c r="AY25" s="143">
        <f>'[2]P3-4 Pos Sp_012715'!BV18</f>
        <v>131.43639999999999</v>
      </c>
      <c r="AZ25" s="143" t="str">
        <f>'[2]P3-4 Pos Sp_012715'!BW18</f>
        <v>ND</v>
      </c>
      <c r="BA25" s="143" t="str">
        <f>'[2]P3-4 Pos Sp_012715'!BX18</f>
        <v>ND</v>
      </c>
      <c r="BB25" s="143" t="str">
        <f>'[2]P3-4 Pos Sp_012715'!BY18</f>
        <v>ND</v>
      </c>
      <c r="BC25" s="143" t="str">
        <f>'[2]P3-4 Pos Sp_012715'!BZ18</f>
        <v>ND</v>
      </c>
      <c r="BD25" s="143">
        <f>'[2]P3-4 Pos Sp_012715'!CA18</f>
        <v>116.28440000000001</v>
      </c>
      <c r="BE25" s="143" t="str">
        <f>'[2]P3-4 Pos Sp_012715'!CB18</f>
        <v>&lt;LOQ</v>
      </c>
      <c r="BF25" s="143" t="str">
        <f>'[2]P3-4 Pos Sp_012715'!CC18</f>
        <v>ND</v>
      </c>
      <c r="BG25" s="143">
        <f>'[2]P3-4 Pos Sp_012715'!CD18</f>
        <v>36.755599999999994</v>
      </c>
      <c r="BH25" s="143">
        <f>'[2]P3-4 Pos Sp_012715'!CE18</f>
        <v>47.318399999999997</v>
      </c>
      <c r="BI25" s="143">
        <f>'[2]P3-4 Pos Sp_012715'!CF18</f>
        <v>26.494399999999999</v>
      </c>
      <c r="BJ25" s="143" t="str">
        <f>'[2]P3-4 Pos Sp_012715'!CG18</f>
        <v>ND</v>
      </c>
      <c r="BK25" s="143" t="str">
        <f>'[2]P3-4 Pos Sp_012715'!CH18</f>
        <v>ND</v>
      </c>
      <c r="BL25" s="143">
        <f>'[2]P3-4 Pos Sp_012715'!CI18</f>
        <v>115.33640000000001</v>
      </c>
      <c r="BM25" s="143">
        <f>'[2]P3-4 Pos Sp_012715'!CJ18</f>
        <v>2.7748000000000004</v>
      </c>
      <c r="BN25" s="143">
        <f>'[2]P3-4 Pos Sp_012715'!CK18</f>
        <v>169.10759999999999</v>
      </c>
      <c r="BO25" s="143">
        <f>'[2]P3-4 Pos Sp_012715'!CL18</f>
        <v>34.998399999999997</v>
      </c>
      <c r="BP25" s="143">
        <f>'[2]P3-4 Pos Sp_012715'!CM18</f>
        <v>12.796799999999999</v>
      </c>
      <c r="BQ25" s="143" t="str">
        <f>'[2]P3-4 Pos Sp_012715'!CN18</f>
        <v>ND</v>
      </c>
      <c r="BR25" s="143" t="str">
        <f>'[2]P3-4 Pos Sp_012715'!CO18</f>
        <v>ND</v>
      </c>
      <c r="BS25" s="143" t="str">
        <f>'[2]P3-4 Pos Sp_012715'!CP18</f>
        <v>ND</v>
      </c>
      <c r="BT25" s="143" t="str">
        <f>'[2]P3-4 Pos Sp_012715'!CQ18</f>
        <v>ND</v>
      </c>
      <c r="BU25" s="143" t="str">
        <f>'[2]P3-4 Pos Sp_012715'!CR18</f>
        <v>ND</v>
      </c>
      <c r="BV25" s="199">
        <f>'[2]P3-4 Pos Sp_012715'!CS18</f>
        <v>170.44280000000001</v>
      </c>
      <c r="BW25" s="217"/>
    </row>
    <row r="26" spans="1:75" s="199" customFormat="1" x14ac:dyDescent="0.25">
      <c r="A26" s="148">
        <v>42031</v>
      </c>
      <c r="B26" s="143" t="s">
        <v>2</v>
      </c>
      <c r="C26" s="143">
        <v>49</v>
      </c>
      <c r="D26" s="218" t="str">
        <f>'[2]P3-4 Pos Sp_012715'!AA19</f>
        <v>2009-b</v>
      </c>
      <c r="E26" s="143" t="str">
        <f>'[2]P3-4 Pos Sp_012715'!AB19</f>
        <v>&lt;LOQ</v>
      </c>
      <c r="F26" s="143">
        <f>'[2]P3-4 Pos Sp_012715'!AC19</f>
        <v>625.40159999999992</v>
      </c>
      <c r="G26" s="143">
        <f>'[2]P3-4 Pos Sp_012715'!AD19</f>
        <v>530.16520000000003</v>
      </c>
      <c r="H26" s="143">
        <f>'[2]P3-4 Pos Sp_012715'!AE19</f>
        <v>685.37240000000008</v>
      </c>
      <c r="I26" s="143">
        <f>'[2]P3-4 Pos Sp_012715'!AF19</f>
        <v>565.62599999999998</v>
      </c>
      <c r="J26" s="143">
        <f>'[2]P3-4 Pos Sp_012715'!AG19</f>
        <v>262.39879999999999</v>
      </c>
      <c r="K26" s="143">
        <f>'[2]P3-4 Pos Sp_012715'!AH19</f>
        <v>214.35479999999995</v>
      </c>
      <c r="L26" s="143">
        <f>'[2]P3-4 Pos Sp_012715'!AI19</f>
        <v>162.79319999999998</v>
      </c>
      <c r="M26" s="143">
        <f>'[2]P3-4 Pos Sp_012715'!AJ19</f>
        <v>172.5796</v>
      </c>
      <c r="N26" s="143">
        <f>'[2]P3-4 Pos Sp_012715'!AK19</f>
        <v>265.5308</v>
      </c>
      <c r="O26" s="143">
        <f>'[2]P3-4 Pos Sp_012715'!AL19</f>
        <v>325.84679999999997</v>
      </c>
      <c r="P26" s="143">
        <f>'[2]P3-4 Pos Sp_012715'!AM19</f>
        <v>17.518799999999999</v>
      </c>
      <c r="Q26" s="143">
        <f>'[2]P3-4 Pos Sp_012715'!AN19</f>
        <v>225.32399999999996</v>
      </c>
      <c r="R26" s="143">
        <f>'[2]P3-4 Pos Sp_012715'!AO19</f>
        <v>10.8932</v>
      </c>
      <c r="S26" s="143">
        <f>'[2]P3-4 Pos Sp_012715'!AP19</f>
        <v>219.38279999999997</v>
      </c>
      <c r="T26" s="143" t="str">
        <f>'[2]P3-4 Pos Sp_012715'!AQ19</f>
        <v>ND</v>
      </c>
      <c r="U26" s="143" t="str">
        <f>'[2]P3-4 Pos Sp_012715'!AR19</f>
        <v>ND</v>
      </c>
      <c r="V26" s="143" t="str">
        <f>'[2]P3-4 Pos Sp_012715'!AS19</f>
        <v>ND</v>
      </c>
      <c r="W26" s="143" t="str">
        <f>'[2]P3-4 Pos Sp_012715'!AT19</f>
        <v>ND</v>
      </c>
      <c r="X26" s="143">
        <f>'[2]P3-4 Pos Sp_012715'!AU19</f>
        <v>2.1755999999999998</v>
      </c>
      <c r="Y26" s="143">
        <f>'[2]P3-4 Pos Sp_012715'!AV19</f>
        <v>762.24200000000008</v>
      </c>
      <c r="Z26" s="143">
        <f>'[2]P3-4 Pos Sp_012715'!AW19</f>
        <v>391.71759999999995</v>
      </c>
      <c r="AA26" s="143">
        <f>'[2]P3-4 Pos Sp_012715'!AX19</f>
        <v>208.30160000000001</v>
      </c>
      <c r="AB26" s="143">
        <f>'[2]P3-4 Pos Sp_012715'!AY19</f>
        <v>61.95839999999999</v>
      </c>
      <c r="AC26" s="143">
        <f>'[2]P3-4 Pos Sp_012715'!AZ19</f>
        <v>1047.6759999999999</v>
      </c>
      <c r="AD26" s="143">
        <f>'[2]P3-4 Pos Sp_012715'!BA19</f>
        <v>197.58519999999999</v>
      </c>
      <c r="AE26" s="143" t="str">
        <f>'[2]P3-4 Pos Sp_012715'!BB19</f>
        <v>ND</v>
      </c>
      <c r="AF26" s="143">
        <f>'[2]P3-4 Pos Sp_012715'!BC19</f>
        <v>162.41279999999998</v>
      </c>
      <c r="AG26" s="143" t="str">
        <f>'[2]P3-4 Pos Sp_012715'!BD19</f>
        <v>ND</v>
      </c>
      <c r="AH26" s="143">
        <f>'[2]P3-4 Pos Sp_012715'!BE19</f>
        <v>314.92399999999998</v>
      </c>
      <c r="AI26" s="143" t="str">
        <f>'[2]P3-4 Pos Sp_012715'!BF19</f>
        <v>&lt;LOQ</v>
      </c>
      <c r="AJ26" s="143">
        <f>'[2]P3-4 Pos Sp_012715'!BG19</f>
        <v>163.52799999999999</v>
      </c>
      <c r="AK26" s="143" t="str">
        <f>'[2]P3-4 Pos Sp_012715'!BH19</f>
        <v>ND</v>
      </c>
      <c r="AL26" s="143">
        <f>'[2]P3-4 Pos Sp_012715'!BI19</f>
        <v>172.29999999999998</v>
      </c>
      <c r="AM26" s="143">
        <f>'[2]P3-4 Pos Sp_012715'!BJ19</f>
        <v>231.702</v>
      </c>
      <c r="AN26" s="143">
        <f>'[2]P3-4 Pos Sp_012715'!BK19</f>
        <v>519.41279999999995</v>
      </c>
      <c r="AO26" s="143">
        <f>'[2]P3-4 Pos Sp_012715'!BL19</f>
        <v>397.97559999999999</v>
      </c>
      <c r="AP26" s="143" t="str">
        <f>'[2]P3-4 Pos Sp_012715'!BM19</f>
        <v>ND</v>
      </c>
      <c r="AQ26" s="143" t="str">
        <f>'[2]P3-4 Pos Sp_012715'!BN19</f>
        <v>ND</v>
      </c>
      <c r="AR26" s="143" t="str">
        <f>'[2]P3-4 Pos Sp_012715'!BO19</f>
        <v>ND</v>
      </c>
      <c r="AS26" s="143" t="str">
        <f>'[2]P3-4 Pos Sp_012715'!BP19</f>
        <v>ND</v>
      </c>
      <c r="AT26" s="143">
        <f>'[2]P3-4 Pos Sp_012715'!BQ19</f>
        <v>201.84199999999998</v>
      </c>
      <c r="AU26" s="143">
        <f>'[2]P3-4 Pos Sp_012715'!BR19</f>
        <v>327.90120000000002</v>
      </c>
      <c r="AV26" s="143" t="str">
        <f>'[2]P3-4 Pos Sp_012715'!BS19</f>
        <v>ND</v>
      </c>
      <c r="AW26" s="143" t="str">
        <f>'[2]P3-4 Pos Sp_012715'!BT19</f>
        <v>ND</v>
      </c>
      <c r="AX26" s="143" t="str">
        <f>'[2]P3-4 Pos Sp_012715'!BU19</f>
        <v>ND</v>
      </c>
      <c r="AY26" s="143">
        <f>'[2]P3-4 Pos Sp_012715'!BV19</f>
        <v>148.79559999999998</v>
      </c>
      <c r="AZ26" s="143" t="str">
        <f>'[2]P3-4 Pos Sp_012715'!BW19</f>
        <v>ND</v>
      </c>
      <c r="BA26" s="143" t="str">
        <f>'[2]P3-4 Pos Sp_012715'!BX19</f>
        <v>ND</v>
      </c>
      <c r="BB26" s="143" t="str">
        <f>'[2]P3-4 Pos Sp_012715'!BY19</f>
        <v>ND</v>
      </c>
      <c r="BC26" s="143" t="str">
        <f>'[2]P3-4 Pos Sp_012715'!BZ19</f>
        <v>ND</v>
      </c>
      <c r="BD26" s="143">
        <f>'[2]P3-4 Pos Sp_012715'!CA19</f>
        <v>197.39079999999998</v>
      </c>
      <c r="BE26" s="143" t="str">
        <f>'[2]P3-4 Pos Sp_012715'!CB19</f>
        <v>ND</v>
      </c>
      <c r="BF26" s="143" t="str">
        <f>'[2]P3-4 Pos Sp_012715'!CC19</f>
        <v>ND</v>
      </c>
      <c r="BG26" s="143">
        <f>'[2]P3-4 Pos Sp_012715'!CD19</f>
        <v>32.911200000000001</v>
      </c>
      <c r="BH26" s="143">
        <f>'[2]P3-4 Pos Sp_012715'!CE19</f>
        <v>49.223999999999997</v>
      </c>
      <c r="BI26" s="143">
        <f>'[2]P3-4 Pos Sp_012715'!CF19</f>
        <v>21.953599999999998</v>
      </c>
      <c r="BJ26" s="143">
        <f>'[2]P3-4 Pos Sp_012715'!CG19</f>
        <v>2.4051999999999998</v>
      </c>
      <c r="BK26" s="143" t="str">
        <f>'[2]P3-4 Pos Sp_012715'!CH19</f>
        <v>ND</v>
      </c>
      <c r="BL26" s="143">
        <f>'[2]P3-4 Pos Sp_012715'!CI19</f>
        <v>146.28479999999999</v>
      </c>
      <c r="BM26" s="143" t="str">
        <f>'[2]P3-4 Pos Sp_012715'!CJ19</f>
        <v>&lt;LOQ</v>
      </c>
      <c r="BN26" s="143">
        <f>'[2]P3-4 Pos Sp_012715'!CK19</f>
        <v>146.32919999999999</v>
      </c>
      <c r="BO26" s="143">
        <f>'[2]P3-4 Pos Sp_012715'!CL19</f>
        <v>31.968400000000003</v>
      </c>
      <c r="BP26" s="143">
        <f>'[2]P3-4 Pos Sp_012715'!CM19</f>
        <v>10.823599999999999</v>
      </c>
      <c r="BQ26" s="143" t="str">
        <f>'[2]P3-4 Pos Sp_012715'!CN19</f>
        <v>ND</v>
      </c>
      <c r="BR26" s="143" t="str">
        <f>'[2]P3-4 Pos Sp_012715'!CO19</f>
        <v>ND</v>
      </c>
      <c r="BS26" s="143" t="str">
        <f>'[2]P3-4 Pos Sp_012715'!CP19</f>
        <v>ND</v>
      </c>
      <c r="BT26" s="143" t="str">
        <f>'[2]P3-4 Pos Sp_012715'!CQ19</f>
        <v>ND</v>
      </c>
      <c r="BU26" s="143" t="str">
        <f>'[2]P3-4 Pos Sp_012715'!CR19</f>
        <v>ND</v>
      </c>
      <c r="BV26" s="199">
        <f>'[2]P3-4 Pos Sp_012715'!CS19</f>
        <v>151.90879999999999</v>
      </c>
      <c r="BW26" s="217"/>
    </row>
    <row r="27" spans="1:75" s="220" customFormat="1" x14ac:dyDescent="0.25">
      <c r="A27" s="219"/>
      <c r="C27" s="220">
        <f>C26</f>
        <v>49</v>
      </c>
      <c r="D27" s="221" t="s">
        <v>225</v>
      </c>
      <c r="E27" s="220">
        <f>IFERROR(AVERAGE(E24:E26),IF(OR(E24="&lt;LOQ",E25="&lt;LOQ",E26="&lt;LOQ"),"&lt;LOQ","ND"))</f>
        <v>605.01319999999998</v>
      </c>
      <c r="F27" s="220">
        <f>IFERROR(AVERAGE(F24:F26),IF(OR(F24="&lt;LOQ",F25="&lt;LOQ",F26="&lt;LOQ"),"&lt;LOQ","ND"))</f>
        <v>538.7808</v>
      </c>
      <c r="G27" s="220">
        <f t="shared" ref="G27:BR27" si="10">IFERROR(AVERAGE(G24:G26),IF(OR(G24="&lt;LOQ",G25="&lt;LOQ",G26="&lt;LOQ"),"&lt;LOQ","ND"))</f>
        <v>511.58279999999996</v>
      </c>
      <c r="H27" s="220">
        <f t="shared" si="10"/>
        <v>691.68506666666678</v>
      </c>
      <c r="I27" s="220">
        <f t="shared" si="10"/>
        <v>493.07960000000003</v>
      </c>
      <c r="J27" s="220">
        <f t="shared" si="10"/>
        <v>253.89093333333335</v>
      </c>
      <c r="K27" s="220">
        <f t="shared" si="10"/>
        <v>208.06626666666662</v>
      </c>
      <c r="L27" s="220">
        <f t="shared" si="10"/>
        <v>153.66373333333331</v>
      </c>
      <c r="M27" s="220">
        <f t="shared" si="10"/>
        <v>164.71866666666665</v>
      </c>
      <c r="N27" s="220">
        <f t="shared" si="10"/>
        <v>225.11706666666666</v>
      </c>
      <c r="O27" s="220">
        <f t="shared" si="10"/>
        <v>264.62066666666669</v>
      </c>
      <c r="P27" s="220">
        <f t="shared" si="10"/>
        <v>16.351466666666667</v>
      </c>
      <c r="Q27" s="220">
        <f t="shared" si="10"/>
        <v>185.45320000000001</v>
      </c>
      <c r="R27" s="220">
        <f t="shared" si="10"/>
        <v>8.406600000000001</v>
      </c>
      <c r="S27" s="220">
        <f t="shared" si="10"/>
        <v>182.86906666666664</v>
      </c>
      <c r="T27" s="220" t="str">
        <f t="shared" si="10"/>
        <v>ND</v>
      </c>
      <c r="U27" s="220">
        <f t="shared" si="10"/>
        <v>41.662999999999997</v>
      </c>
      <c r="V27" s="220" t="str">
        <f t="shared" si="10"/>
        <v>ND</v>
      </c>
      <c r="W27" s="220">
        <f t="shared" si="10"/>
        <v>14.399999999999999</v>
      </c>
      <c r="X27" s="220">
        <f t="shared" si="10"/>
        <v>2.1755999999999998</v>
      </c>
      <c r="Y27" s="220">
        <f t="shared" si="10"/>
        <v>749.15693333333331</v>
      </c>
      <c r="Z27" s="220">
        <f t="shared" si="10"/>
        <v>406.69119999999998</v>
      </c>
      <c r="AA27" s="220">
        <f t="shared" si="10"/>
        <v>180.01586666666665</v>
      </c>
      <c r="AB27" s="220">
        <f t="shared" si="10"/>
        <v>103.84339999999999</v>
      </c>
      <c r="AC27" s="220">
        <f t="shared" si="10"/>
        <v>1102.7996000000001</v>
      </c>
      <c r="AD27" s="220">
        <f t="shared" si="10"/>
        <v>212.33066666666664</v>
      </c>
      <c r="AE27" s="220">
        <f t="shared" si="10"/>
        <v>6.5355999999999987</v>
      </c>
      <c r="AF27" s="220">
        <f t="shared" si="10"/>
        <v>162.79079999999999</v>
      </c>
      <c r="AG27" s="220" t="str">
        <f t="shared" si="10"/>
        <v>&lt;LOQ</v>
      </c>
      <c r="AH27" s="220">
        <f t="shared" si="10"/>
        <v>322.9076</v>
      </c>
      <c r="AI27" s="220" t="str">
        <f t="shared" si="10"/>
        <v>&lt;LOQ</v>
      </c>
      <c r="AJ27" s="220">
        <f t="shared" si="10"/>
        <v>159.47133333333332</v>
      </c>
      <c r="AK27" s="220" t="str">
        <f t="shared" si="10"/>
        <v>ND</v>
      </c>
      <c r="AL27" s="220">
        <f t="shared" si="10"/>
        <v>161.4632</v>
      </c>
      <c r="AM27" s="220">
        <f t="shared" si="10"/>
        <v>207.9032</v>
      </c>
      <c r="AN27" s="220">
        <f t="shared" si="10"/>
        <v>436.67959999999994</v>
      </c>
      <c r="AO27" s="220">
        <f t="shared" si="10"/>
        <v>286.33999999999997</v>
      </c>
      <c r="AP27" s="220" t="str">
        <f t="shared" si="10"/>
        <v>ND</v>
      </c>
      <c r="AQ27" s="220" t="str">
        <f t="shared" si="10"/>
        <v>ND</v>
      </c>
      <c r="AR27" s="220" t="str">
        <f t="shared" si="10"/>
        <v>ND</v>
      </c>
      <c r="AS27" s="220" t="str">
        <f t="shared" si="10"/>
        <v>ND</v>
      </c>
      <c r="AT27" s="220">
        <f t="shared" si="10"/>
        <v>220.804</v>
      </c>
      <c r="AU27" s="220">
        <f t="shared" si="10"/>
        <v>302.12866666666667</v>
      </c>
      <c r="AV27" s="220" t="str">
        <f t="shared" si="10"/>
        <v>ND</v>
      </c>
      <c r="AW27" s="220" t="str">
        <f t="shared" si="10"/>
        <v>ND</v>
      </c>
      <c r="AX27" s="220" t="str">
        <f t="shared" si="10"/>
        <v>ND</v>
      </c>
      <c r="AY27" s="220">
        <f t="shared" si="10"/>
        <v>154.624</v>
      </c>
      <c r="AZ27" s="220" t="str">
        <f t="shared" si="10"/>
        <v>ND</v>
      </c>
      <c r="BA27" s="220" t="str">
        <f t="shared" si="10"/>
        <v>ND</v>
      </c>
      <c r="BB27" s="220" t="str">
        <f t="shared" si="10"/>
        <v>ND</v>
      </c>
      <c r="BC27" s="220" t="str">
        <f t="shared" si="10"/>
        <v>ND</v>
      </c>
      <c r="BD27" s="220">
        <f t="shared" si="10"/>
        <v>170.53173333333334</v>
      </c>
      <c r="BE27" s="220" t="str">
        <f t="shared" si="10"/>
        <v>&lt;LOQ</v>
      </c>
      <c r="BF27" s="220" t="str">
        <f t="shared" si="10"/>
        <v>ND</v>
      </c>
      <c r="BG27" s="220">
        <f t="shared" si="10"/>
        <v>51.008933333333339</v>
      </c>
      <c r="BH27" s="220">
        <f t="shared" si="10"/>
        <v>73.580799999999996</v>
      </c>
      <c r="BI27" s="220">
        <f t="shared" si="10"/>
        <v>34.229333333333329</v>
      </c>
      <c r="BJ27" s="220">
        <f t="shared" si="10"/>
        <v>2.4051999999999998</v>
      </c>
      <c r="BK27" s="220" t="str">
        <f t="shared" si="10"/>
        <v>ND</v>
      </c>
      <c r="BL27" s="220">
        <f t="shared" si="10"/>
        <v>142.06039999999999</v>
      </c>
      <c r="BM27" s="220">
        <f t="shared" si="10"/>
        <v>6.8474000000000004</v>
      </c>
      <c r="BN27" s="220">
        <f t="shared" si="10"/>
        <v>189.45226666666665</v>
      </c>
      <c r="BO27" s="220">
        <f t="shared" si="10"/>
        <v>40.668933333333335</v>
      </c>
      <c r="BP27" s="220">
        <f t="shared" si="10"/>
        <v>16.140133333333331</v>
      </c>
      <c r="BQ27" s="220" t="str">
        <f t="shared" si="10"/>
        <v>ND</v>
      </c>
      <c r="BR27" s="220" t="str">
        <f t="shared" si="10"/>
        <v>ND</v>
      </c>
      <c r="BS27" s="220" t="str">
        <f t="shared" ref="BS27:BV27" si="11">IFERROR(AVERAGE(BS24:BS26),IF(OR(BS24="&lt;LOQ",BS25="&lt;LOQ",BS26="&lt;LOQ"),"&lt;LOQ","ND"))</f>
        <v>ND</v>
      </c>
      <c r="BT27" s="220" t="str">
        <f t="shared" si="11"/>
        <v>ND</v>
      </c>
      <c r="BU27" s="220" t="str">
        <f t="shared" si="11"/>
        <v>ND</v>
      </c>
      <c r="BV27" s="220">
        <f t="shared" si="11"/>
        <v>193.93053333333333</v>
      </c>
      <c r="BW27" s="222"/>
    </row>
    <row r="28" spans="1:75" s="199" customFormat="1" x14ac:dyDescent="0.25">
      <c r="A28" s="224"/>
      <c r="B28" s="224"/>
      <c r="C28" s="224"/>
      <c r="D28" s="226"/>
      <c r="E28" s="224"/>
      <c r="F28" s="224"/>
      <c r="G28" s="224"/>
      <c r="H28" s="224"/>
      <c r="I28" s="224"/>
      <c r="J28" s="224"/>
      <c r="K28" s="224"/>
      <c r="L28" s="224"/>
      <c r="M28" s="224"/>
      <c r="N28" s="224"/>
      <c r="O28" s="224"/>
      <c r="P28" s="224"/>
      <c r="Q28" s="224"/>
      <c r="R28" s="224"/>
      <c r="S28" s="224"/>
      <c r="T28" s="224"/>
      <c r="U28" s="224"/>
      <c r="V28" s="224"/>
      <c r="W28" s="224"/>
      <c r="X28" s="224"/>
      <c r="Y28" s="224"/>
      <c r="Z28" s="224"/>
      <c r="AA28" s="224"/>
      <c r="AB28" s="224"/>
      <c r="AC28" s="224"/>
      <c r="AD28" s="224"/>
      <c r="AE28" s="224"/>
      <c r="AF28" s="224"/>
      <c r="AG28" s="224"/>
      <c r="AH28" s="224"/>
      <c r="AI28" s="224"/>
      <c r="AJ28" s="224"/>
      <c r="AK28" s="224"/>
      <c r="AL28" s="224"/>
      <c r="AM28" s="224"/>
      <c r="AN28" s="224"/>
      <c r="AO28" s="224"/>
      <c r="AP28" s="224"/>
      <c r="AQ28" s="224"/>
      <c r="AR28" s="224"/>
      <c r="AS28" s="224"/>
      <c r="AT28" s="224"/>
      <c r="AU28" s="224"/>
      <c r="AV28" s="224"/>
      <c r="AW28" s="224"/>
      <c r="AX28" s="224"/>
      <c r="AY28" s="224"/>
      <c r="AZ28" s="224"/>
      <c r="BA28" s="224"/>
      <c r="BB28" s="224"/>
      <c r="BC28" s="224"/>
      <c r="BD28" s="224"/>
      <c r="BE28" s="224"/>
      <c r="BF28" s="224"/>
      <c r="BG28" s="224"/>
      <c r="BH28" s="224"/>
      <c r="BI28" s="224"/>
      <c r="BJ28" s="224"/>
      <c r="BK28" s="224"/>
      <c r="BL28" s="224"/>
      <c r="BM28" s="224"/>
      <c r="BN28" s="224"/>
      <c r="BO28" s="224"/>
      <c r="BP28" s="224"/>
      <c r="BQ28" s="224"/>
      <c r="BR28" s="224"/>
      <c r="BS28" s="224"/>
      <c r="BT28" s="224"/>
      <c r="BU28" s="224"/>
      <c r="BV28" s="224"/>
      <c r="BW28" s="217"/>
    </row>
    <row r="29" spans="1:75" s="199" customFormat="1" x14ac:dyDescent="0.25">
      <c r="A29" s="223">
        <v>41962</v>
      </c>
      <c r="B29" s="224" t="s">
        <v>3</v>
      </c>
      <c r="C29" s="224" t="s">
        <v>224</v>
      </c>
      <c r="D29" s="225" t="str">
        <f>'[2]P18, P3-4 Pos Sp_111914'!AA25</f>
        <v>P4: N1984 [leachate pre-spike]  [IS low PFBA]</v>
      </c>
      <c r="E29" s="224" t="str">
        <f>'[2]P18, P3-4 Pos Sp_111914'!AB25</f>
        <v>ND</v>
      </c>
      <c r="F29" s="224">
        <f>'[2]P18, P3-4 Pos Sp_111914'!AC25</f>
        <v>89.279999999999987</v>
      </c>
      <c r="G29" s="224">
        <f>'[2]P18, P3-4 Pos Sp_111914'!AD25</f>
        <v>80.52</v>
      </c>
      <c r="H29" s="224">
        <f>'[2]P18, P3-4 Pos Sp_111914'!AE25</f>
        <v>65.679999999999993</v>
      </c>
      <c r="I29" s="224">
        <f>'[2]P18, P3-4 Pos Sp_111914'!AF25</f>
        <v>44.24</v>
      </c>
      <c r="J29" s="224">
        <f>'[2]P18, P3-4 Pos Sp_111914'!AG25</f>
        <v>7.28</v>
      </c>
      <c r="K29" s="224" t="str">
        <f>'[2]P18, P3-4 Pos Sp_111914'!AH25</f>
        <v>&lt;LOQ</v>
      </c>
      <c r="L29" s="224" t="str">
        <f>'[2]P18, P3-4 Pos Sp_111914'!AI25</f>
        <v>&lt;LOQ</v>
      </c>
      <c r="M29" s="224" t="str">
        <f>'[2]P18, P3-4 Pos Sp_111914'!AJ25</f>
        <v>ND</v>
      </c>
      <c r="N29" s="224" t="str">
        <f>'[2]P18, P3-4 Pos Sp_111914'!AK25</f>
        <v>&lt;LOQ</v>
      </c>
      <c r="O29" s="224" t="str">
        <f>'[2]P18, P3-4 Pos Sp_111914'!AL25</f>
        <v>&lt;LOQ</v>
      </c>
      <c r="P29" s="224" t="str">
        <f>'[2]P18, P3-4 Pos Sp_111914'!AM25</f>
        <v>ND</v>
      </c>
      <c r="Q29" s="224" t="str">
        <f>'[2]P18, P3-4 Pos Sp_111914'!AN25</f>
        <v>ND</v>
      </c>
      <c r="R29" s="224" t="str">
        <f>'[2]P18, P3-4 Pos Sp_111914'!AO25</f>
        <v>ND</v>
      </c>
      <c r="S29" s="224" t="str">
        <f>'[2]P18, P3-4 Pos Sp_111914'!AP25</f>
        <v>ND</v>
      </c>
      <c r="T29" s="224" t="str">
        <f>'[2]P18, P3-4 Pos Sp_111914'!AQ25</f>
        <v>ND</v>
      </c>
      <c r="U29" s="224" t="str">
        <f>'[2]P18, P3-4 Pos Sp_111914'!AR25</f>
        <v>ND</v>
      </c>
      <c r="V29" s="224" t="str">
        <f>'[2]P18, P3-4 Pos Sp_111914'!AS25</f>
        <v>ND</v>
      </c>
      <c r="W29" s="224" t="str">
        <f>'[2]P18, P3-4 Pos Sp_111914'!AT25</f>
        <v>ND</v>
      </c>
      <c r="X29" s="224" t="str">
        <f>'[2]P18, P3-4 Pos Sp_111914'!AU25</f>
        <v>ND</v>
      </c>
      <c r="Y29" s="224" t="str">
        <f>'[2]P18, P3-4 Pos Sp_111914'!AV25</f>
        <v>ND</v>
      </c>
      <c r="Z29" s="224" t="str">
        <f>'[2]P18, P3-4 Pos Sp_111914'!AW25</f>
        <v>&lt;LOQ</v>
      </c>
      <c r="AA29" s="224" t="str">
        <f>'[2]P18, P3-4 Pos Sp_111914'!AX25</f>
        <v>ND</v>
      </c>
      <c r="AB29" s="224" t="str">
        <f>'[2]P18, P3-4 Pos Sp_111914'!AY25</f>
        <v>ND</v>
      </c>
      <c r="AC29" s="224">
        <f>'[2]P18, P3-4 Pos Sp_111914'!AZ25</f>
        <v>15.92</v>
      </c>
      <c r="AD29" s="224" t="str">
        <f>'[2]P18, P3-4 Pos Sp_111914'!BA25</f>
        <v>ND</v>
      </c>
      <c r="AE29" s="224" t="str">
        <f>'[2]P18, P3-4 Pos Sp_111914'!BB25</f>
        <v>ND</v>
      </c>
      <c r="AF29" s="224">
        <f>'[2]P18, P3-4 Pos Sp_111914'!BC25</f>
        <v>2.9600000000000004</v>
      </c>
      <c r="AG29" s="224" t="str">
        <f>'[2]P18, P3-4 Pos Sp_111914'!BD25</f>
        <v>ND</v>
      </c>
      <c r="AH29" s="224">
        <f>'[2]P18, P3-4 Pos Sp_111914'!BE25</f>
        <v>3.0399999999999996</v>
      </c>
      <c r="AI29" s="224" t="str">
        <f>'[2]P18, P3-4 Pos Sp_111914'!BF25</f>
        <v>ND</v>
      </c>
      <c r="AJ29" s="224">
        <f>'[2]P18, P3-4 Pos Sp_111914'!BG25</f>
        <v>16.399999999999999</v>
      </c>
      <c r="AK29" s="224" t="str">
        <f>'[2]P18, P3-4 Pos Sp_111914'!BH25</f>
        <v>ND</v>
      </c>
      <c r="AL29" s="224" t="str">
        <f>'[2]P18, P3-4 Pos Sp_111914'!BI25</f>
        <v>&lt;LOQ</v>
      </c>
      <c r="AM29" s="224" t="str">
        <f>'[2]P18, P3-4 Pos Sp_111914'!BJ25</f>
        <v>ND</v>
      </c>
      <c r="AN29" s="224">
        <f>'[2]P18, P3-4 Pos Sp_111914'!BK25</f>
        <v>8.4799999999999986</v>
      </c>
      <c r="AO29" s="224" t="str">
        <f>'[2]P18, P3-4 Pos Sp_111914'!BL25</f>
        <v>&lt;LOQ</v>
      </c>
      <c r="AP29" s="224" t="str">
        <f>'[2]P18, P3-4 Pos Sp_111914'!BM25</f>
        <v>ND</v>
      </c>
      <c r="AQ29" s="224" t="str">
        <f>'[2]P18, P3-4 Pos Sp_111914'!BN25</f>
        <v>&lt;LOQ</v>
      </c>
      <c r="AR29" s="224" t="str">
        <f>'[2]P18, P3-4 Pos Sp_111914'!BO25</f>
        <v>ND</v>
      </c>
      <c r="AS29" s="224" t="str">
        <f>'[2]P18, P3-4 Pos Sp_111914'!BP25</f>
        <v>ND</v>
      </c>
      <c r="AT29" s="224" t="str">
        <f>'[2]P18, P3-4 Pos Sp_111914'!BQ25</f>
        <v>&lt;LOQ</v>
      </c>
      <c r="AU29" s="224">
        <f>'[2]P18, P3-4 Pos Sp_111914'!BR25</f>
        <v>3.48</v>
      </c>
      <c r="AV29" s="224" t="str">
        <f>'[2]P18, P3-4 Pos Sp_111914'!BS25</f>
        <v>ND</v>
      </c>
      <c r="AW29" s="224" t="str">
        <f>'[2]P18, P3-4 Pos Sp_111914'!BT25</f>
        <v>ND</v>
      </c>
      <c r="AX29" s="224" t="str">
        <f>'[2]P18, P3-4 Pos Sp_111914'!BU25</f>
        <v>ND</v>
      </c>
      <c r="AY29" s="224" t="str">
        <f>'[2]P18, P3-4 Pos Sp_111914'!BV25</f>
        <v>&lt;LOQ</v>
      </c>
      <c r="AZ29" s="224" t="str">
        <f>'[2]P18, P3-4 Pos Sp_111914'!BW25</f>
        <v>ND</v>
      </c>
      <c r="BA29" s="224" t="str">
        <f>'[2]P18, P3-4 Pos Sp_111914'!BX25</f>
        <v>ND</v>
      </c>
      <c r="BB29" s="224" t="str">
        <f>'[2]P18, P3-4 Pos Sp_111914'!BY25</f>
        <v>ND</v>
      </c>
      <c r="BC29" s="224" t="str">
        <f>'[2]P18, P3-4 Pos Sp_111914'!BZ25</f>
        <v>ND</v>
      </c>
      <c r="BD29" s="224" t="str">
        <f>'[2]P18, P3-4 Pos Sp_111914'!CA25</f>
        <v>&lt;LOQ</v>
      </c>
      <c r="BE29" s="224" t="str">
        <f>'[2]P18, P3-4 Pos Sp_111914'!CB25</f>
        <v>ND</v>
      </c>
      <c r="BF29" s="224" t="str">
        <f>'[2]P18, P3-4 Pos Sp_111914'!CC25</f>
        <v>ND</v>
      </c>
      <c r="BG29" s="224" t="str">
        <f>'[2]P18, P3-4 Pos Sp_111914'!CD25</f>
        <v>&lt;LOQ</v>
      </c>
      <c r="BH29" s="224" t="str">
        <f>'[2]P18, P3-4 Pos Sp_111914'!CE25</f>
        <v>&lt;LOQ</v>
      </c>
      <c r="BI29" s="224" t="str">
        <f>'[2]P18, P3-4 Pos Sp_111914'!CF25</f>
        <v>ND</v>
      </c>
      <c r="BJ29" s="224" t="str">
        <f>'[2]P18, P3-4 Pos Sp_111914'!CG25</f>
        <v>ND</v>
      </c>
      <c r="BK29" s="224" t="str">
        <f>'[2]P18, P3-4 Pos Sp_111914'!CH25</f>
        <v>ND</v>
      </c>
      <c r="BL29" s="224">
        <f>'[2]P18, P3-4 Pos Sp_111914'!CI25</f>
        <v>11.479999999999999</v>
      </c>
      <c r="BM29" s="224">
        <f>'[2]P18, P3-4 Pos Sp_111914'!CJ25</f>
        <v>5.84</v>
      </c>
      <c r="BN29" s="224">
        <f>'[2]P18, P3-4 Pos Sp_111914'!CK25</f>
        <v>17.88</v>
      </c>
      <c r="BO29" s="224">
        <f>'[2]P18, P3-4 Pos Sp_111914'!CL25</f>
        <v>3.5999999999999996</v>
      </c>
      <c r="BP29" s="224" t="str">
        <f>'[2]P18, P3-4 Pos Sp_111914'!CM25</f>
        <v>&lt;LOQ</v>
      </c>
      <c r="BQ29" s="224" t="str">
        <f>'[2]P18, P3-4 Pos Sp_111914'!CN25</f>
        <v>ND</v>
      </c>
      <c r="BR29" s="224" t="str">
        <f>'[2]P18, P3-4 Pos Sp_111914'!CO25</f>
        <v>ND</v>
      </c>
      <c r="BS29" s="224" t="str">
        <f>'[2]P18, P3-4 Pos Sp_111914'!CP25</f>
        <v>ND</v>
      </c>
      <c r="BT29" s="224" t="str">
        <f>'[2]P18, P3-4 Pos Sp_111914'!CQ25</f>
        <v>ND</v>
      </c>
      <c r="BU29" s="224" t="str">
        <f>'[2]P18, P3-4 Pos Sp_111914'!CR25</f>
        <v>ND</v>
      </c>
      <c r="BV29" s="224">
        <f>'[2]P18, P3-4 Pos Sp_111914'!CS25</f>
        <v>65.039999999999992</v>
      </c>
      <c r="BW29" s="217"/>
    </row>
    <row r="30" spans="1:75" s="199" customFormat="1" x14ac:dyDescent="0.25">
      <c r="A30" s="148">
        <v>42031</v>
      </c>
      <c r="B30" s="143" t="s">
        <v>3</v>
      </c>
      <c r="C30" s="143" t="s">
        <v>224</v>
      </c>
      <c r="D30" s="218" t="str">
        <f>'[2]P3-4 Pos Sp_012715'!AA20</f>
        <v>Reactor Positive Spike P4: N1985-a</v>
      </c>
      <c r="E30" s="143" t="str">
        <f>'[2]P3-4 Pos Sp_012715'!AB20</f>
        <v>ND</v>
      </c>
      <c r="F30" s="143" t="str">
        <f>'[2]P3-4 Pos Sp_012715'!AC20</f>
        <v>&lt;LOQ</v>
      </c>
      <c r="G30" s="143">
        <f>'[2]P3-4 Pos Sp_012715'!AD20</f>
        <v>41.33</v>
      </c>
      <c r="H30" s="143">
        <f>'[2]P3-4 Pos Sp_012715'!AE20</f>
        <v>25.827200000000001</v>
      </c>
      <c r="I30" s="143">
        <f>'[2]P3-4 Pos Sp_012715'!AF20</f>
        <v>26.9392</v>
      </c>
      <c r="J30" s="143">
        <f>'[2]P3-4 Pos Sp_012715'!AG20</f>
        <v>2.5455999999999999</v>
      </c>
      <c r="K30" s="143">
        <f>'[2]P3-4 Pos Sp_012715'!AH20</f>
        <v>2.9011999999999998</v>
      </c>
      <c r="L30" s="143" t="str">
        <f>'[2]P3-4 Pos Sp_012715'!AI20</f>
        <v>&lt;LOQ</v>
      </c>
      <c r="M30" s="143" t="str">
        <f>'[2]P3-4 Pos Sp_012715'!AJ20</f>
        <v>&lt;LOQ</v>
      </c>
      <c r="N30" s="143" t="str">
        <f>'[2]P3-4 Pos Sp_012715'!AK20</f>
        <v>ND</v>
      </c>
      <c r="O30" s="143" t="str">
        <f>'[2]P3-4 Pos Sp_012715'!AL20</f>
        <v>ND</v>
      </c>
      <c r="P30" s="143" t="str">
        <f>'[2]P3-4 Pos Sp_012715'!AM20</f>
        <v>ND</v>
      </c>
      <c r="Q30" s="143" t="str">
        <f>'[2]P3-4 Pos Sp_012715'!AN20</f>
        <v>&lt;LOQ</v>
      </c>
      <c r="R30" s="143" t="str">
        <f>'[2]P3-4 Pos Sp_012715'!AO20</f>
        <v>ND</v>
      </c>
      <c r="S30" s="143" t="str">
        <f>'[2]P3-4 Pos Sp_012715'!AP20</f>
        <v>&lt;LOQ</v>
      </c>
      <c r="T30" s="143" t="str">
        <f>'[2]P3-4 Pos Sp_012715'!AQ20</f>
        <v>ND</v>
      </c>
      <c r="U30" s="143" t="str">
        <f>'[2]P3-4 Pos Sp_012715'!AR20</f>
        <v>ND</v>
      </c>
      <c r="V30" s="143" t="str">
        <f>'[2]P3-4 Pos Sp_012715'!AS20</f>
        <v>ND</v>
      </c>
      <c r="W30" s="143" t="str">
        <f>'[2]P3-4 Pos Sp_012715'!AT20</f>
        <v>ND</v>
      </c>
      <c r="X30" s="143" t="str">
        <f>'[2]P3-4 Pos Sp_012715'!AU20</f>
        <v>&lt;LOQ</v>
      </c>
      <c r="Y30" s="143" t="str">
        <f>'[2]P3-4 Pos Sp_012715'!AV20</f>
        <v>&lt;LOQ</v>
      </c>
      <c r="Z30" s="143" t="str">
        <f>'[2]P3-4 Pos Sp_012715'!AW20</f>
        <v>&lt;LOQ</v>
      </c>
      <c r="AA30" s="143" t="str">
        <f>'[2]P3-4 Pos Sp_012715'!AX20</f>
        <v>ND</v>
      </c>
      <c r="AB30" s="143">
        <f>'[2]P3-4 Pos Sp_012715'!AY20</f>
        <v>7.9912000000000001</v>
      </c>
      <c r="AC30" s="143" t="str">
        <f>'[2]P3-4 Pos Sp_012715'!AZ20</f>
        <v>&lt;LOQ</v>
      </c>
      <c r="AD30" s="143" t="str">
        <f>'[2]P3-4 Pos Sp_012715'!BA20</f>
        <v>ND</v>
      </c>
      <c r="AE30" s="143" t="str">
        <f>'[2]P3-4 Pos Sp_012715'!BB20</f>
        <v>ND</v>
      </c>
      <c r="AF30" s="143" t="str">
        <f>'[2]P3-4 Pos Sp_012715'!BC20</f>
        <v>&lt;LOQ</v>
      </c>
      <c r="AG30" s="143" t="str">
        <f>'[2]P3-4 Pos Sp_012715'!BD20</f>
        <v>&lt;LOQ</v>
      </c>
      <c r="AH30" s="143" t="str">
        <f>'[2]P3-4 Pos Sp_012715'!BE20</f>
        <v>&lt;LOQ</v>
      </c>
      <c r="AI30" s="143" t="str">
        <f>'[2]P3-4 Pos Sp_012715'!BF20</f>
        <v>ND</v>
      </c>
      <c r="AJ30" s="143" t="str">
        <f>'[2]P3-4 Pos Sp_012715'!BG20</f>
        <v>&lt;LOQ</v>
      </c>
      <c r="AK30" s="143" t="str">
        <f>'[2]P3-4 Pos Sp_012715'!BH20</f>
        <v>ND</v>
      </c>
      <c r="AL30" s="143" t="str">
        <f>'[2]P3-4 Pos Sp_012715'!BI20</f>
        <v>&lt;LOQ</v>
      </c>
      <c r="AM30" s="143" t="str">
        <f>'[2]P3-4 Pos Sp_012715'!BJ20</f>
        <v>&lt;LOQ</v>
      </c>
      <c r="AN30" s="143">
        <f>'[2]P3-4 Pos Sp_012715'!BK20</f>
        <v>3.3968000000000003</v>
      </c>
      <c r="AO30" s="143" t="str">
        <f>'[2]P3-4 Pos Sp_012715'!BL20</f>
        <v>&lt;LOQ</v>
      </c>
      <c r="AP30" s="143" t="str">
        <f>'[2]P3-4 Pos Sp_012715'!BM20</f>
        <v>ND</v>
      </c>
      <c r="AQ30" s="143" t="str">
        <f>'[2]P3-4 Pos Sp_012715'!BN20</f>
        <v>ND</v>
      </c>
      <c r="AR30" s="143" t="str">
        <f>'[2]P3-4 Pos Sp_012715'!BO20</f>
        <v>ND</v>
      </c>
      <c r="AS30" s="143" t="str">
        <f>'[2]P3-4 Pos Sp_012715'!BP20</f>
        <v>ND</v>
      </c>
      <c r="AT30" s="143" t="str">
        <f>'[2]P3-4 Pos Sp_012715'!BQ20</f>
        <v>ND</v>
      </c>
      <c r="AU30" s="143" t="str">
        <f>'[2]P3-4 Pos Sp_012715'!BR20</f>
        <v>&lt;LOQ</v>
      </c>
      <c r="AV30" s="143" t="str">
        <f>'[2]P3-4 Pos Sp_012715'!BS20</f>
        <v>&lt;LOQ</v>
      </c>
      <c r="AW30" s="143" t="str">
        <f>'[2]P3-4 Pos Sp_012715'!BT20</f>
        <v>ND</v>
      </c>
      <c r="AX30" s="143" t="str">
        <f>'[2]P3-4 Pos Sp_012715'!BU20</f>
        <v>ND</v>
      </c>
      <c r="AY30" s="143" t="str">
        <f>'[2]P3-4 Pos Sp_012715'!BV20</f>
        <v>&lt;LOQ</v>
      </c>
      <c r="AZ30" s="143" t="str">
        <f>'[2]P3-4 Pos Sp_012715'!BW20</f>
        <v>ND</v>
      </c>
      <c r="BA30" s="143" t="str">
        <f>'[2]P3-4 Pos Sp_012715'!BX20</f>
        <v>&lt;LOQ</v>
      </c>
      <c r="BB30" s="143" t="str">
        <f>'[2]P3-4 Pos Sp_012715'!BY20</f>
        <v>ND</v>
      </c>
      <c r="BC30" s="143" t="str">
        <f>'[2]P3-4 Pos Sp_012715'!BZ20</f>
        <v>ND</v>
      </c>
      <c r="BD30" s="143" t="str">
        <f>'[2]P3-4 Pos Sp_012715'!CA20</f>
        <v>&lt;LOQ</v>
      </c>
      <c r="BE30" s="143" t="str">
        <f>'[2]P3-4 Pos Sp_012715'!CB20</f>
        <v>ND</v>
      </c>
      <c r="BF30" s="143" t="str">
        <f>'[2]P3-4 Pos Sp_012715'!CC20</f>
        <v>ND</v>
      </c>
      <c r="BG30" s="143" t="str">
        <f>'[2]P3-4 Pos Sp_012715'!CD20</f>
        <v>&lt;LOQ</v>
      </c>
      <c r="BH30" s="143" t="str">
        <f>'[2]P3-4 Pos Sp_012715'!CE20</f>
        <v>&lt;LOQ</v>
      </c>
      <c r="BI30" s="143" t="str">
        <f>'[2]P3-4 Pos Sp_012715'!CF20</f>
        <v>&lt;LOQ</v>
      </c>
      <c r="BJ30" s="143" t="str">
        <f>'[2]P3-4 Pos Sp_012715'!CG20</f>
        <v>ND</v>
      </c>
      <c r="BK30" s="143" t="str">
        <f>'[2]P3-4 Pos Sp_012715'!CH20</f>
        <v>ND</v>
      </c>
      <c r="BL30" s="143" t="str">
        <f>'[2]P3-4 Pos Sp_012715'!CI20</f>
        <v>ND</v>
      </c>
      <c r="BM30" s="143" t="str">
        <f>'[2]P3-4 Pos Sp_012715'!CJ20</f>
        <v>&lt;LOQ</v>
      </c>
      <c r="BN30" s="143">
        <f>'[2]P3-4 Pos Sp_012715'!CK20</f>
        <v>6.6616</v>
      </c>
      <c r="BO30" s="143" t="str">
        <f>'[2]P3-4 Pos Sp_012715'!CL20</f>
        <v>&lt;LOQ</v>
      </c>
      <c r="BP30" s="143" t="str">
        <f>'[2]P3-4 Pos Sp_012715'!CM20</f>
        <v>&lt;LOQ</v>
      </c>
      <c r="BQ30" s="143" t="str">
        <f>'[2]P3-4 Pos Sp_012715'!CN20</f>
        <v>ND</v>
      </c>
      <c r="BR30" s="143" t="str">
        <f>'[2]P3-4 Pos Sp_012715'!CO20</f>
        <v>ND</v>
      </c>
      <c r="BS30" s="143" t="str">
        <f>'[2]P3-4 Pos Sp_012715'!CP20</f>
        <v>ND</v>
      </c>
      <c r="BT30" s="143" t="str">
        <f>'[2]P3-4 Pos Sp_012715'!CQ20</f>
        <v>ND</v>
      </c>
      <c r="BU30" s="143" t="str">
        <f>'[2]P3-4 Pos Sp_012715'!CR20</f>
        <v>ND</v>
      </c>
      <c r="BV30" s="199">
        <f>'[2]P3-4 Pos Sp_012715'!CS20</f>
        <v>42.258400000000002</v>
      </c>
      <c r="BW30" s="217"/>
    </row>
    <row r="31" spans="1:75" s="199" customFormat="1" x14ac:dyDescent="0.25">
      <c r="A31" s="148">
        <v>42031</v>
      </c>
      <c r="B31" s="143" t="s">
        <v>3</v>
      </c>
      <c r="C31" s="143" t="s">
        <v>224</v>
      </c>
      <c r="D31" s="218" t="str">
        <f>'[2]P3-4 Pos Sp_012715'!AA21</f>
        <v>1985-b</v>
      </c>
      <c r="E31" s="143" t="str">
        <f>'[2]P3-4 Pos Sp_012715'!AB21</f>
        <v>ND</v>
      </c>
      <c r="F31" s="143">
        <f>'[2]P3-4 Pos Sp_012715'!AC21</f>
        <v>50.822399999999995</v>
      </c>
      <c r="G31" s="143">
        <f>'[2]P3-4 Pos Sp_012715'!AD21</f>
        <v>66.029600000000002</v>
      </c>
      <c r="H31" s="143">
        <f>'[2]P3-4 Pos Sp_012715'!AE21</f>
        <v>31.180800000000001</v>
      </c>
      <c r="I31" s="143">
        <f>'[2]P3-4 Pos Sp_012715'!AF21</f>
        <v>42.473599999999998</v>
      </c>
      <c r="J31" s="143">
        <f>'[2]P3-4 Pos Sp_012715'!AG21</f>
        <v>9.2523999999999997</v>
      </c>
      <c r="K31" s="143" t="str">
        <f>'[2]P3-4 Pos Sp_012715'!AH21</f>
        <v>ND</v>
      </c>
      <c r="L31" s="143" t="str">
        <f>'[2]P3-4 Pos Sp_012715'!AI21</f>
        <v>ND</v>
      </c>
      <c r="M31" s="143" t="str">
        <f>'[2]P3-4 Pos Sp_012715'!AJ21</f>
        <v>ND</v>
      </c>
      <c r="N31" s="143" t="str">
        <f>'[2]P3-4 Pos Sp_012715'!AK21</f>
        <v>ND</v>
      </c>
      <c r="O31" s="143" t="str">
        <f>'[2]P3-4 Pos Sp_012715'!AL21</f>
        <v>ND</v>
      </c>
      <c r="P31" s="143" t="str">
        <f>'[2]P3-4 Pos Sp_012715'!AM21</f>
        <v>ND</v>
      </c>
      <c r="Q31" s="143" t="str">
        <f>'[2]P3-4 Pos Sp_012715'!AN21</f>
        <v>ND</v>
      </c>
      <c r="R31" s="143" t="str">
        <f>'[2]P3-4 Pos Sp_012715'!AO21</f>
        <v>ND</v>
      </c>
      <c r="S31" s="143" t="str">
        <f>'[2]P3-4 Pos Sp_012715'!AP21</f>
        <v>ND</v>
      </c>
      <c r="T31" s="143" t="str">
        <f>'[2]P3-4 Pos Sp_012715'!AQ21</f>
        <v>ND</v>
      </c>
      <c r="U31" s="143" t="str">
        <f>'[2]P3-4 Pos Sp_012715'!AR21</f>
        <v>ND</v>
      </c>
      <c r="V31" s="143" t="str">
        <f>'[2]P3-4 Pos Sp_012715'!AS21</f>
        <v>ND</v>
      </c>
      <c r="W31" s="143" t="str">
        <f>'[2]P3-4 Pos Sp_012715'!AT21</f>
        <v>ND</v>
      </c>
      <c r="X31" s="143" t="str">
        <f>'[2]P3-4 Pos Sp_012715'!AU21</f>
        <v>&lt;LOQ</v>
      </c>
      <c r="Y31" s="143" t="str">
        <f>'[2]P3-4 Pos Sp_012715'!AV21</f>
        <v>&lt;LOQ</v>
      </c>
      <c r="Z31" s="143" t="str">
        <f>'[2]P3-4 Pos Sp_012715'!AW21</f>
        <v>ND</v>
      </c>
      <c r="AA31" s="143" t="str">
        <f>'[2]P3-4 Pos Sp_012715'!AX21</f>
        <v>ND</v>
      </c>
      <c r="AB31" s="143" t="str">
        <f>'[2]P3-4 Pos Sp_012715'!AY21</f>
        <v>&lt;LOQ</v>
      </c>
      <c r="AC31" s="143" t="str">
        <f>'[2]P3-4 Pos Sp_012715'!AZ21</f>
        <v>ND</v>
      </c>
      <c r="AD31" s="143" t="str">
        <f>'[2]P3-4 Pos Sp_012715'!BA21</f>
        <v>&lt;LOQ</v>
      </c>
      <c r="AE31" s="143" t="str">
        <f>'[2]P3-4 Pos Sp_012715'!BB21</f>
        <v>ND</v>
      </c>
      <c r="AF31" s="143" t="str">
        <f>'[2]P3-4 Pos Sp_012715'!BC21</f>
        <v>&lt;LOQ</v>
      </c>
      <c r="AG31" s="143" t="str">
        <f>'[2]P3-4 Pos Sp_012715'!BD21</f>
        <v>ND</v>
      </c>
      <c r="AH31" s="143" t="str">
        <f>'[2]P3-4 Pos Sp_012715'!BE21</f>
        <v>&lt;LOQ</v>
      </c>
      <c r="AI31" s="143" t="str">
        <f>'[2]P3-4 Pos Sp_012715'!BF21</f>
        <v>ND</v>
      </c>
      <c r="AJ31" s="143" t="str">
        <f>'[2]P3-4 Pos Sp_012715'!BG21</f>
        <v>ND</v>
      </c>
      <c r="AK31" s="143" t="str">
        <f>'[2]P3-4 Pos Sp_012715'!BH21</f>
        <v>&lt;LOQ</v>
      </c>
      <c r="AL31" s="143" t="str">
        <f>'[2]P3-4 Pos Sp_012715'!BI21</f>
        <v>ND</v>
      </c>
      <c r="AM31" s="143" t="str">
        <f>'[2]P3-4 Pos Sp_012715'!BJ21</f>
        <v>ND</v>
      </c>
      <c r="AN31" s="143">
        <f>'[2]P3-4 Pos Sp_012715'!BK21</f>
        <v>5.4039999999999999</v>
      </c>
      <c r="AO31" s="143" t="str">
        <f>'[2]P3-4 Pos Sp_012715'!BL21</f>
        <v>&lt;LOQ</v>
      </c>
      <c r="AP31" s="143" t="str">
        <f>'[2]P3-4 Pos Sp_012715'!BM21</f>
        <v>ND</v>
      </c>
      <c r="AQ31" s="143" t="str">
        <f>'[2]P3-4 Pos Sp_012715'!BN21</f>
        <v>&lt;LOQ</v>
      </c>
      <c r="AR31" s="143" t="str">
        <f>'[2]P3-4 Pos Sp_012715'!BO21</f>
        <v>ND</v>
      </c>
      <c r="AS31" s="143" t="str">
        <f>'[2]P3-4 Pos Sp_012715'!BP21</f>
        <v>ND</v>
      </c>
      <c r="AT31" s="143" t="str">
        <f>'[2]P3-4 Pos Sp_012715'!BQ21</f>
        <v>ND</v>
      </c>
      <c r="AU31" s="143" t="str">
        <f>'[2]P3-4 Pos Sp_012715'!BR21</f>
        <v>&lt;LOQ</v>
      </c>
      <c r="AV31" s="143" t="str">
        <f>'[2]P3-4 Pos Sp_012715'!BS21</f>
        <v>ND</v>
      </c>
      <c r="AW31" s="143" t="str">
        <f>'[2]P3-4 Pos Sp_012715'!BT21</f>
        <v>ND</v>
      </c>
      <c r="AX31" s="143" t="str">
        <f>'[2]P3-4 Pos Sp_012715'!BU21</f>
        <v>ND</v>
      </c>
      <c r="AY31" s="143" t="str">
        <f>'[2]P3-4 Pos Sp_012715'!BV21</f>
        <v>ND</v>
      </c>
      <c r="AZ31" s="143" t="str">
        <f>'[2]P3-4 Pos Sp_012715'!BW21</f>
        <v>&lt;LOQ</v>
      </c>
      <c r="BA31" s="143" t="str">
        <f>'[2]P3-4 Pos Sp_012715'!BX21</f>
        <v>ND</v>
      </c>
      <c r="BB31" s="143" t="str">
        <f>'[2]P3-4 Pos Sp_012715'!BY21</f>
        <v>ND</v>
      </c>
      <c r="BC31" s="143" t="str">
        <f>'[2]P3-4 Pos Sp_012715'!BZ21</f>
        <v>ND</v>
      </c>
      <c r="BD31" s="143" t="str">
        <f>'[2]P3-4 Pos Sp_012715'!CA21</f>
        <v>&lt;LOQ</v>
      </c>
      <c r="BE31" s="143" t="str">
        <f>'[2]P3-4 Pos Sp_012715'!CB21</f>
        <v>ND</v>
      </c>
      <c r="BF31" s="143" t="str">
        <f>'[2]P3-4 Pos Sp_012715'!CC21</f>
        <v>ND</v>
      </c>
      <c r="BG31" s="143" t="str">
        <f>'[2]P3-4 Pos Sp_012715'!CD21</f>
        <v>&lt;LOQ</v>
      </c>
      <c r="BH31" s="143" t="str">
        <f>'[2]P3-4 Pos Sp_012715'!CE21</f>
        <v>&lt;LOQ</v>
      </c>
      <c r="BI31" s="143" t="str">
        <f>'[2]P3-4 Pos Sp_012715'!CF21</f>
        <v>ND</v>
      </c>
      <c r="BJ31" s="143" t="str">
        <f>'[2]P3-4 Pos Sp_012715'!CG21</f>
        <v>ND</v>
      </c>
      <c r="BK31" s="143" t="str">
        <f>'[2]P3-4 Pos Sp_012715'!CH21</f>
        <v>ND</v>
      </c>
      <c r="BL31" s="143" t="str">
        <f>'[2]P3-4 Pos Sp_012715'!CI21</f>
        <v>ND</v>
      </c>
      <c r="BM31" s="143" t="str">
        <f>'[2]P3-4 Pos Sp_012715'!CJ21</f>
        <v>&lt;LOQ</v>
      </c>
      <c r="BN31" s="143">
        <f>'[2]P3-4 Pos Sp_012715'!CK21</f>
        <v>8.1712000000000007</v>
      </c>
      <c r="BO31" s="143" t="str">
        <f>'[2]P3-4 Pos Sp_012715'!CL21</f>
        <v>&lt;LOQ</v>
      </c>
      <c r="BP31" s="143" t="str">
        <f>'[2]P3-4 Pos Sp_012715'!CM21</f>
        <v>ND</v>
      </c>
      <c r="BQ31" s="143" t="str">
        <f>'[2]P3-4 Pos Sp_012715'!CN21</f>
        <v>ND</v>
      </c>
      <c r="BR31" s="143" t="str">
        <f>'[2]P3-4 Pos Sp_012715'!CO21</f>
        <v>ND</v>
      </c>
      <c r="BS31" s="143" t="str">
        <f>'[2]P3-4 Pos Sp_012715'!CP21</f>
        <v>ND</v>
      </c>
      <c r="BT31" s="143" t="str">
        <f>'[2]P3-4 Pos Sp_012715'!CQ21</f>
        <v>ND</v>
      </c>
      <c r="BU31" s="143" t="str">
        <f>'[2]P3-4 Pos Sp_012715'!CR21</f>
        <v>ND</v>
      </c>
      <c r="BV31" s="199">
        <f>'[2]P3-4 Pos Sp_012715'!CS21</f>
        <v>34.049599999999998</v>
      </c>
      <c r="BW31" s="217"/>
    </row>
    <row r="32" spans="1:75" s="228" customFormat="1" x14ac:dyDescent="0.25">
      <c r="A32" s="227"/>
      <c r="C32" s="228" t="str">
        <f>C31</f>
        <v>Leachate</v>
      </c>
      <c r="D32" s="229" t="s">
        <v>225</v>
      </c>
      <c r="E32" s="228" t="str">
        <f>IFERROR(AVERAGE(E29:E31),IF(OR(E29="&lt;LOQ",E30="&lt;LOQ",E31="&lt;LOQ"),"&lt;LOQ","ND"))</f>
        <v>ND</v>
      </c>
      <c r="F32" s="228">
        <f>IFERROR(AVERAGE(F29:F31),IF(OR(F29="&lt;LOQ",F30="&lt;LOQ",F31="&lt;LOQ"),"&lt;LOQ","ND"))</f>
        <v>70.051199999999994</v>
      </c>
      <c r="G32" s="228">
        <f t="shared" ref="G32:BR32" si="12">IFERROR(AVERAGE(G29:G31),IF(OR(G29="&lt;LOQ",G30="&lt;LOQ",G31="&lt;LOQ"),"&lt;LOQ","ND"))</f>
        <v>62.626533333333327</v>
      </c>
      <c r="H32" s="228">
        <f t="shared" si="12"/>
        <v>40.896000000000001</v>
      </c>
      <c r="I32" s="228">
        <f t="shared" si="12"/>
        <v>37.884266666666669</v>
      </c>
      <c r="J32" s="228">
        <f t="shared" si="12"/>
        <v>6.3593333333333328</v>
      </c>
      <c r="K32" s="228">
        <f t="shared" si="12"/>
        <v>2.9011999999999998</v>
      </c>
      <c r="L32" s="228" t="str">
        <f t="shared" si="12"/>
        <v>&lt;LOQ</v>
      </c>
      <c r="M32" s="228" t="str">
        <f t="shared" si="12"/>
        <v>&lt;LOQ</v>
      </c>
      <c r="N32" s="228" t="str">
        <f t="shared" si="12"/>
        <v>&lt;LOQ</v>
      </c>
      <c r="O32" s="228" t="str">
        <f t="shared" si="12"/>
        <v>&lt;LOQ</v>
      </c>
      <c r="P32" s="228" t="str">
        <f t="shared" si="12"/>
        <v>ND</v>
      </c>
      <c r="Q32" s="228" t="str">
        <f t="shared" si="12"/>
        <v>&lt;LOQ</v>
      </c>
      <c r="R32" s="228" t="str">
        <f t="shared" si="12"/>
        <v>ND</v>
      </c>
      <c r="S32" s="228" t="str">
        <f t="shared" si="12"/>
        <v>&lt;LOQ</v>
      </c>
      <c r="T32" s="228" t="str">
        <f t="shared" si="12"/>
        <v>ND</v>
      </c>
      <c r="U32" s="228" t="str">
        <f t="shared" si="12"/>
        <v>ND</v>
      </c>
      <c r="V32" s="228" t="str">
        <f t="shared" si="12"/>
        <v>ND</v>
      </c>
      <c r="W32" s="228" t="str">
        <f t="shared" si="12"/>
        <v>ND</v>
      </c>
      <c r="X32" s="228" t="str">
        <f t="shared" si="12"/>
        <v>&lt;LOQ</v>
      </c>
      <c r="Y32" s="228" t="str">
        <f t="shared" si="12"/>
        <v>&lt;LOQ</v>
      </c>
      <c r="Z32" s="228" t="str">
        <f t="shared" si="12"/>
        <v>&lt;LOQ</v>
      </c>
      <c r="AA32" s="228" t="str">
        <f t="shared" si="12"/>
        <v>ND</v>
      </c>
      <c r="AB32" s="228">
        <f t="shared" si="12"/>
        <v>7.9912000000000001</v>
      </c>
      <c r="AC32" s="228">
        <f t="shared" si="12"/>
        <v>15.92</v>
      </c>
      <c r="AD32" s="228" t="str">
        <f t="shared" si="12"/>
        <v>&lt;LOQ</v>
      </c>
      <c r="AE32" s="228" t="str">
        <f t="shared" si="12"/>
        <v>ND</v>
      </c>
      <c r="AF32" s="228">
        <f t="shared" si="12"/>
        <v>2.9600000000000004</v>
      </c>
      <c r="AG32" s="228" t="str">
        <f t="shared" si="12"/>
        <v>&lt;LOQ</v>
      </c>
      <c r="AH32" s="228">
        <f t="shared" si="12"/>
        <v>3.0399999999999996</v>
      </c>
      <c r="AI32" s="228" t="str">
        <f t="shared" si="12"/>
        <v>ND</v>
      </c>
      <c r="AJ32" s="228">
        <f t="shared" si="12"/>
        <v>16.399999999999999</v>
      </c>
      <c r="AK32" s="228" t="str">
        <f t="shared" si="12"/>
        <v>&lt;LOQ</v>
      </c>
      <c r="AL32" s="228" t="str">
        <f t="shared" si="12"/>
        <v>&lt;LOQ</v>
      </c>
      <c r="AM32" s="228" t="str">
        <f t="shared" si="12"/>
        <v>&lt;LOQ</v>
      </c>
      <c r="AN32" s="228">
        <f t="shared" si="12"/>
        <v>5.7602666666666664</v>
      </c>
      <c r="AO32" s="228" t="str">
        <f t="shared" si="12"/>
        <v>&lt;LOQ</v>
      </c>
      <c r="AP32" s="228" t="str">
        <f t="shared" si="12"/>
        <v>ND</v>
      </c>
      <c r="AQ32" s="228" t="str">
        <f t="shared" si="12"/>
        <v>&lt;LOQ</v>
      </c>
      <c r="AR32" s="228" t="str">
        <f t="shared" si="12"/>
        <v>ND</v>
      </c>
      <c r="AS32" s="228" t="str">
        <f t="shared" si="12"/>
        <v>ND</v>
      </c>
      <c r="AT32" s="228" t="str">
        <f t="shared" si="12"/>
        <v>&lt;LOQ</v>
      </c>
      <c r="AU32" s="228">
        <f t="shared" si="12"/>
        <v>3.48</v>
      </c>
      <c r="AV32" s="228" t="str">
        <f t="shared" si="12"/>
        <v>&lt;LOQ</v>
      </c>
      <c r="AW32" s="228" t="str">
        <f t="shared" si="12"/>
        <v>ND</v>
      </c>
      <c r="AX32" s="228" t="str">
        <f t="shared" si="12"/>
        <v>ND</v>
      </c>
      <c r="AY32" s="228" t="str">
        <f t="shared" si="12"/>
        <v>&lt;LOQ</v>
      </c>
      <c r="AZ32" s="228" t="str">
        <f t="shared" si="12"/>
        <v>&lt;LOQ</v>
      </c>
      <c r="BA32" s="228" t="str">
        <f t="shared" si="12"/>
        <v>&lt;LOQ</v>
      </c>
      <c r="BB32" s="228" t="str">
        <f t="shared" si="12"/>
        <v>ND</v>
      </c>
      <c r="BC32" s="228" t="str">
        <f t="shared" si="12"/>
        <v>ND</v>
      </c>
      <c r="BD32" s="228" t="str">
        <f t="shared" si="12"/>
        <v>&lt;LOQ</v>
      </c>
      <c r="BE32" s="228" t="str">
        <f t="shared" si="12"/>
        <v>ND</v>
      </c>
      <c r="BF32" s="228" t="str">
        <f t="shared" si="12"/>
        <v>ND</v>
      </c>
      <c r="BG32" s="228" t="str">
        <f t="shared" si="12"/>
        <v>&lt;LOQ</v>
      </c>
      <c r="BH32" s="228" t="str">
        <f t="shared" si="12"/>
        <v>&lt;LOQ</v>
      </c>
      <c r="BI32" s="228" t="str">
        <f t="shared" si="12"/>
        <v>&lt;LOQ</v>
      </c>
      <c r="BJ32" s="228" t="str">
        <f t="shared" si="12"/>
        <v>ND</v>
      </c>
      <c r="BK32" s="228" t="str">
        <f t="shared" si="12"/>
        <v>ND</v>
      </c>
      <c r="BL32" s="228">
        <f t="shared" si="12"/>
        <v>11.479999999999999</v>
      </c>
      <c r="BM32" s="228">
        <f t="shared" si="12"/>
        <v>5.84</v>
      </c>
      <c r="BN32" s="228">
        <f t="shared" si="12"/>
        <v>10.904266666666667</v>
      </c>
      <c r="BO32" s="228">
        <f t="shared" si="12"/>
        <v>3.5999999999999996</v>
      </c>
      <c r="BP32" s="228" t="str">
        <f t="shared" si="12"/>
        <v>&lt;LOQ</v>
      </c>
      <c r="BQ32" s="228" t="str">
        <f t="shared" si="12"/>
        <v>ND</v>
      </c>
      <c r="BR32" s="228" t="str">
        <f t="shared" si="12"/>
        <v>ND</v>
      </c>
      <c r="BS32" s="228" t="str">
        <f t="shared" ref="BS32:BV32" si="13">IFERROR(AVERAGE(BS29:BS31),IF(OR(BS29="&lt;LOQ",BS30="&lt;LOQ",BS31="&lt;LOQ"),"&lt;LOQ","ND"))</f>
        <v>ND</v>
      </c>
      <c r="BT32" s="228" t="str">
        <f t="shared" si="13"/>
        <v>ND</v>
      </c>
      <c r="BU32" s="228" t="str">
        <f t="shared" si="13"/>
        <v>ND</v>
      </c>
      <c r="BV32" s="228">
        <f t="shared" si="13"/>
        <v>47.115999999999993</v>
      </c>
      <c r="BW32" s="230"/>
    </row>
    <row r="33" spans="1:75" s="199" customFormat="1" x14ac:dyDescent="0.25">
      <c r="A33" s="223">
        <v>41962</v>
      </c>
      <c r="B33" s="224" t="s">
        <v>3</v>
      </c>
      <c r="C33" s="224">
        <v>0</v>
      </c>
      <c r="D33" s="225" t="str">
        <f>'[2]P18, P3-4 Pos Sp_111914'!AA26</f>
        <v>N1989</v>
      </c>
      <c r="E33" s="224">
        <f>'[2]P18, P3-4 Pos Sp_111914'!AB26</f>
        <v>259.64079999999996</v>
      </c>
      <c r="F33" s="224">
        <f>'[2]P18, P3-4 Pos Sp_111914'!AC26</f>
        <v>331.8</v>
      </c>
      <c r="G33" s="224">
        <f>'[2]P18, P3-4 Pos Sp_111914'!AD26</f>
        <v>290.76</v>
      </c>
      <c r="H33" s="224">
        <f>'[2]P18, P3-4 Pos Sp_111914'!AE26</f>
        <v>336.35999999999996</v>
      </c>
      <c r="I33" s="224">
        <f>'[2]P18, P3-4 Pos Sp_111914'!AF26</f>
        <v>260.35999999999996</v>
      </c>
      <c r="J33" s="224">
        <f>'[2]P18, P3-4 Pos Sp_111914'!AG26</f>
        <v>146.72</v>
      </c>
      <c r="K33" s="224">
        <f>'[2]P18, P3-4 Pos Sp_111914'!AH26</f>
        <v>87.399999999999991</v>
      </c>
      <c r="L33" s="224">
        <f>'[2]P18, P3-4 Pos Sp_111914'!AI26</f>
        <v>56.4</v>
      </c>
      <c r="M33" s="224">
        <f>'[2]P18, P3-4 Pos Sp_111914'!AJ26</f>
        <v>43.879999999999995</v>
      </c>
      <c r="N33" s="224">
        <f>'[2]P18, P3-4 Pos Sp_111914'!AK26</f>
        <v>59.4</v>
      </c>
      <c r="O33" s="224">
        <f>'[2]P18, P3-4 Pos Sp_111914'!AL26</f>
        <v>70</v>
      </c>
      <c r="P33" s="224" t="str">
        <f>'[2]P18, P3-4 Pos Sp_111914'!AM26</f>
        <v>ND</v>
      </c>
      <c r="Q33" s="224">
        <f>'[2]P18, P3-4 Pos Sp_111914'!AN26</f>
        <v>65.52</v>
      </c>
      <c r="R33" s="224" t="str">
        <f>'[2]P18, P3-4 Pos Sp_111914'!AO26</f>
        <v>ND</v>
      </c>
      <c r="S33" s="224">
        <f>'[2]P18, P3-4 Pos Sp_111914'!AP26</f>
        <v>83.16</v>
      </c>
      <c r="T33" s="224" t="str">
        <f>'[2]P18, P3-4 Pos Sp_111914'!AQ26</f>
        <v>ND</v>
      </c>
      <c r="U33" s="224">
        <f>'[2]P18, P3-4 Pos Sp_111914'!AR26</f>
        <v>256.59999999999997</v>
      </c>
      <c r="V33" s="224">
        <f>'[2]P18, P3-4 Pos Sp_111914'!AS26</f>
        <v>60.839999999999996</v>
      </c>
      <c r="W33" s="224">
        <f>'[2]P18, P3-4 Pos Sp_111914'!AT26</f>
        <v>32.799999999999997</v>
      </c>
      <c r="X33" s="224" t="str">
        <f>'[2]P18, P3-4 Pos Sp_111914'!AU26</f>
        <v>ND</v>
      </c>
      <c r="Y33" s="224">
        <f>'[2]P18, P3-4 Pos Sp_111914'!AV26</f>
        <v>316.2</v>
      </c>
      <c r="Z33" s="224">
        <f>'[2]P18, P3-4 Pos Sp_111914'!AW26</f>
        <v>151.12</v>
      </c>
      <c r="AA33" s="224">
        <f>'[2]P18, P3-4 Pos Sp_111914'!AX26</f>
        <v>12.200000000000001</v>
      </c>
      <c r="AB33" s="224">
        <f>'[2]P18, P3-4 Pos Sp_111914'!AY26</f>
        <v>16.88</v>
      </c>
      <c r="AC33" s="224">
        <f>'[2]P18, P3-4 Pos Sp_111914'!AZ26</f>
        <v>146.64000000000001</v>
      </c>
      <c r="AD33" s="224">
        <f>'[2]P18, P3-4 Pos Sp_111914'!BA26</f>
        <v>39.28</v>
      </c>
      <c r="AE33" s="224" t="str">
        <f>'[2]P18, P3-4 Pos Sp_111914'!BB26</f>
        <v>ND</v>
      </c>
      <c r="AF33" s="224">
        <f>'[2]P18, P3-4 Pos Sp_111914'!BC26</f>
        <v>162.79999999999998</v>
      </c>
      <c r="AG33" s="224" t="str">
        <f>'[2]P18, P3-4 Pos Sp_111914'!BD26</f>
        <v>ND</v>
      </c>
      <c r="AH33" s="224">
        <f>'[2]P18, P3-4 Pos Sp_111914'!BE26</f>
        <v>219.08</v>
      </c>
      <c r="AI33" s="224" t="str">
        <f>'[2]P18, P3-4 Pos Sp_111914'!BF26</f>
        <v>ND</v>
      </c>
      <c r="AJ33" s="224">
        <f>'[2]P18, P3-4 Pos Sp_111914'!BG26</f>
        <v>116.36</v>
      </c>
      <c r="AK33" s="224" t="str">
        <f>'[2]P18, P3-4 Pos Sp_111914'!BH26</f>
        <v>ND</v>
      </c>
      <c r="AL33" s="224">
        <f>'[2]P18, P3-4 Pos Sp_111914'!BI26</f>
        <v>46.879999999999995</v>
      </c>
      <c r="AM33" s="224">
        <f>'[2]P18, P3-4 Pos Sp_111914'!BJ26</f>
        <v>112.64</v>
      </c>
      <c r="AN33" s="224">
        <f>'[2]P18, P3-4 Pos Sp_111914'!BK26</f>
        <v>246.68000000000004</v>
      </c>
      <c r="AO33" s="224">
        <f>'[2]P18, P3-4 Pos Sp_111914'!BL26</f>
        <v>85.88</v>
      </c>
      <c r="AP33" s="224" t="str">
        <f>'[2]P18, P3-4 Pos Sp_111914'!BM26</f>
        <v>ND</v>
      </c>
      <c r="AQ33" s="224" t="str">
        <f>'[2]P18, P3-4 Pos Sp_111914'!BN26</f>
        <v>ND</v>
      </c>
      <c r="AR33" s="224" t="str">
        <f>'[2]P18, P3-4 Pos Sp_111914'!BO26</f>
        <v>ND</v>
      </c>
      <c r="AS33" s="224" t="str">
        <f>'[2]P18, P3-4 Pos Sp_111914'!BP26</f>
        <v>ND</v>
      </c>
      <c r="AT33" s="224">
        <f>'[2]P18, P3-4 Pos Sp_111914'!BQ26</f>
        <v>55.96</v>
      </c>
      <c r="AU33" s="224">
        <f>'[2]P18, P3-4 Pos Sp_111914'!BR26</f>
        <v>128.07999999999998</v>
      </c>
      <c r="AV33" s="224" t="str">
        <f>'[2]P18, P3-4 Pos Sp_111914'!BS26</f>
        <v>ND</v>
      </c>
      <c r="AW33" s="224" t="str">
        <f>'[2]P18, P3-4 Pos Sp_111914'!BT26</f>
        <v>ND</v>
      </c>
      <c r="AX33" s="224" t="str">
        <f>'[2]P18, P3-4 Pos Sp_111914'!BU26</f>
        <v>ND</v>
      </c>
      <c r="AY33" s="224">
        <f>'[2]P18, P3-4 Pos Sp_111914'!BV26</f>
        <v>37.72</v>
      </c>
      <c r="AZ33" s="224" t="str">
        <f>'[2]P18, P3-4 Pos Sp_111914'!BW26</f>
        <v>ND</v>
      </c>
      <c r="BA33" s="224" t="str">
        <f>'[2]P18, P3-4 Pos Sp_111914'!BX26</f>
        <v>ND</v>
      </c>
      <c r="BB33" s="224" t="str">
        <f>'[2]P18, P3-4 Pos Sp_111914'!BY26</f>
        <v>ND</v>
      </c>
      <c r="BC33" s="224" t="str">
        <f>'[2]P18, P3-4 Pos Sp_111914'!BZ26</f>
        <v>ND</v>
      </c>
      <c r="BD33" s="224">
        <f>'[2]P18, P3-4 Pos Sp_111914'!CA26</f>
        <v>28.599999999999998</v>
      </c>
      <c r="BE33" s="224" t="str">
        <f>'[2]P18, P3-4 Pos Sp_111914'!CB26</f>
        <v>ND</v>
      </c>
      <c r="BF33" s="224" t="str">
        <f>'[2]P18, P3-4 Pos Sp_111914'!CC26</f>
        <v>&lt;LOQ</v>
      </c>
      <c r="BG33" s="224">
        <f>'[2]P18, P3-4 Pos Sp_111914'!CD26</f>
        <v>34.160000000000004</v>
      </c>
      <c r="BH33" s="224">
        <f>'[2]P18, P3-4 Pos Sp_111914'!CE26</f>
        <v>30.36</v>
      </c>
      <c r="BI33" s="224">
        <f>'[2]P18, P3-4 Pos Sp_111914'!CF26</f>
        <v>19.119999999999997</v>
      </c>
      <c r="BJ33" s="224" t="str">
        <f>'[2]P18, P3-4 Pos Sp_111914'!CG26</f>
        <v>ND</v>
      </c>
      <c r="BK33" s="224" t="str">
        <f>'[2]P18, P3-4 Pos Sp_111914'!CH26</f>
        <v>ND</v>
      </c>
      <c r="BL33" s="224">
        <f>'[2]P18, P3-4 Pos Sp_111914'!CI26</f>
        <v>55.599999999999994</v>
      </c>
      <c r="BM33" s="224">
        <f>'[2]P18, P3-4 Pos Sp_111914'!CJ26</f>
        <v>3</v>
      </c>
      <c r="BN33" s="224">
        <f>'[2]P18, P3-4 Pos Sp_111914'!CK26</f>
        <v>225.24</v>
      </c>
      <c r="BO33" s="224" t="str">
        <f>'[2]P18, P3-4 Pos Sp_111914'!CL26</f>
        <v>&lt;LOQ</v>
      </c>
      <c r="BP33" s="224" t="str">
        <f>'[2]P18, P3-4 Pos Sp_111914'!CM26</f>
        <v>&lt;LOQ</v>
      </c>
      <c r="BQ33" s="224" t="str">
        <f>'[2]P18, P3-4 Pos Sp_111914'!CN26</f>
        <v>ND</v>
      </c>
      <c r="BR33" s="224" t="str">
        <f>'[2]P18, P3-4 Pos Sp_111914'!CO26</f>
        <v>ND</v>
      </c>
      <c r="BS33" s="224" t="str">
        <f>'[2]P18, P3-4 Pos Sp_111914'!CP26</f>
        <v>ND</v>
      </c>
      <c r="BT33" s="224" t="str">
        <f>'[2]P18, P3-4 Pos Sp_111914'!CQ26</f>
        <v>ND</v>
      </c>
      <c r="BU33" s="224" t="str">
        <f>'[2]P18, P3-4 Pos Sp_111914'!CR26</f>
        <v>ND</v>
      </c>
      <c r="BV33" s="224">
        <f>'[2]P18, P3-4 Pos Sp_111914'!CS26</f>
        <v>248</v>
      </c>
      <c r="BW33" s="217"/>
    </row>
    <row r="34" spans="1:75" s="199" customFormat="1" x14ac:dyDescent="0.25">
      <c r="A34" s="148">
        <v>42031</v>
      </c>
      <c r="B34" s="143" t="s">
        <v>3</v>
      </c>
      <c r="C34" s="143">
        <v>0</v>
      </c>
      <c r="D34" s="218" t="str">
        <f>'[2]P3-4 Pos Sp_012715'!AA22</f>
        <v>1988-a</v>
      </c>
      <c r="E34" s="143">
        <f>'[2]P3-4 Pos Sp_012715'!AB22</f>
        <v>724.00559999999996</v>
      </c>
      <c r="F34" s="143">
        <f>'[2]P3-4 Pos Sp_012715'!AC22</f>
        <v>510.76440000000002</v>
      </c>
      <c r="G34" s="143">
        <f>'[2]P3-4 Pos Sp_012715'!AD22</f>
        <v>456.41080000000005</v>
      </c>
      <c r="H34" s="143">
        <f>'[2]P3-4 Pos Sp_012715'!AE22</f>
        <v>522.75319999999999</v>
      </c>
      <c r="I34" s="143">
        <f>'[2]P3-4 Pos Sp_012715'!AF22</f>
        <v>356.04199999999997</v>
      </c>
      <c r="J34" s="143">
        <f>'[2]P3-4 Pos Sp_012715'!AG22</f>
        <v>210.7088</v>
      </c>
      <c r="K34" s="143">
        <f>'[2]P3-4 Pos Sp_012715'!AH22</f>
        <v>95.580399999999997</v>
      </c>
      <c r="L34" s="143">
        <f>'[2]P3-4 Pos Sp_012715'!AI22</f>
        <v>34.029599999999995</v>
      </c>
      <c r="M34" s="143">
        <f>'[2]P3-4 Pos Sp_012715'!AJ22</f>
        <v>34.332799999999999</v>
      </c>
      <c r="N34" s="143">
        <f>'[2]P3-4 Pos Sp_012715'!AK22</f>
        <v>39.708399999999997</v>
      </c>
      <c r="O34" s="143">
        <f>'[2]P3-4 Pos Sp_012715'!AL22</f>
        <v>53.32759999999999</v>
      </c>
      <c r="P34" s="143" t="str">
        <f>'[2]P3-4 Pos Sp_012715'!AM22</f>
        <v>ND</v>
      </c>
      <c r="Q34" s="143">
        <f>'[2]P3-4 Pos Sp_012715'!AN22</f>
        <v>83.954399999999993</v>
      </c>
      <c r="R34" s="143" t="str">
        <f>'[2]P3-4 Pos Sp_012715'!AO22</f>
        <v>ND</v>
      </c>
      <c r="S34" s="143">
        <f>'[2]P3-4 Pos Sp_012715'!AP22</f>
        <v>125.81240000000001</v>
      </c>
      <c r="T34" s="143" t="str">
        <f>'[2]P3-4 Pos Sp_012715'!AQ22</f>
        <v>ND</v>
      </c>
      <c r="U34" s="143" t="str">
        <f>'[2]P3-4 Pos Sp_012715'!AR22</f>
        <v>ND</v>
      </c>
      <c r="V34" s="143">
        <f>'[2]P3-4 Pos Sp_012715'!AS22</f>
        <v>62.753599999999999</v>
      </c>
      <c r="W34" s="143">
        <f>'[2]P3-4 Pos Sp_012715'!AT22</f>
        <v>23.866</v>
      </c>
      <c r="X34" s="143" t="str">
        <f>'[2]P3-4 Pos Sp_012715'!AU22</f>
        <v>&lt;LOQ</v>
      </c>
      <c r="Y34" s="143">
        <f>'[2]P3-4 Pos Sp_012715'!AV22</f>
        <v>501.4128</v>
      </c>
      <c r="Z34" s="143">
        <f>'[2]P3-4 Pos Sp_012715'!AW22</f>
        <v>142.56800000000001</v>
      </c>
      <c r="AA34" s="143">
        <f>'[2]P3-4 Pos Sp_012715'!AX22</f>
        <v>7.9243999999999994</v>
      </c>
      <c r="AB34" s="143">
        <f>'[2]P3-4 Pos Sp_012715'!AY22</f>
        <v>108.67639999999999</v>
      </c>
      <c r="AC34" s="143">
        <f>'[2]P3-4 Pos Sp_012715'!AZ22</f>
        <v>243.95720000000003</v>
      </c>
      <c r="AD34" s="143">
        <f>'[2]P3-4 Pos Sp_012715'!BA22</f>
        <v>56.377999999999993</v>
      </c>
      <c r="AE34" s="143" t="str">
        <f>'[2]P3-4 Pos Sp_012715'!BB22</f>
        <v>ND</v>
      </c>
      <c r="AF34" s="143">
        <f>'[2]P3-4 Pos Sp_012715'!BC22</f>
        <v>295.13279999999997</v>
      </c>
      <c r="AG34" s="143" t="str">
        <f>'[2]P3-4 Pos Sp_012715'!BD22</f>
        <v>&lt;LOQ</v>
      </c>
      <c r="AH34" s="143">
        <f>'[2]P3-4 Pos Sp_012715'!BE22</f>
        <v>242.60159999999999</v>
      </c>
      <c r="AI34" s="143" t="str">
        <f>'[2]P3-4 Pos Sp_012715'!BF22</f>
        <v>ND</v>
      </c>
      <c r="AJ34" s="143">
        <f>'[2]P3-4 Pos Sp_012715'!BG22</f>
        <v>121.24000000000001</v>
      </c>
      <c r="AK34" s="143" t="str">
        <f>'[2]P3-4 Pos Sp_012715'!BH22</f>
        <v>&lt;LOQ</v>
      </c>
      <c r="AL34" s="143">
        <f>'[2]P3-4 Pos Sp_012715'!BI22</f>
        <v>35.386399999999995</v>
      </c>
      <c r="AM34" s="143">
        <f>'[2]P3-4 Pos Sp_012715'!BJ22</f>
        <v>288.75200000000001</v>
      </c>
      <c r="AN34" s="143">
        <f>'[2]P3-4 Pos Sp_012715'!BK22</f>
        <v>501.71080000000001</v>
      </c>
      <c r="AO34" s="143">
        <f>'[2]P3-4 Pos Sp_012715'!BL22</f>
        <v>176.53279999999998</v>
      </c>
      <c r="AP34" s="143" t="str">
        <f>'[2]P3-4 Pos Sp_012715'!BM22</f>
        <v>ND</v>
      </c>
      <c r="AQ34" s="143" t="str">
        <f>'[2]P3-4 Pos Sp_012715'!BN22</f>
        <v>&lt;LOQ</v>
      </c>
      <c r="AR34" s="143" t="str">
        <f>'[2]P3-4 Pos Sp_012715'!BO22</f>
        <v>ND</v>
      </c>
      <c r="AS34" s="143" t="str">
        <f>'[2]P3-4 Pos Sp_012715'!BP22</f>
        <v>ND</v>
      </c>
      <c r="AT34" s="143" t="str">
        <f>'[2]P3-4 Pos Sp_012715'!BQ22</f>
        <v>ND</v>
      </c>
      <c r="AU34" s="143">
        <f>'[2]P3-4 Pos Sp_012715'!BR22</f>
        <v>186.4288</v>
      </c>
      <c r="AV34" s="143" t="str">
        <f>'[2]P3-4 Pos Sp_012715'!BS22</f>
        <v>ND</v>
      </c>
      <c r="AW34" s="143" t="str">
        <f>'[2]P3-4 Pos Sp_012715'!BT22</f>
        <v>ND</v>
      </c>
      <c r="AX34" s="143" t="str">
        <f>'[2]P3-4 Pos Sp_012715'!BU22</f>
        <v>ND</v>
      </c>
      <c r="AY34" s="143">
        <f>'[2]P3-4 Pos Sp_012715'!BV22</f>
        <v>37.163999999999994</v>
      </c>
      <c r="AZ34" s="143" t="str">
        <f>'[2]P3-4 Pos Sp_012715'!BW22</f>
        <v>ND</v>
      </c>
      <c r="BA34" s="143" t="str">
        <f>'[2]P3-4 Pos Sp_012715'!BX22</f>
        <v>ND</v>
      </c>
      <c r="BB34" s="143" t="str">
        <f>'[2]P3-4 Pos Sp_012715'!BY22</f>
        <v>ND</v>
      </c>
      <c r="BC34" s="143" t="str">
        <f>'[2]P3-4 Pos Sp_012715'!BZ22</f>
        <v>ND</v>
      </c>
      <c r="BD34" s="143">
        <f>'[2]P3-4 Pos Sp_012715'!CA22</f>
        <v>19.319599999999998</v>
      </c>
      <c r="BE34" s="143" t="str">
        <f>'[2]P3-4 Pos Sp_012715'!CB22</f>
        <v>ND</v>
      </c>
      <c r="BF34" s="143" t="str">
        <f>'[2]P3-4 Pos Sp_012715'!CC22</f>
        <v>&lt;LOQ</v>
      </c>
      <c r="BG34" s="143">
        <f>'[2]P3-4 Pos Sp_012715'!CD22</f>
        <v>33.6524</v>
      </c>
      <c r="BH34" s="143">
        <f>'[2]P3-4 Pos Sp_012715'!CE22</f>
        <v>30.319999999999997</v>
      </c>
      <c r="BI34" s="143">
        <f>'[2]P3-4 Pos Sp_012715'!CF22</f>
        <v>15.366</v>
      </c>
      <c r="BJ34" s="143" t="str">
        <f>'[2]P3-4 Pos Sp_012715'!CG22</f>
        <v>ND</v>
      </c>
      <c r="BK34" s="143" t="str">
        <f>'[2]P3-4 Pos Sp_012715'!CH22</f>
        <v>ND</v>
      </c>
      <c r="BL34" s="143">
        <f>'[2]P3-4 Pos Sp_012715'!CI22</f>
        <v>44.938799999999993</v>
      </c>
      <c r="BM34" s="143" t="str">
        <f>'[2]P3-4 Pos Sp_012715'!CJ22</f>
        <v>ND</v>
      </c>
      <c r="BN34" s="143">
        <f>'[2]P3-4 Pos Sp_012715'!CK22</f>
        <v>205.07320000000001</v>
      </c>
      <c r="BO34" s="143">
        <f>'[2]P3-4 Pos Sp_012715'!CL22</f>
        <v>2.3899999999999997</v>
      </c>
      <c r="BP34" s="143" t="str">
        <f>'[2]P3-4 Pos Sp_012715'!CM22</f>
        <v>ND</v>
      </c>
      <c r="BQ34" s="143" t="str">
        <f>'[2]P3-4 Pos Sp_012715'!CN22</f>
        <v>ND</v>
      </c>
      <c r="BR34" s="143" t="str">
        <f>'[2]P3-4 Pos Sp_012715'!CO22</f>
        <v>ND</v>
      </c>
      <c r="BS34" s="143" t="str">
        <f>'[2]P3-4 Pos Sp_012715'!CP22</f>
        <v>ND</v>
      </c>
      <c r="BT34" s="143" t="str">
        <f>'[2]P3-4 Pos Sp_012715'!CQ22</f>
        <v>ND</v>
      </c>
      <c r="BU34" s="143" t="str">
        <f>'[2]P3-4 Pos Sp_012715'!CR22</f>
        <v>ND</v>
      </c>
      <c r="BV34" s="199">
        <f>'[2]P3-4 Pos Sp_012715'!CS22</f>
        <v>308.38839999999999</v>
      </c>
      <c r="BW34" s="217"/>
    </row>
    <row r="35" spans="1:75" s="199" customFormat="1" x14ac:dyDescent="0.25">
      <c r="A35" s="148">
        <v>42031</v>
      </c>
      <c r="B35" s="143" t="s">
        <v>3</v>
      </c>
      <c r="C35" s="143">
        <v>0</v>
      </c>
      <c r="D35" s="218" t="str">
        <f>'[2]P3-4 Pos Sp_012715'!AA23</f>
        <v>1988-b</v>
      </c>
      <c r="E35" s="143" t="str">
        <f>'[2]P3-4 Pos Sp_012715'!AB23</f>
        <v>&lt;LOQ</v>
      </c>
      <c r="F35" s="143">
        <f>'[2]P3-4 Pos Sp_012715'!AC23</f>
        <v>375.87399999999997</v>
      </c>
      <c r="G35" s="143">
        <f>'[2]P3-4 Pos Sp_012715'!AD23</f>
        <v>508.56840000000005</v>
      </c>
      <c r="H35" s="143">
        <f>'[2]P3-4 Pos Sp_012715'!AE23</f>
        <v>580.58079999999995</v>
      </c>
      <c r="I35" s="143">
        <f>'[2]P3-4 Pos Sp_012715'!AF23</f>
        <v>344.85920000000004</v>
      </c>
      <c r="J35" s="143">
        <f>'[2]P3-4 Pos Sp_012715'!AG23</f>
        <v>209.33600000000001</v>
      </c>
      <c r="K35" s="143">
        <f>'[2]P3-4 Pos Sp_012715'!AH23</f>
        <v>93.815600000000003</v>
      </c>
      <c r="L35" s="143">
        <f>'[2]P3-4 Pos Sp_012715'!AI23</f>
        <v>48.968799999999995</v>
      </c>
      <c r="M35" s="143">
        <f>'[2]P3-4 Pos Sp_012715'!AJ23</f>
        <v>38.966799999999999</v>
      </c>
      <c r="N35" s="143">
        <f>'[2]P3-4 Pos Sp_012715'!AK23</f>
        <v>46.550800000000002</v>
      </c>
      <c r="O35" s="143">
        <f>'[2]P3-4 Pos Sp_012715'!AL23</f>
        <v>58.863599999999991</v>
      </c>
      <c r="P35" s="143" t="str">
        <f>'[2]P3-4 Pos Sp_012715'!AM23</f>
        <v>ND</v>
      </c>
      <c r="Q35" s="143">
        <f>'[2]P3-4 Pos Sp_012715'!AN23</f>
        <v>81.246799999999993</v>
      </c>
      <c r="R35" s="143" t="str">
        <f>'[2]P3-4 Pos Sp_012715'!AO23</f>
        <v>ND</v>
      </c>
      <c r="S35" s="143">
        <f>'[2]P3-4 Pos Sp_012715'!AP23</f>
        <v>162.1996</v>
      </c>
      <c r="T35" s="143" t="str">
        <f>'[2]P3-4 Pos Sp_012715'!AQ23</f>
        <v>ND</v>
      </c>
      <c r="U35" s="143">
        <f>'[2]P3-4 Pos Sp_012715'!AR23</f>
        <v>678.81079999999997</v>
      </c>
      <c r="V35" s="143">
        <f>'[2]P3-4 Pos Sp_012715'!AS23</f>
        <v>48.105199999999996</v>
      </c>
      <c r="W35" s="143" t="str">
        <f>'[2]P3-4 Pos Sp_012715'!AT23</f>
        <v>ND</v>
      </c>
      <c r="X35" s="143">
        <f>'[2]P3-4 Pos Sp_012715'!AU23</f>
        <v>2.6488</v>
      </c>
      <c r="Y35" s="143">
        <f>'[2]P3-4 Pos Sp_012715'!AV23</f>
        <v>512.12439999999992</v>
      </c>
      <c r="Z35" s="143">
        <f>'[2]P3-4 Pos Sp_012715'!AW23</f>
        <v>228.25160000000002</v>
      </c>
      <c r="AA35" s="143">
        <f>'[2]P3-4 Pos Sp_012715'!AX23</f>
        <v>8.2256</v>
      </c>
      <c r="AB35" s="143">
        <f>'[2]P3-4 Pos Sp_012715'!AY23</f>
        <v>49.933999999999997</v>
      </c>
      <c r="AC35" s="143">
        <f>'[2]P3-4 Pos Sp_012715'!AZ23</f>
        <v>254.67519999999999</v>
      </c>
      <c r="AD35" s="143">
        <f>'[2]P3-4 Pos Sp_012715'!BA23</f>
        <v>39.343200000000003</v>
      </c>
      <c r="AE35" s="143" t="str">
        <f>'[2]P3-4 Pos Sp_012715'!BB23</f>
        <v>ND</v>
      </c>
      <c r="AF35" s="143">
        <f>'[2]P3-4 Pos Sp_012715'!BC23</f>
        <v>347.11159999999995</v>
      </c>
      <c r="AG35" s="143" t="str">
        <f>'[2]P3-4 Pos Sp_012715'!BD23</f>
        <v>ND</v>
      </c>
      <c r="AH35" s="143">
        <f>'[2]P3-4 Pos Sp_012715'!BE23</f>
        <v>303.24319999999994</v>
      </c>
      <c r="AI35" s="143" t="str">
        <f>'[2]P3-4 Pos Sp_012715'!BF23</f>
        <v>&lt;LOQ</v>
      </c>
      <c r="AJ35" s="143">
        <f>'[2]P3-4 Pos Sp_012715'!BG23</f>
        <v>142.614</v>
      </c>
      <c r="AK35" s="143" t="str">
        <f>'[2]P3-4 Pos Sp_012715'!BH23</f>
        <v>ND</v>
      </c>
      <c r="AL35" s="143">
        <f>'[2]P3-4 Pos Sp_012715'!BI23</f>
        <v>55.644000000000005</v>
      </c>
      <c r="AM35" s="143">
        <f>'[2]P3-4 Pos Sp_012715'!BJ23</f>
        <v>233.614</v>
      </c>
      <c r="AN35" s="143">
        <f>'[2]P3-4 Pos Sp_012715'!BK23</f>
        <v>587.7636</v>
      </c>
      <c r="AO35" s="143">
        <f>'[2]P3-4 Pos Sp_012715'!BL23</f>
        <v>168.6532</v>
      </c>
      <c r="AP35" s="143" t="str">
        <f>'[2]P3-4 Pos Sp_012715'!BM23</f>
        <v>ND</v>
      </c>
      <c r="AQ35" s="143" t="str">
        <f>'[2]P3-4 Pos Sp_012715'!BN23</f>
        <v>&lt;LOQ</v>
      </c>
      <c r="AR35" s="143" t="str">
        <f>'[2]P3-4 Pos Sp_012715'!BO23</f>
        <v>ND</v>
      </c>
      <c r="AS35" s="143" t="str">
        <f>'[2]P3-4 Pos Sp_012715'!BP23</f>
        <v>ND</v>
      </c>
      <c r="AT35" s="143" t="str">
        <f>'[2]P3-4 Pos Sp_012715'!BQ23</f>
        <v>ND</v>
      </c>
      <c r="AU35" s="143">
        <f>'[2]P3-4 Pos Sp_012715'!BR23</f>
        <v>156.7664</v>
      </c>
      <c r="AV35" s="143" t="str">
        <f>'[2]P3-4 Pos Sp_012715'!BS23</f>
        <v>ND</v>
      </c>
      <c r="AW35" s="143" t="str">
        <f>'[2]P3-4 Pos Sp_012715'!BT23</f>
        <v>ND</v>
      </c>
      <c r="AX35" s="143" t="str">
        <f>'[2]P3-4 Pos Sp_012715'!BU23</f>
        <v>ND</v>
      </c>
      <c r="AY35" s="143">
        <f>'[2]P3-4 Pos Sp_012715'!BV23</f>
        <v>33.176400000000001</v>
      </c>
      <c r="AZ35" s="143" t="str">
        <f>'[2]P3-4 Pos Sp_012715'!BW23</f>
        <v>ND</v>
      </c>
      <c r="BA35" s="143" t="str">
        <f>'[2]P3-4 Pos Sp_012715'!BX23</f>
        <v>ND</v>
      </c>
      <c r="BB35" s="143" t="str">
        <f>'[2]P3-4 Pos Sp_012715'!BY23</f>
        <v>ND</v>
      </c>
      <c r="BC35" s="143" t="str">
        <f>'[2]P3-4 Pos Sp_012715'!BZ23</f>
        <v>ND</v>
      </c>
      <c r="BD35" s="143">
        <f>'[2]P3-4 Pos Sp_012715'!CA23</f>
        <v>23.7988</v>
      </c>
      <c r="BE35" s="143" t="str">
        <f>'[2]P3-4 Pos Sp_012715'!CB23</f>
        <v>ND</v>
      </c>
      <c r="BF35" s="143" t="str">
        <f>'[2]P3-4 Pos Sp_012715'!CC23</f>
        <v>&lt;LOQ</v>
      </c>
      <c r="BG35" s="143">
        <f>'[2]P3-4 Pos Sp_012715'!CD23</f>
        <v>38.179199999999994</v>
      </c>
      <c r="BH35" s="143">
        <f>'[2]P3-4 Pos Sp_012715'!CE23</f>
        <v>33.541199999999996</v>
      </c>
      <c r="BI35" s="143">
        <f>'[2]P3-4 Pos Sp_012715'!CF23</f>
        <v>17.239999999999998</v>
      </c>
      <c r="BJ35" s="143" t="str">
        <f>'[2]P3-4 Pos Sp_012715'!CG23</f>
        <v>ND</v>
      </c>
      <c r="BK35" s="143" t="str">
        <f>'[2]P3-4 Pos Sp_012715'!CH23</f>
        <v>ND</v>
      </c>
      <c r="BL35" s="143">
        <f>'[2]P3-4 Pos Sp_012715'!CI23</f>
        <v>39.630399999999995</v>
      </c>
      <c r="BM35" s="143" t="str">
        <f>'[2]P3-4 Pos Sp_012715'!CJ23</f>
        <v>&lt;LOQ</v>
      </c>
      <c r="BN35" s="143">
        <f>'[2]P3-4 Pos Sp_012715'!CK23</f>
        <v>165.33320000000001</v>
      </c>
      <c r="BO35" s="143" t="str">
        <f>'[2]P3-4 Pos Sp_012715'!CL23</f>
        <v>ND</v>
      </c>
      <c r="BP35" s="143" t="str">
        <f>'[2]P3-4 Pos Sp_012715'!CM23</f>
        <v>ND</v>
      </c>
      <c r="BQ35" s="143" t="str">
        <f>'[2]P3-4 Pos Sp_012715'!CN23</f>
        <v>ND</v>
      </c>
      <c r="BR35" s="143" t="str">
        <f>'[2]P3-4 Pos Sp_012715'!CO23</f>
        <v>ND</v>
      </c>
      <c r="BS35" s="143" t="str">
        <f>'[2]P3-4 Pos Sp_012715'!CP23</f>
        <v>ND</v>
      </c>
      <c r="BT35" s="143" t="str">
        <f>'[2]P3-4 Pos Sp_012715'!CQ23</f>
        <v>ND</v>
      </c>
      <c r="BU35" s="143" t="str">
        <f>'[2]P3-4 Pos Sp_012715'!CR23</f>
        <v>ND</v>
      </c>
      <c r="BV35" s="199">
        <f>'[2]P3-4 Pos Sp_012715'!CS23</f>
        <v>291.95959999999997</v>
      </c>
      <c r="BW35" s="217"/>
    </row>
    <row r="36" spans="1:75" s="199" customFormat="1" x14ac:dyDescent="0.25">
      <c r="A36" s="148">
        <v>42031</v>
      </c>
      <c r="B36" s="143" t="s">
        <v>3</v>
      </c>
      <c r="C36" s="143">
        <v>0</v>
      </c>
      <c r="D36" s="218" t="str">
        <f>'[2]P3-4 Pos Sp_012715'!AA24</f>
        <v>1988-c</v>
      </c>
      <c r="E36" s="143" t="str">
        <f>'[2]P3-4 Pos Sp_012715'!AB24</f>
        <v>&lt;LOQ</v>
      </c>
      <c r="F36" s="143">
        <f>'[2]P3-4 Pos Sp_012715'!AC24</f>
        <v>685.26360000000011</v>
      </c>
      <c r="G36" s="143">
        <f>'[2]P3-4 Pos Sp_012715'!AD24</f>
        <v>529.94079999999997</v>
      </c>
      <c r="H36" s="143">
        <f>'[2]P3-4 Pos Sp_012715'!AE24</f>
        <v>575.33280000000002</v>
      </c>
      <c r="I36" s="143">
        <f>'[2]P3-4 Pos Sp_012715'!AF24</f>
        <v>409.52639999999997</v>
      </c>
      <c r="J36" s="143">
        <f>'[2]P3-4 Pos Sp_012715'!AG24</f>
        <v>215.126</v>
      </c>
      <c r="K36" s="143">
        <f>'[2]P3-4 Pos Sp_012715'!AH24</f>
        <v>121.8856</v>
      </c>
      <c r="L36" s="143">
        <f>'[2]P3-4 Pos Sp_012715'!AI24</f>
        <v>60.132799999999996</v>
      </c>
      <c r="M36" s="143">
        <f>'[2]P3-4 Pos Sp_012715'!AJ24</f>
        <v>52.924399999999999</v>
      </c>
      <c r="N36" s="143">
        <f>'[2]P3-4 Pos Sp_012715'!AK24</f>
        <v>54.087999999999994</v>
      </c>
      <c r="O36" s="143">
        <f>'[2]P3-4 Pos Sp_012715'!AL24</f>
        <v>64.151599999999988</v>
      </c>
      <c r="P36" s="143" t="str">
        <f>'[2]P3-4 Pos Sp_012715'!AM24</f>
        <v>ND</v>
      </c>
      <c r="Q36" s="143">
        <f>'[2]P3-4 Pos Sp_012715'!AN24</f>
        <v>95.485200000000006</v>
      </c>
      <c r="R36" s="143" t="str">
        <f>'[2]P3-4 Pos Sp_012715'!AO24</f>
        <v>ND</v>
      </c>
      <c r="S36" s="143">
        <f>'[2]P3-4 Pos Sp_012715'!AP24</f>
        <v>101.85719999999999</v>
      </c>
      <c r="T36" s="143" t="str">
        <f>'[2]P3-4 Pos Sp_012715'!AQ24</f>
        <v>ND</v>
      </c>
      <c r="U36" s="143" t="str">
        <f>'[2]P3-4 Pos Sp_012715'!AR24</f>
        <v>&lt;LOQ</v>
      </c>
      <c r="V36" s="143">
        <f>'[2]P3-4 Pos Sp_012715'!AS24</f>
        <v>29.897199999999998</v>
      </c>
      <c r="W36" s="143">
        <f>'[2]P3-4 Pos Sp_012715'!AT24</f>
        <v>24.720399999999998</v>
      </c>
      <c r="X36" s="143" t="str">
        <f>'[2]P3-4 Pos Sp_012715'!AU24</f>
        <v>ND</v>
      </c>
      <c r="Y36" s="143" t="str">
        <f>'[2]P3-4 Pos Sp_012715'!AV24</f>
        <v>ND</v>
      </c>
      <c r="Z36" s="143">
        <f>'[2]P3-4 Pos Sp_012715'!AW24</f>
        <v>130.91</v>
      </c>
      <c r="AA36" s="143">
        <f>'[2]P3-4 Pos Sp_012715'!AX24</f>
        <v>5.9135999999999997</v>
      </c>
      <c r="AB36" s="143">
        <f>'[2]P3-4 Pos Sp_012715'!AY24</f>
        <v>166.19159999999999</v>
      </c>
      <c r="AC36" s="143" t="str">
        <f>'[2]P3-4 Pos Sp_012715'!AZ24</f>
        <v>ND</v>
      </c>
      <c r="AD36" s="143">
        <f>'[2]P3-4 Pos Sp_012715'!BA24</f>
        <v>36.813200000000002</v>
      </c>
      <c r="AE36" s="143" t="str">
        <f>'[2]P3-4 Pos Sp_012715'!BB24</f>
        <v>ND</v>
      </c>
      <c r="AF36" s="143" t="str">
        <f>'[2]P3-4 Pos Sp_012715'!BC24</f>
        <v>&lt;LOQ</v>
      </c>
      <c r="AG36" s="143" t="str">
        <f>'[2]P3-4 Pos Sp_012715'!BD24</f>
        <v>&lt;LOQ</v>
      </c>
      <c r="AH36" s="143" t="str">
        <f>'[2]P3-4 Pos Sp_012715'!BE24</f>
        <v>ND</v>
      </c>
      <c r="AI36" s="143" t="str">
        <f>'[2]P3-4 Pos Sp_012715'!BF24</f>
        <v>ND</v>
      </c>
      <c r="AJ36" s="143">
        <f>'[2]P3-4 Pos Sp_012715'!BG24</f>
        <v>163.09</v>
      </c>
      <c r="AK36" s="143" t="str">
        <f>'[2]P3-4 Pos Sp_012715'!BH24</f>
        <v>&lt;LOQ</v>
      </c>
      <c r="AL36" s="143">
        <f>'[2]P3-4 Pos Sp_012715'!BI24</f>
        <v>58.709200000000003</v>
      </c>
      <c r="AM36" s="143">
        <f>'[2]P3-4 Pos Sp_012715'!BJ24</f>
        <v>349.73319999999995</v>
      </c>
      <c r="AN36" s="143">
        <f>'[2]P3-4 Pos Sp_012715'!BK24</f>
        <v>665.40879999999993</v>
      </c>
      <c r="AO36" s="143">
        <f>'[2]P3-4 Pos Sp_012715'!BL24</f>
        <v>220.5652</v>
      </c>
      <c r="AP36" s="143" t="str">
        <f>'[2]P3-4 Pos Sp_012715'!BM24</f>
        <v>ND</v>
      </c>
      <c r="AQ36" s="143" t="str">
        <f>'[2]P3-4 Pos Sp_012715'!BN24</f>
        <v>&lt;LOQ</v>
      </c>
      <c r="AR36" s="143" t="str">
        <f>'[2]P3-4 Pos Sp_012715'!BO24</f>
        <v>ND</v>
      </c>
      <c r="AS36" s="143" t="str">
        <f>'[2]P3-4 Pos Sp_012715'!BP24</f>
        <v>ND</v>
      </c>
      <c r="AT36" s="143" t="str">
        <f>'[2]P3-4 Pos Sp_012715'!BQ24</f>
        <v>ND</v>
      </c>
      <c r="AU36" s="143">
        <f>'[2]P3-4 Pos Sp_012715'!BR24</f>
        <v>218.7816</v>
      </c>
      <c r="AV36" s="143" t="str">
        <f>'[2]P3-4 Pos Sp_012715'!BS24</f>
        <v>ND</v>
      </c>
      <c r="AW36" s="143" t="str">
        <f>'[2]P3-4 Pos Sp_012715'!BT24</f>
        <v>ND</v>
      </c>
      <c r="AX36" s="143" t="str">
        <f>'[2]P3-4 Pos Sp_012715'!BU24</f>
        <v>ND</v>
      </c>
      <c r="AY36" s="143">
        <f>'[2]P3-4 Pos Sp_012715'!BV24</f>
        <v>43.019200000000005</v>
      </c>
      <c r="AZ36" s="143" t="str">
        <f>'[2]P3-4 Pos Sp_012715'!BW24</f>
        <v>ND</v>
      </c>
      <c r="BA36" s="143" t="str">
        <f>'[2]P3-4 Pos Sp_012715'!BX24</f>
        <v>ND</v>
      </c>
      <c r="BB36" s="143" t="str">
        <f>'[2]P3-4 Pos Sp_012715'!BY24</f>
        <v>ND</v>
      </c>
      <c r="BC36" s="143" t="str">
        <f>'[2]P3-4 Pos Sp_012715'!BZ24</f>
        <v>ND</v>
      </c>
      <c r="BD36" s="143">
        <f>'[2]P3-4 Pos Sp_012715'!CA24</f>
        <v>31.744799999999998</v>
      </c>
      <c r="BE36" s="143" t="str">
        <f>'[2]P3-4 Pos Sp_012715'!CB24</f>
        <v>ND</v>
      </c>
      <c r="BF36" s="143" t="str">
        <f>'[2]P3-4 Pos Sp_012715'!CC24</f>
        <v>ND</v>
      </c>
      <c r="BG36" s="143">
        <f>'[2]P3-4 Pos Sp_012715'!CD24</f>
        <v>43.781599999999997</v>
      </c>
      <c r="BH36" s="143">
        <f>'[2]P3-4 Pos Sp_012715'!CE24</f>
        <v>34.672800000000002</v>
      </c>
      <c r="BI36" s="143">
        <f>'[2]P3-4 Pos Sp_012715'!CF24</f>
        <v>18.275200000000002</v>
      </c>
      <c r="BJ36" s="143" t="str">
        <f>'[2]P3-4 Pos Sp_012715'!CG24</f>
        <v>ND</v>
      </c>
      <c r="BK36" s="143" t="str">
        <f>'[2]P3-4 Pos Sp_012715'!CH24</f>
        <v>ND</v>
      </c>
      <c r="BL36" s="143">
        <f>'[2]P3-4 Pos Sp_012715'!CI24</f>
        <v>39.727199999999996</v>
      </c>
      <c r="BM36" s="143" t="str">
        <f>'[2]P3-4 Pos Sp_012715'!CJ24</f>
        <v>&lt;LOQ</v>
      </c>
      <c r="BN36" s="143">
        <f>'[2]P3-4 Pos Sp_012715'!CK24</f>
        <v>201.85159999999999</v>
      </c>
      <c r="BO36" s="143" t="str">
        <f>'[2]P3-4 Pos Sp_012715'!CL24</f>
        <v>ND</v>
      </c>
      <c r="BP36" s="143" t="str">
        <f>'[2]P3-4 Pos Sp_012715'!CM24</f>
        <v>&lt;LOQ</v>
      </c>
      <c r="BQ36" s="143" t="str">
        <f>'[2]P3-4 Pos Sp_012715'!CN24</f>
        <v>ND</v>
      </c>
      <c r="BR36" s="143" t="str">
        <f>'[2]P3-4 Pos Sp_012715'!CO24</f>
        <v>ND</v>
      </c>
      <c r="BS36" s="143" t="str">
        <f>'[2]P3-4 Pos Sp_012715'!CP24</f>
        <v>ND</v>
      </c>
      <c r="BT36" s="143" t="str">
        <f>'[2]P3-4 Pos Sp_012715'!CQ24</f>
        <v>ND</v>
      </c>
      <c r="BU36" s="143" t="str">
        <f>'[2]P3-4 Pos Sp_012715'!CR24</f>
        <v>ND</v>
      </c>
      <c r="BV36" s="199">
        <f>'[2]P3-4 Pos Sp_012715'!CS24</f>
        <v>267.07080000000002</v>
      </c>
      <c r="BW36" s="217"/>
    </row>
    <row r="37" spans="1:75" s="228" customFormat="1" x14ac:dyDescent="0.25">
      <c r="A37" s="227"/>
      <c r="C37" s="228">
        <f>C36</f>
        <v>0</v>
      </c>
      <c r="D37" s="229" t="s">
        <v>225</v>
      </c>
      <c r="E37" s="228">
        <f>IFERROR(AVERAGE(E33:E36),IF(OR(E34="&lt;LOQ",E35="&lt;LOQ",E36="&lt;LOQ",E33="&lt;LOQ"),"&lt;LOQ","ND"))</f>
        <v>491.82319999999993</v>
      </c>
      <c r="F37" s="228">
        <f t="shared" ref="F37:BQ37" si="14">IFERROR(AVERAGE(F33:F36),IF(OR(F34="&lt;LOQ",F35="&lt;LOQ",F36="&lt;LOQ",F33="&lt;LOQ"),"&lt;LOQ","ND"))</f>
        <v>475.92550000000006</v>
      </c>
      <c r="G37" s="228">
        <f t="shared" si="14"/>
        <v>446.42000000000007</v>
      </c>
      <c r="H37" s="228">
        <f t="shared" si="14"/>
        <v>503.75670000000002</v>
      </c>
      <c r="I37" s="228">
        <f t="shared" si="14"/>
        <v>342.69689999999997</v>
      </c>
      <c r="J37" s="228">
        <f t="shared" si="14"/>
        <v>195.4727</v>
      </c>
      <c r="K37" s="228">
        <f t="shared" si="14"/>
        <v>99.670400000000001</v>
      </c>
      <c r="L37" s="228">
        <f t="shared" si="14"/>
        <v>49.882799999999996</v>
      </c>
      <c r="M37" s="228">
        <f t="shared" si="14"/>
        <v>42.525999999999996</v>
      </c>
      <c r="N37" s="228">
        <f t="shared" si="14"/>
        <v>49.936799999999998</v>
      </c>
      <c r="O37" s="228">
        <f t="shared" si="14"/>
        <v>61.585699999999989</v>
      </c>
      <c r="P37" s="228" t="str">
        <f t="shared" si="14"/>
        <v>ND</v>
      </c>
      <c r="Q37" s="228">
        <f t="shared" si="14"/>
        <v>81.551600000000008</v>
      </c>
      <c r="R37" s="228" t="str">
        <f t="shared" si="14"/>
        <v>ND</v>
      </c>
      <c r="S37" s="228">
        <f t="shared" si="14"/>
        <v>118.2573</v>
      </c>
      <c r="T37" s="228" t="str">
        <f t="shared" si="14"/>
        <v>ND</v>
      </c>
      <c r="U37" s="228">
        <f t="shared" si="14"/>
        <v>467.70539999999994</v>
      </c>
      <c r="V37" s="228">
        <f t="shared" si="14"/>
        <v>50.399000000000001</v>
      </c>
      <c r="W37" s="228">
        <f t="shared" si="14"/>
        <v>27.128799999999998</v>
      </c>
      <c r="X37" s="228">
        <f t="shared" si="14"/>
        <v>2.6488</v>
      </c>
      <c r="Y37" s="228">
        <f t="shared" si="14"/>
        <v>443.24573333333336</v>
      </c>
      <c r="Z37" s="228">
        <f t="shared" si="14"/>
        <v>163.2124</v>
      </c>
      <c r="AA37" s="228">
        <f t="shared" si="14"/>
        <v>8.565900000000001</v>
      </c>
      <c r="AB37" s="228">
        <f t="shared" si="14"/>
        <v>85.42049999999999</v>
      </c>
      <c r="AC37" s="228">
        <f t="shared" si="14"/>
        <v>215.09080000000003</v>
      </c>
      <c r="AD37" s="228">
        <f t="shared" si="14"/>
        <v>42.953599999999994</v>
      </c>
      <c r="AE37" s="228" t="str">
        <f t="shared" si="14"/>
        <v>ND</v>
      </c>
      <c r="AF37" s="228">
        <f t="shared" si="14"/>
        <v>268.34813333333329</v>
      </c>
      <c r="AG37" s="228" t="str">
        <f t="shared" si="14"/>
        <v>&lt;LOQ</v>
      </c>
      <c r="AH37" s="228">
        <f t="shared" si="14"/>
        <v>254.97493333333333</v>
      </c>
      <c r="AI37" s="228" t="str">
        <f t="shared" si="14"/>
        <v>&lt;LOQ</v>
      </c>
      <c r="AJ37" s="228">
        <f t="shared" si="14"/>
        <v>135.82600000000002</v>
      </c>
      <c r="AK37" s="228" t="str">
        <f t="shared" si="14"/>
        <v>&lt;LOQ</v>
      </c>
      <c r="AL37" s="228">
        <f t="shared" si="14"/>
        <v>49.154899999999998</v>
      </c>
      <c r="AM37" s="228">
        <f t="shared" si="14"/>
        <v>246.1848</v>
      </c>
      <c r="AN37" s="228">
        <f t="shared" si="14"/>
        <v>500.39079999999996</v>
      </c>
      <c r="AO37" s="228">
        <f t="shared" si="14"/>
        <v>162.90779999999998</v>
      </c>
      <c r="AP37" s="228" t="str">
        <f t="shared" si="14"/>
        <v>ND</v>
      </c>
      <c r="AQ37" s="228" t="str">
        <f t="shared" si="14"/>
        <v>&lt;LOQ</v>
      </c>
      <c r="AR37" s="228" t="str">
        <f t="shared" si="14"/>
        <v>ND</v>
      </c>
      <c r="AS37" s="228" t="str">
        <f t="shared" si="14"/>
        <v>ND</v>
      </c>
      <c r="AT37" s="228">
        <f t="shared" si="14"/>
        <v>55.96</v>
      </c>
      <c r="AU37" s="228">
        <f t="shared" si="14"/>
        <v>172.51419999999999</v>
      </c>
      <c r="AV37" s="228" t="str">
        <f t="shared" si="14"/>
        <v>ND</v>
      </c>
      <c r="AW37" s="228" t="str">
        <f t="shared" si="14"/>
        <v>ND</v>
      </c>
      <c r="AX37" s="228" t="str">
        <f t="shared" si="14"/>
        <v>ND</v>
      </c>
      <c r="AY37" s="228">
        <f t="shared" si="14"/>
        <v>37.7699</v>
      </c>
      <c r="AZ37" s="228" t="str">
        <f t="shared" si="14"/>
        <v>ND</v>
      </c>
      <c r="BA37" s="228" t="str">
        <f t="shared" si="14"/>
        <v>ND</v>
      </c>
      <c r="BB37" s="228" t="str">
        <f t="shared" si="14"/>
        <v>ND</v>
      </c>
      <c r="BC37" s="228" t="str">
        <f t="shared" si="14"/>
        <v>ND</v>
      </c>
      <c r="BD37" s="228">
        <f t="shared" si="14"/>
        <v>25.8658</v>
      </c>
      <c r="BE37" s="228" t="str">
        <f t="shared" si="14"/>
        <v>ND</v>
      </c>
      <c r="BF37" s="228" t="str">
        <f t="shared" si="14"/>
        <v>&lt;LOQ</v>
      </c>
      <c r="BG37" s="228">
        <f t="shared" si="14"/>
        <v>37.443299999999994</v>
      </c>
      <c r="BH37" s="228">
        <f t="shared" si="14"/>
        <v>32.223499999999994</v>
      </c>
      <c r="BI37" s="228">
        <f t="shared" si="14"/>
        <v>17.500299999999999</v>
      </c>
      <c r="BJ37" s="228" t="str">
        <f t="shared" si="14"/>
        <v>ND</v>
      </c>
      <c r="BK37" s="228" t="str">
        <f t="shared" si="14"/>
        <v>ND</v>
      </c>
      <c r="BL37" s="228">
        <f t="shared" si="14"/>
        <v>44.974099999999993</v>
      </c>
      <c r="BM37" s="228">
        <f t="shared" si="14"/>
        <v>3</v>
      </c>
      <c r="BN37" s="228">
        <f t="shared" si="14"/>
        <v>199.37450000000001</v>
      </c>
      <c r="BO37" s="228">
        <f t="shared" si="14"/>
        <v>2.3899999999999997</v>
      </c>
      <c r="BP37" s="228" t="str">
        <f t="shared" si="14"/>
        <v>&lt;LOQ</v>
      </c>
      <c r="BQ37" s="228" t="str">
        <f t="shared" si="14"/>
        <v>ND</v>
      </c>
      <c r="BR37" s="228" t="str">
        <f t="shared" ref="BR37:BV37" si="15">IFERROR(AVERAGE(BR33:BR36),IF(OR(BR34="&lt;LOQ",BR35="&lt;LOQ",BR36="&lt;LOQ",BR33="&lt;LOQ"),"&lt;LOQ","ND"))</f>
        <v>ND</v>
      </c>
      <c r="BS37" s="228" t="str">
        <f t="shared" si="15"/>
        <v>ND</v>
      </c>
      <c r="BT37" s="228" t="str">
        <f t="shared" si="15"/>
        <v>ND</v>
      </c>
      <c r="BU37" s="228" t="str">
        <f t="shared" si="15"/>
        <v>ND</v>
      </c>
      <c r="BV37" s="228">
        <f t="shared" si="15"/>
        <v>278.85469999999998</v>
      </c>
      <c r="BW37" s="230"/>
    </row>
    <row r="38" spans="1:75" s="199" customFormat="1" x14ac:dyDescent="0.25">
      <c r="A38" s="223">
        <v>41962</v>
      </c>
      <c r="B38" s="224" t="s">
        <v>3</v>
      </c>
      <c r="C38" s="224">
        <v>2</v>
      </c>
      <c r="D38" s="225" t="str">
        <f>'[2]P18, P3-4 Pos Sp_111914'!AA27</f>
        <v>N1992</v>
      </c>
      <c r="E38" s="224">
        <f>'[2]P18, P3-4 Pos Sp_111914'!AB27</f>
        <v>239.59760000000003</v>
      </c>
      <c r="F38" s="224">
        <f>'[2]P18, P3-4 Pos Sp_111914'!AC27</f>
        <v>301.8</v>
      </c>
      <c r="G38" s="224">
        <f>'[2]P18, P3-4 Pos Sp_111914'!AD27</f>
        <v>277.35999999999996</v>
      </c>
      <c r="H38" s="224">
        <f>'[2]P18, P3-4 Pos Sp_111914'!AE27</f>
        <v>290.08</v>
      </c>
      <c r="I38" s="224">
        <f>'[2]P18, P3-4 Pos Sp_111914'!AF27</f>
        <v>249.04</v>
      </c>
      <c r="J38" s="224">
        <f>'[2]P18, P3-4 Pos Sp_111914'!AG27</f>
        <v>164.55999999999997</v>
      </c>
      <c r="K38" s="224">
        <f>'[2]P18, P3-4 Pos Sp_111914'!AH27</f>
        <v>80.839999999999989</v>
      </c>
      <c r="L38" s="224">
        <f>'[2]P18, P3-4 Pos Sp_111914'!AI27</f>
        <v>41.72</v>
      </c>
      <c r="M38" s="224">
        <f>'[2]P18, P3-4 Pos Sp_111914'!AJ27</f>
        <v>24.959999999999997</v>
      </c>
      <c r="N38" s="224">
        <f>'[2]P18, P3-4 Pos Sp_111914'!AK27</f>
        <v>26.88</v>
      </c>
      <c r="O38" s="224">
        <f>'[2]P18, P3-4 Pos Sp_111914'!AL27</f>
        <v>27.919999999999998</v>
      </c>
      <c r="P38" s="224" t="str">
        <f>'[2]P18, P3-4 Pos Sp_111914'!AM27</f>
        <v>ND</v>
      </c>
      <c r="Q38" s="224">
        <f>'[2]P18, P3-4 Pos Sp_111914'!AN27</f>
        <v>28.48</v>
      </c>
      <c r="R38" s="224" t="str">
        <f>'[2]P18, P3-4 Pos Sp_111914'!AO27</f>
        <v>ND</v>
      </c>
      <c r="S38" s="224">
        <f>'[2]P18, P3-4 Pos Sp_111914'!AP27</f>
        <v>34.28</v>
      </c>
      <c r="T38" s="224" t="str">
        <f>'[2]P18, P3-4 Pos Sp_111914'!AQ27</f>
        <v>ND</v>
      </c>
      <c r="U38" s="224" t="str">
        <f>'[2]P18, P3-4 Pos Sp_111914'!AR27</f>
        <v>&lt;LOQ</v>
      </c>
      <c r="V38" s="224">
        <f>'[2]P18, P3-4 Pos Sp_111914'!AS27</f>
        <v>87.600000000000009</v>
      </c>
      <c r="W38" s="224">
        <f>'[2]P18, P3-4 Pos Sp_111914'!AT27</f>
        <v>11.479999999999999</v>
      </c>
      <c r="X38" s="224" t="str">
        <f>'[2]P18, P3-4 Pos Sp_111914'!AU27</f>
        <v>ND</v>
      </c>
      <c r="Y38" s="224">
        <f>'[2]P18, P3-4 Pos Sp_111914'!AV27</f>
        <v>330.24</v>
      </c>
      <c r="Z38" s="224">
        <f>'[2]P18, P3-4 Pos Sp_111914'!AW27</f>
        <v>162.76</v>
      </c>
      <c r="AA38" s="224">
        <f>'[2]P18, P3-4 Pos Sp_111914'!AX27</f>
        <v>11.840000000000002</v>
      </c>
      <c r="AB38" s="224">
        <f>'[2]P18, P3-4 Pos Sp_111914'!AY27</f>
        <v>23.48</v>
      </c>
      <c r="AC38" s="224">
        <f>'[2]P18, P3-4 Pos Sp_111914'!AZ27</f>
        <v>130.84</v>
      </c>
      <c r="AD38" s="224">
        <f>'[2]P18, P3-4 Pos Sp_111914'!BA27</f>
        <v>38.519999999999996</v>
      </c>
      <c r="AE38" s="224" t="str">
        <f>'[2]P18, P3-4 Pos Sp_111914'!BB27</f>
        <v>ND</v>
      </c>
      <c r="AF38" s="224">
        <f>'[2]P18, P3-4 Pos Sp_111914'!BC27</f>
        <v>150.16</v>
      </c>
      <c r="AG38" s="224" t="str">
        <f>'[2]P18, P3-4 Pos Sp_111914'!BD27</f>
        <v>ND</v>
      </c>
      <c r="AH38" s="224">
        <f>'[2]P18, P3-4 Pos Sp_111914'!BE27</f>
        <v>189</v>
      </c>
      <c r="AI38" s="224" t="str">
        <f>'[2]P18, P3-4 Pos Sp_111914'!BF27</f>
        <v>ND</v>
      </c>
      <c r="AJ38" s="224">
        <f>'[2]P18, P3-4 Pos Sp_111914'!BG27</f>
        <v>117.27999999999999</v>
      </c>
      <c r="AK38" s="224" t="str">
        <f>'[2]P18, P3-4 Pos Sp_111914'!BH27</f>
        <v>ND</v>
      </c>
      <c r="AL38" s="224">
        <f>'[2]P18, P3-4 Pos Sp_111914'!BI27</f>
        <v>30.36</v>
      </c>
      <c r="AM38" s="224">
        <f>'[2]P18, P3-4 Pos Sp_111914'!BJ27</f>
        <v>96.679999999999993</v>
      </c>
      <c r="AN38" s="224">
        <f>'[2]P18, P3-4 Pos Sp_111914'!BK27</f>
        <v>242.31999999999996</v>
      </c>
      <c r="AO38" s="224">
        <f>'[2]P18, P3-4 Pos Sp_111914'!BL27</f>
        <v>70.72</v>
      </c>
      <c r="AP38" s="224" t="str">
        <f>'[2]P18, P3-4 Pos Sp_111914'!BM27</f>
        <v>ND</v>
      </c>
      <c r="AQ38" s="224" t="str">
        <f>'[2]P18, P3-4 Pos Sp_111914'!BN27</f>
        <v>ND</v>
      </c>
      <c r="AR38" s="224" t="str">
        <f>'[2]P18, P3-4 Pos Sp_111914'!BO27</f>
        <v>ND</v>
      </c>
      <c r="AS38" s="224" t="str">
        <f>'[2]P18, P3-4 Pos Sp_111914'!BP27</f>
        <v>ND</v>
      </c>
      <c r="AT38" s="224">
        <f>'[2]P18, P3-4 Pos Sp_111914'!BQ27</f>
        <v>47.76</v>
      </c>
      <c r="AU38" s="224">
        <f>'[2]P18, P3-4 Pos Sp_111914'!BR27</f>
        <v>109.72000000000001</v>
      </c>
      <c r="AV38" s="224" t="str">
        <f>'[2]P18, P3-4 Pos Sp_111914'!BS27</f>
        <v>ND</v>
      </c>
      <c r="AW38" s="224" t="str">
        <f>'[2]P18, P3-4 Pos Sp_111914'!BT27</f>
        <v>ND</v>
      </c>
      <c r="AX38" s="224" t="str">
        <f>'[2]P18, P3-4 Pos Sp_111914'!BU27</f>
        <v>ND</v>
      </c>
      <c r="AY38" s="224">
        <f>'[2]P18, P3-4 Pos Sp_111914'!BV27</f>
        <v>32.479999999999997</v>
      </c>
      <c r="AZ38" s="224" t="str">
        <f>'[2]P18, P3-4 Pos Sp_111914'!BW27</f>
        <v>&lt;LOQ</v>
      </c>
      <c r="BA38" s="224" t="str">
        <f>'[2]P18, P3-4 Pos Sp_111914'!BX27</f>
        <v>ND</v>
      </c>
      <c r="BB38" s="224" t="str">
        <f>'[2]P18, P3-4 Pos Sp_111914'!BY27</f>
        <v>ND</v>
      </c>
      <c r="BC38" s="224" t="str">
        <f>'[2]P18, P3-4 Pos Sp_111914'!BZ27</f>
        <v>ND</v>
      </c>
      <c r="BD38" s="224">
        <f>'[2]P18, P3-4 Pos Sp_111914'!CA27</f>
        <v>25.159999999999997</v>
      </c>
      <c r="BE38" s="224" t="str">
        <f>'[2]P18, P3-4 Pos Sp_111914'!CB27</f>
        <v>ND</v>
      </c>
      <c r="BF38" s="224" t="str">
        <f>'[2]P18, P3-4 Pos Sp_111914'!CC27</f>
        <v>&lt;LOQ</v>
      </c>
      <c r="BG38" s="224">
        <f>'[2]P18, P3-4 Pos Sp_111914'!CD27</f>
        <v>31.84</v>
      </c>
      <c r="BH38" s="224">
        <f>'[2]P18, P3-4 Pos Sp_111914'!CE27</f>
        <v>21.519999999999996</v>
      </c>
      <c r="BI38" s="224">
        <f>'[2]P18, P3-4 Pos Sp_111914'!CF27</f>
        <v>11.92</v>
      </c>
      <c r="BJ38" s="224" t="str">
        <f>'[2]P18, P3-4 Pos Sp_111914'!CG27</f>
        <v>ND</v>
      </c>
      <c r="BK38" s="224" t="str">
        <f>'[2]P18, P3-4 Pos Sp_111914'!CH27</f>
        <v>ND</v>
      </c>
      <c r="BL38" s="224">
        <f>'[2]P18, P3-4 Pos Sp_111914'!CI27</f>
        <v>26.400000000000002</v>
      </c>
      <c r="BM38" s="224" t="str">
        <f>'[2]P18, P3-4 Pos Sp_111914'!CJ27</f>
        <v>&lt;LOQ</v>
      </c>
      <c r="BN38" s="224">
        <f>'[2]P18, P3-4 Pos Sp_111914'!CK27</f>
        <v>116.67999999999999</v>
      </c>
      <c r="BO38" s="224" t="str">
        <f>'[2]P18, P3-4 Pos Sp_111914'!CL27</f>
        <v>&lt;LOQ</v>
      </c>
      <c r="BP38" s="224" t="str">
        <f>'[2]P18, P3-4 Pos Sp_111914'!CM27</f>
        <v>&lt;LOQ</v>
      </c>
      <c r="BQ38" s="224" t="str">
        <f>'[2]P18, P3-4 Pos Sp_111914'!CN27</f>
        <v>&lt;LOQ</v>
      </c>
      <c r="BR38" s="224" t="str">
        <f>'[2]P18, P3-4 Pos Sp_111914'!CO27</f>
        <v>ND</v>
      </c>
      <c r="BS38" s="224" t="str">
        <f>'[2]P18, P3-4 Pos Sp_111914'!CP27</f>
        <v>ND</v>
      </c>
      <c r="BT38" s="224" t="str">
        <f>'[2]P18, P3-4 Pos Sp_111914'!CQ27</f>
        <v>ND</v>
      </c>
      <c r="BU38" s="224" t="str">
        <f>'[2]P18, P3-4 Pos Sp_111914'!CR27</f>
        <v>ND</v>
      </c>
      <c r="BV38" s="224">
        <f>'[2]P18, P3-4 Pos Sp_111914'!CS27</f>
        <v>97.079999999999984</v>
      </c>
      <c r="BW38" s="217"/>
    </row>
    <row r="39" spans="1:75" s="199" customFormat="1" x14ac:dyDescent="0.25">
      <c r="A39" s="148">
        <v>42031</v>
      </c>
      <c r="B39" s="143" t="s">
        <v>3</v>
      </c>
      <c r="C39" s="143">
        <v>2</v>
      </c>
      <c r="D39" s="218" t="str">
        <f>'[2]P3-4 Pos Sp_012715'!AA25</f>
        <v>1993-a</v>
      </c>
      <c r="E39" s="143">
        <f>'[2]P3-4 Pos Sp_012715'!AB25</f>
        <v>443.13479999999998</v>
      </c>
      <c r="F39" s="143">
        <f>'[2]P3-4 Pos Sp_012715'!AC25</f>
        <v>339.96999999999997</v>
      </c>
      <c r="G39" s="143">
        <f>'[2]P3-4 Pos Sp_012715'!AD25</f>
        <v>472.63360000000006</v>
      </c>
      <c r="H39" s="143">
        <f>'[2]P3-4 Pos Sp_012715'!AE25</f>
        <v>579.02120000000002</v>
      </c>
      <c r="I39" s="143">
        <f>'[2]P3-4 Pos Sp_012715'!AF25</f>
        <v>416.37200000000001</v>
      </c>
      <c r="J39" s="143">
        <f>'[2]P3-4 Pos Sp_012715'!AG25</f>
        <v>196.75519999999997</v>
      </c>
      <c r="K39" s="143">
        <f>'[2]P3-4 Pos Sp_012715'!AH25</f>
        <v>91.782799999999995</v>
      </c>
      <c r="L39" s="143">
        <f>'[2]P3-4 Pos Sp_012715'!AI25</f>
        <v>29.319999999999997</v>
      </c>
      <c r="M39" s="143" t="str">
        <f>'[2]P3-4 Pos Sp_012715'!AJ25</f>
        <v>&lt;LOQ</v>
      </c>
      <c r="N39" s="143">
        <f>'[2]P3-4 Pos Sp_012715'!AK25</f>
        <v>20.093599999999999</v>
      </c>
      <c r="O39" s="143">
        <f>'[2]P3-4 Pos Sp_012715'!AL25</f>
        <v>19.663599999999999</v>
      </c>
      <c r="P39" s="143" t="str">
        <f>'[2]P3-4 Pos Sp_012715'!AM25</f>
        <v>ND</v>
      </c>
      <c r="Q39" s="143">
        <f>'[2]P3-4 Pos Sp_012715'!AN25</f>
        <v>35.958399999999997</v>
      </c>
      <c r="R39" s="143" t="str">
        <f>'[2]P3-4 Pos Sp_012715'!AO25</f>
        <v>ND</v>
      </c>
      <c r="S39" s="143">
        <f>'[2]P3-4 Pos Sp_012715'!AP25</f>
        <v>85.841200000000001</v>
      </c>
      <c r="T39" s="143" t="str">
        <f>'[2]P3-4 Pos Sp_012715'!AQ25</f>
        <v>ND</v>
      </c>
      <c r="U39" s="143">
        <f>'[2]P3-4 Pos Sp_012715'!AR25</f>
        <v>417.69880000000006</v>
      </c>
      <c r="V39" s="143">
        <f>'[2]P3-4 Pos Sp_012715'!AS25</f>
        <v>73.482399999999998</v>
      </c>
      <c r="W39" s="143" t="str">
        <f>'[2]P3-4 Pos Sp_012715'!AT25</f>
        <v>ND</v>
      </c>
      <c r="X39" s="143" t="str">
        <f>'[2]P3-4 Pos Sp_012715'!AU25</f>
        <v>ND</v>
      </c>
      <c r="Y39" s="143">
        <f>'[2]P3-4 Pos Sp_012715'!AV25</f>
        <v>482.39719999999994</v>
      </c>
      <c r="Z39" s="143">
        <f>'[2]P3-4 Pos Sp_012715'!AW25</f>
        <v>225.52600000000004</v>
      </c>
      <c r="AA39" s="143">
        <f>'[2]P3-4 Pos Sp_012715'!AX25</f>
        <v>15.473199999999999</v>
      </c>
      <c r="AB39" s="143">
        <f>'[2]P3-4 Pos Sp_012715'!AY25</f>
        <v>66.986800000000002</v>
      </c>
      <c r="AC39" s="143">
        <f>'[2]P3-4 Pos Sp_012715'!AZ25</f>
        <v>213.9032</v>
      </c>
      <c r="AD39" s="143">
        <f>'[2]P3-4 Pos Sp_012715'!BA25</f>
        <v>53.761199999999995</v>
      </c>
      <c r="AE39" s="143" t="str">
        <f>'[2]P3-4 Pos Sp_012715'!BB25</f>
        <v>ND</v>
      </c>
      <c r="AF39" s="143">
        <f>'[2]P3-4 Pos Sp_012715'!BC25</f>
        <v>324.31</v>
      </c>
      <c r="AG39" s="143" t="str">
        <f>'[2]P3-4 Pos Sp_012715'!BD25</f>
        <v>ND</v>
      </c>
      <c r="AH39" s="143">
        <f>'[2]P3-4 Pos Sp_012715'!BE25</f>
        <v>288.4196</v>
      </c>
      <c r="AI39" s="143" t="str">
        <f>'[2]P3-4 Pos Sp_012715'!BF25</f>
        <v>ND</v>
      </c>
      <c r="AJ39" s="143">
        <f>'[2]P3-4 Pos Sp_012715'!BG25</f>
        <v>122.29079999999999</v>
      </c>
      <c r="AK39" s="143" t="str">
        <f>'[2]P3-4 Pos Sp_012715'!BH25</f>
        <v>ND</v>
      </c>
      <c r="AL39" s="143">
        <f>'[2]P3-4 Pos Sp_012715'!BI25</f>
        <v>26.713200000000001</v>
      </c>
      <c r="AM39" s="143">
        <f>'[2]P3-4 Pos Sp_012715'!BJ25</f>
        <v>224.02199999999996</v>
      </c>
      <c r="AN39" s="143">
        <f>'[2]P3-4 Pos Sp_012715'!BK25</f>
        <v>530.47359999999992</v>
      </c>
      <c r="AO39" s="143">
        <f>'[2]P3-4 Pos Sp_012715'!BL25</f>
        <v>145.6704</v>
      </c>
      <c r="AP39" s="143" t="str">
        <f>'[2]P3-4 Pos Sp_012715'!BM25</f>
        <v>ND</v>
      </c>
      <c r="AQ39" s="143" t="str">
        <f>'[2]P3-4 Pos Sp_012715'!BN25</f>
        <v>&lt;LOQ</v>
      </c>
      <c r="AR39" s="143" t="str">
        <f>'[2]P3-4 Pos Sp_012715'!BO25</f>
        <v>ND</v>
      </c>
      <c r="AS39" s="143" t="str">
        <f>'[2]P3-4 Pos Sp_012715'!BP25</f>
        <v>ND</v>
      </c>
      <c r="AT39" s="143" t="str">
        <f>'[2]P3-4 Pos Sp_012715'!BQ25</f>
        <v>ND</v>
      </c>
      <c r="AU39" s="143">
        <f>'[2]P3-4 Pos Sp_012715'!BR25</f>
        <v>160.524</v>
      </c>
      <c r="AV39" s="143" t="str">
        <f>'[2]P3-4 Pos Sp_012715'!BS25</f>
        <v>ND</v>
      </c>
      <c r="AW39" s="143" t="str">
        <f>'[2]P3-4 Pos Sp_012715'!BT25</f>
        <v>ND</v>
      </c>
      <c r="AX39" s="143" t="str">
        <f>'[2]P3-4 Pos Sp_012715'!BU25</f>
        <v>ND</v>
      </c>
      <c r="AY39" s="143">
        <f>'[2]P3-4 Pos Sp_012715'!BV25</f>
        <v>27.252800000000004</v>
      </c>
      <c r="AZ39" s="143" t="str">
        <f>'[2]P3-4 Pos Sp_012715'!BW25</f>
        <v>ND</v>
      </c>
      <c r="BA39" s="143" t="str">
        <f>'[2]P3-4 Pos Sp_012715'!BX25</f>
        <v>ND</v>
      </c>
      <c r="BB39" s="143" t="str">
        <f>'[2]P3-4 Pos Sp_012715'!BY25</f>
        <v>ND</v>
      </c>
      <c r="BC39" s="143" t="str">
        <f>'[2]P3-4 Pos Sp_012715'!BZ25</f>
        <v>ND</v>
      </c>
      <c r="BD39" s="143">
        <f>'[2]P3-4 Pos Sp_012715'!CA25</f>
        <v>11.507599999999998</v>
      </c>
      <c r="BE39" s="143" t="str">
        <f>'[2]P3-4 Pos Sp_012715'!CB25</f>
        <v>&lt;LOQ</v>
      </c>
      <c r="BF39" s="143" t="str">
        <f>'[2]P3-4 Pos Sp_012715'!CC25</f>
        <v>ND</v>
      </c>
      <c r="BG39" s="143">
        <f>'[2]P3-4 Pos Sp_012715'!CD25</f>
        <v>30.2</v>
      </c>
      <c r="BH39" s="143">
        <f>'[2]P3-4 Pos Sp_012715'!CE25</f>
        <v>15.994</v>
      </c>
      <c r="BI39" s="143">
        <f>'[2]P3-4 Pos Sp_012715'!CF25</f>
        <v>7.976399999999999</v>
      </c>
      <c r="BJ39" s="143" t="str">
        <f>'[2]P3-4 Pos Sp_012715'!CG25</f>
        <v>ND</v>
      </c>
      <c r="BK39" s="143" t="str">
        <f>'[2]P3-4 Pos Sp_012715'!CH25</f>
        <v>ND</v>
      </c>
      <c r="BL39" s="143">
        <f>'[2]P3-4 Pos Sp_012715'!CI25</f>
        <v>21.999199999999998</v>
      </c>
      <c r="BM39" s="143" t="str">
        <f>'[2]P3-4 Pos Sp_012715'!CJ25</f>
        <v>ND</v>
      </c>
      <c r="BN39" s="143">
        <f>'[2]P3-4 Pos Sp_012715'!CK25</f>
        <v>66.318799999999996</v>
      </c>
      <c r="BO39" s="143" t="str">
        <f>'[2]P3-4 Pos Sp_012715'!CL25</f>
        <v>&lt;LOQ</v>
      </c>
      <c r="BP39" s="143" t="str">
        <f>'[2]P3-4 Pos Sp_012715'!CM25</f>
        <v>ND</v>
      </c>
      <c r="BQ39" s="143" t="str">
        <f>'[2]P3-4 Pos Sp_012715'!CN25</f>
        <v>ND</v>
      </c>
      <c r="BR39" s="143" t="str">
        <f>'[2]P3-4 Pos Sp_012715'!CO25</f>
        <v>ND</v>
      </c>
      <c r="BS39" s="143" t="str">
        <f>'[2]P3-4 Pos Sp_012715'!CP25</f>
        <v>ND</v>
      </c>
      <c r="BT39" s="143" t="str">
        <f>'[2]P3-4 Pos Sp_012715'!CQ25</f>
        <v>ND</v>
      </c>
      <c r="BU39" s="143" t="str">
        <f>'[2]P3-4 Pos Sp_012715'!CR25</f>
        <v>ND</v>
      </c>
      <c r="BV39" s="199">
        <f>'[2]P3-4 Pos Sp_012715'!CS25</f>
        <v>85.953199999999995</v>
      </c>
      <c r="BW39" s="217"/>
    </row>
    <row r="40" spans="1:75" s="199" customFormat="1" x14ac:dyDescent="0.25">
      <c r="A40" s="148">
        <v>42031</v>
      </c>
      <c r="B40" s="143" t="s">
        <v>3</v>
      </c>
      <c r="C40" s="143">
        <v>2</v>
      </c>
      <c r="D40" s="218" t="str">
        <f>'[2]P3-4 Pos Sp_012715'!AA26</f>
        <v>1993-b</v>
      </c>
      <c r="E40" s="143">
        <f>'[2]P3-4 Pos Sp_012715'!AB26</f>
        <v>411.6884</v>
      </c>
      <c r="F40" s="143">
        <f>'[2]P3-4 Pos Sp_012715'!AC26</f>
        <v>387.09</v>
      </c>
      <c r="G40" s="143">
        <f>'[2]P3-4 Pos Sp_012715'!AD26</f>
        <v>542.97039999999993</v>
      </c>
      <c r="H40" s="143">
        <f>'[2]P3-4 Pos Sp_012715'!AE26</f>
        <v>635.51400000000001</v>
      </c>
      <c r="I40" s="143">
        <f>'[2]P3-4 Pos Sp_012715'!AF26</f>
        <v>401.27600000000001</v>
      </c>
      <c r="J40" s="143">
        <f>'[2]P3-4 Pos Sp_012715'!AG26</f>
        <v>216.03359999999998</v>
      </c>
      <c r="K40" s="143" t="str">
        <f>'[2]P3-4 Pos Sp_012715'!AH26</f>
        <v>&lt;LOQ</v>
      </c>
      <c r="L40" s="143">
        <f>'[2]P3-4 Pos Sp_012715'!AI26</f>
        <v>32.723599999999998</v>
      </c>
      <c r="M40" s="143">
        <f>'[2]P3-4 Pos Sp_012715'!AJ26</f>
        <v>24.758399999999998</v>
      </c>
      <c r="N40" s="143">
        <f>'[2]P3-4 Pos Sp_012715'!AK26</f>
        <v>23.306799999999999</v>
      </c>
      <c r="O40" s="143">
        <f>'[2]P3-4 Pos Sp_012715'!AL26</f>
        <v>23.820800000000002</v>
      </c>
      <c r="P40" s="143" t="str">
        <f>'[2]P3-4 Pos Sp_012715'!AM26</f>
        <v>ND</v>
      </c>
      <c r="Q40" s="143">
        <f>'[2]P3-4 Pos Sp_012715'!AN26</f>
        <v>43.677600000000005</v>
      </c>
      <c r="R40" s="143" t="str">
        <f>'[2]P3-4 Pos Sp_012715'!AO26</f>
        <v>ND</v>
      </c>
      <c r="S40" s="143">
        <f>'[2]P3-4 Pos Sp_012715'!AP26</f>
        <v>92.511599999999987</v>
      </c>
      <c r="T40" s="143" t="str">
        <f>'[2]P3-4 Pos Sp_012715'!AQ26</f>
        <v>ND</v>
      </c>
      <c r="U40" s="143">
        <f>'[2]P3-4 Pos Sp_012715'!AR26</f>
        <v>445.09200000000004</v>
      </c>
      <c r="V40" s="143">
        <f>'[2]P3-4 Pos Sp_012715'!AS26</f>
        <v>79.843599999999995</v>
      </c>
      <c r="W40" s="143" t="str">
        <f>'[2]P3-4 Pos Sp_012715'!AT26</f>
        <v>ND</v>
      </c>
      <c r="X40" s="143" t="str">
        <f>'[2]P3-4 Pos Sp_012715'!AU26</f>
        <v>ND</v>
      </c>
      <c r="Y40" s="143">
        <f>'[2]P3-4 Pos Sp_012715'!AV26</f>
        <v>605.3048</v>
      </c>
      <c r="Z40" s="143">
        <f>'[2]P3-4 Pos Sp_012715'!AW26</f>
        <v>271.21959999999996</v>
      </c>
      <c r="AA40" s="143">
        <f>'[2]P3-4 Pos Sp_012715'!AX26</f>
        <v>14.179599999999999</v>
      </c>
      <c r="AB40" s="143">
        <f>'[2]P3-4 Pos Sp_012715'!AY26</f>
        <v>107.65319999999998</v>
      </c>
      <c r="AC40" s="143">
        <f>'[2]P3-4 Pos Sp_012715'!AZ26</f>
        <v>282.79640000000001</v>
      </c>
      <c r="AD40" s="143">
        <f>'[2]P3-4 Pos Sp_012715'!BA26</f>
        <v>38.964399999999998</v>
      </c>
      <c r="AE40" s="143" t="str">
        <f>'[2]P3-4 Pos Sp_012715'!BB26</f>
        <v>ND</v>
      </c>
      <c r="AF40" s="143">
        <f>'[2]P3-4 Pos Sp_012715'!BC26</f>
        <v>409.9228</v>
      </c>
      <c r="AG40" s="143" t="str">
        <f>'[2]P3-4 Pos Sp_012715'!BD26</f>
        <v>&lt;LOQ</v>
      </c>
      <c r="AH40" s="143">
        <f>'[2]P3-4 Pos Sp_012715'!BE26</f>
        <v>369.07359999999994</v>
      </c>
      <c r="AI40" s="143" t="str">
        <f>'[2]P3-4 Pos Sp_012715'!BF26</f>
        <v>&lt;LOQ</v>
      </c>
      <c r="AJ40" s="143">
        <f>'[2]P3-4 Pos Sp_012715'!BG26</f>
        <v>122.3356</v>
      </c>
      <c r="AK40" s="143" t="str">
        <f>'[2]P3-4 Pos Sp_012715'!BH26</f>
        <v>ND</v>
      </c>
      <c r="AL40" s="143">
        <f>'[2]P3-4 Pos Sp_012715'!BI26</f>
        <v>27.577200000000001</v>
      </c>
      <c r="AM40" s="143">
        <f>'[2]P3-4 Pos Sp_012715'!BJ26</f>
        <v>228.6096</v>
      </c>
      <c r="AN40" s="143">
        <f>'[2]P3-4 Pos Sp_012715'!BK26</f>
        <v>547.76440000000002</v>
      </c>
      <c r="AO40" s="143">
        <f>'[2]P3-4 Pos Sp_012715'!BL26</f>
        <v>134.458</v>
      </c>
      <c r="AP40" s="143" t="str">
        <f>'[2]P3-4 Pos Sp_012715'!BM26</f>
        <v>ND</v>
      </c>
      <c r="AQ40" s="143" t="str">
        <f>'[2]P3-4 Pos Sp_012715'!BN26</f>
        <v>&lt;LOQ</v>
      </c>
      <c r="AR40" s="143" t="str">
        <f>'[2]P3-4 Pos Sp_012715'!BO26</f>
        <v>ND</v>
      </c>
      <c r="AS40" s="143" t="str">
        <f>'[2]P3-4 Pos Sp_012715'!BP26</f>
        <v>ND</v>
      </c>
      <c r="AT40" s="143" t="str">
        <f>'[2]P3-4 Pos Sp_012715'!BQ26</f>
        <v>ND</v>
      </c>
      <c r="AU40" s="143">
        <f>'[2]P3-4 Pos Sp_012715'!BR26</f>
        <v>145.0472</v>
      </c>
      <c r="AV40" s="143" t="str">
        <f>'[2]P3-4 Pos Sp_012715'!BS26</f>
        <v>ND</v>
      </c>
      <c r="AW40" s="143" t="str">
        <f>'[2]P3-4 Pos Sp_012715'!BT26</f>
        <v>ND</v>
      </c>
      <c r="AX40" s="143" t="str">
        <f>'[2]P3-4 Pos Sp_012715'!BU26</f>
        <v>ND</v>
      </c>
      <c r="AY40" s="143">
        <f>'[2]P3-4 Pos Sp_012715'!BV26</f>
        <v>27.211200000000002</v>
      </c>
      <c r="AZ40" s="143" t="str">
        <f>'[2]P3-4 Pos Sp_012715'!BW26</f>
        <v>ND</v>
      </c>
      <c r="BA40" s="143" t="str">
        <f>'[2]P3-4 Pos Sp_012715'!BX26</f>
        <v>ND</v>
      </c>
      <c r="BB40" s="143" t="str">
        <f>'[2]P3-4 Pos Sp_012715'!BY26</f>
        <v>ND</v>
      </c>
      <c r="BC40" s="143" t="str">
        <f>'[2]P3-4 Pos Sp_012715'!BZ26</f>
        <v>ND</v>
      </c>
      <c r="BD40" s="143">
        <f>'[2]P3-4 Pos Sp_012715'!CA26</f>
        <v>19.434799999999999</v>
      </c>
      <c r="BE40" s="143" t="str">
        <f>'[2]P3-4 Pos Sp_012715'!CB26</f>
        <v>&lt;LOQ</v>
      </c>
      <c r="BF40" s="143" t="str">
        <f>'[2]P3-4 Pos Sp_012715'!CC26</f>
        <v>ND</v>
      </c>
      <c r="BG40" s="143">
        <f>'[2]P3-4 Pos Sp_012715'!CD26</f>
        <v>29.964399999999998</v>
      </c>
      <c r="BH40" s="143">
        <f>'[2]P3-4 Pos Sp_012715'!CE26</f>
        <v>20.346399999999999</v>
      </c>
      <c r="BI40" s="143">
        <f>'[2]P3-4 Pos Sp_012715'!CF26</f>
        <v>6.7772000000000006</v>
      </c>
      <c r="BJ40" s="143" t="str">
        <f>'[2]P3-4 Pos Sp_012715'!CG26</f>
        <v>ND</v>
      </c>
      <c r="BK40" s="143" t="str">
        <f>'[2]P3-4 Pos Sp_012715'!CH26</f>
        <v>ND</v>
      </c>
      <c r="BL40" s="143">
        <f>'[2]P3-4 Pos Sp_012715'!CI26</f>
        <v>26.3416</v>
      </c>
      <c r="BM40" s="143" t="str">
        <f>'[2]P3-4 Pos Sp_012715'!CJ26</f>
        <v>ND</v>
      </c>
      <c r="BN40" s="143">
        <f>'[2]P3-4 Pos Sp_012715'!CK26</f>
        <v>89.478799999999993</v>
      </c>
      <c r="BO40" s="143" t="str">
        <f>'[2]P3-4 Pos Sp_012715'!CL26</f>
        <v>ND</v>
      </c>
      <c r="BP40" s="143" t="str">
        <f>'[2]P3-4 Pos Sp_012715'!CM26</f>
        <v>&lt;LOQ</v>
      </c>
      <c r="BQ40" s="143" t="str">
        <f>'[2]P3-4 Pos Sp_012715'!CN26</f>
        <v>ND</v>
      </c>
      <c r="BR40" s="143" t="str">
        <f>'[2]P3-4 Pos Sp_012715'!CO26</f>
        <v>ND</v>
      </c>
      <c r="BS40" s="143" t="str">
        <f>'[2]P3-4 Pos Sp_012715'!CP26</f>
        <v>ND</v>
      </c>
      <c r="BT40" s="143" t="str">
        <f>'[2]P3-4 Pos Sp_012715'!CQ26</f>
        <v>ND</v>
      </c>
      <c r="BU40" s="143" t="str">
        <f>'[2]P3-4 Pos Sp_012715'!CR26</f>
        <v>ND</v>
      </c>
      <c r="BV40" s="199">
        <f>'[2]P3-4 Pos Sp_012715'!CS26</f>
        <v>103.1164</v>
      </c>
      <c r="BW40" s="217"/>
    </row>
    <row r="41" spans="1:75" s="228" customFormat="1" x14ac:dyDescent="0.25">
      <c r="A41" s="227"/>
      <c r="C41" s="228">
        <f>C40</f>
        <v>2</v>
      </c>
      <c r="D41" s="229" t="s">
        <v>225</v>
      </c>
      <c r="E41" s="228">
        <f>IFERROR(AVERAGE(E38:E40),IF(OR(E38="&lt;LOQ",E39="&lt;LOQ",E40="&lt;LOQ"),"&lt;LOQ","ND"))</f>
        <v>364.80693333333329</v>
      </c>
      <c r="F41" s="228">
        <f>IFERROR(AVERAGE(F38:F40),IF(OR(F38="&lt;LOQ",F39="&lt;LOQ",F40="&lt;LOQ"),"&lt;LOQ","ND"))</f>
        <v>342.95333333333332</v>
      </c>
      <c r="G41" s="228">
        <f t="shared" ref="G41:BR41" si="16">IFERROR(AVERAGE(G38:G40),IF(OR(G38="&lt;LOQ",G39="&lt;LOQ",G40="&lt;LOQ"),"&lt;LOQ","ND"))</f>
        <v>430.988</v>
      </c>
      <c r="H41" s="228">
        <f t="shared" si="16"/>
        <v>501.53840000000008</v>
      </c>
      <c r="I41" s="228">
        <f t="shared" si="16"/>
        <v>355.5626666666667</v>
      </c>
      <c r="J41" s="228">
        <f t="shared" si="16"/>
        <v>192.4496</v>
      </c>
      <c r="K41" s="228">
        <f t="shared" si="16"/>
        <v>86.311399999999992</v>
      </c>
      <c r="L41" s="228">
        <f t="shared" si="16"/>
        <v>34.587866666666663</v>
      </c>
      <c r="M41" s="228">
        <f t="shared" si="16"/>
        <v>24.859199999999998</v>
      </c>
      <c r="N41" s="228">
        <f t="shared" si="16"/>
        <v>23.4268</v>
      </c>
      <c r="O41" s="228">
        <f t="shared" si="16"/>
        <v>23.801466666666666</v>
      </c>
      <c r="P41" s="228" t="str">
        <f t="shared" si="16"/>
        <v>ND</v>
      </c>
      <c r="Q41" s="228">
        <f t="shared" si="16"/>
        <v>36.038666666666671</v>
      </c>
      <c r="R41" s="228" t="str">
        <f t="shared" si="16"/>
        <v>ND</v>
      </c>
      <c r="S41" s="228">
        <f t="shared" si="16"/>
        <v>70.877599999999987</v>
      </c>
      <c r="T41" s="228" t="str">
        <f t="shared" si="16"/>
        <v>ND</v>
      </c>
      <c r="U41" s="228">
        <f t="shared" si="16"/>
        <v>431.39540000000005</v>
      </c>
      <c r="V41" s="228">
        <f t="shared" si="16"/>
        <v>80.308666666666667</v>
      </c>
      <c r="W41" s="228">
        <f t="shared" si="16"/>
        <v>11.479999999999999</v>
      </c>
      <c r="X41" s="228" t="str">
        <f t="shared" si="16"/>
        <v>ND</v>
      </c>
      <c r="Y41" s="228">
        <f t="shared" si="16"/>
        <v>472.64733333333334</v>
      </c>
      <c r="Z41" s="228">
        <f t="shared" si="16"/>
        <v>219.83519999999999</v>
      </c>
      <c r="AA41" s="228">
        <f t="shared" si="16"/>
        <v>13.830933333333334</v>
      </c>
      <c r="AB41" s="228">
        <f t="shared" si="16"/>
        <v>66.040000000000006</v>
      </c>
      <c r="AC41" s="228">
        <f t="shared" si="16"/>
        <v>209.1798666666667</v>
      </c>
      <c r="AD41" s="228">
        <f t="shared" si="16"/>
        <v>43.74853333333332</v>
      </c>
      <c r="AE41" s="228" t="str">
        <f t="shared" si="16"/>
        <v>ND</v>
      </c>
      <c r="AF41" s="228">
        <f t="shared" si="16"/>
        <v>294.79760000000005</v>
      </c>
      <c r="AG41" s="228" t="str">
        <f t="shared" si="16"/>
        <v>&lt;LOQ</v>
      </c>
      <c r="AH41" s="228">
        <f t="shared" si="16"/>
        <v>282.16439999999994</v>
      </c>
      <c r="AI41" s="228" t="str">
        <f t="shared" si="16"/>
        <v>&lt;LOQ</v>
      </c>
      <c r="AJ41" s="228">
        <f t="shared" si="16"/>
        <v>120.63546666666666</v>
      </c>
      <c r="AK41" s="228" t="str">
        <f t="shared" si="16"/>
        <v>ND</v>
      </c>
      <c r="AL41" s="228">
        <f t="shared" si="16"/>
        <v>28.216800000000003</v>
      </c>
      <c r="AM41" s="228">
        <f t="shared" si="16"/>
        <v>183.10386666666668</v>
      </c>
      <c r="AN41" s="228">
        <f t="shared" si="16"/>
        <v>440.18599999999998</v>
      </c>
      <c r="AO41" s="228">
        <f t="shared" si="16"/>
        <v>116.94946666666665</v>
      </c>
      <c r="AP41" s="228" t="str">
        <f t="shared" si="16"/>
        <v>ND</v>
      </c>
      <c r="AQ41" s="228" t="str">
        <f t="shared" si="16"/>
        <v>&lt;LOQ</v>
      </c>
      <c r="AR41" s="228" t="str">
        <f t="shared" si="16"/>
        <v>ND</v>
      </c>
      <c r="AS41" s="228" t="str">
        <f t="shared" si="16"/>
        <v>ND</v>
      </c>
      <c r="AT41" s="228">
        <f t="shared" si="16"/>
        <v>47.76</v>
      </c>
      <c r="AU41" s="228">
        <f t="shared" si="16"/>
        <v>138.43039999999999</v>
      </c>
      <c r="AV41" s="228" t="str">
        <f t="shared" si="16"/>
        <v>ND</v>
      </c>
      <c r="AW41" s="228" t="str">
        <f t="shared" si="16"/>
        <v>ND</v>
      </c>
      <c r="AX41" s="228" t="str">
        <f t="shared" si="16"/>
        <v>ND</v>
      </c>
      <c r="AY41" s="228">
        <f t="shared" si="16"/>
        <v>28.981333333333335</v>
      </c>
      <c r="AZ41" s="228" t="str">
        <f t="shared" si="16"/>
        <v>&lt;LOQ</v>
      </c>
      <c r="BA41" s="228" t="str">
        <f t="shared" si="16"/>
        <v>ND</v>
      </c>
      <c r="BB41" s="228" t="str">
        <f t="shared" si="16"/>
        <v>ND</v>
      </c>
      <c r="BC41" s="228" t="str">
        <f t="shared" si="16"/>
        <v>ND</v>
      </c>
      <c r="BD41" s="228">
        <f t="shared" si="16"/>
        <v>18.700799999999997</v>
      </c>
      <c r="BE41" s="228" t="str">
        <f t="shared" si="16"/>
        <v>&lt;LOQ</v>
      </c>
      <c r="BF41" s="228" t="str">
        <f t="shared" si="16"/>
        <v>&lt;LOQ</v>
      </c>
      <c r="BG41" s="228">
        <f t="shared" si="16"/>
        <v>30.668133333333333</v>
      </c>
      <c r="BH41" s="228">
        <f t="shared" si="16"/>
        <v>19.286799999999999</v>
      </c>
      <c r="BI41" s="228">
        <f t="shared" si="16"/>
        <v>8.8911999999999995</v>
      </c>
      <c r="BJ41" s="228" t="str">
        <f t="shared" si="16"/>
        <v>ND</v>
      </c>
      <c r="BK41" s="228" t="str">
        <f t="shared" si="16"/>
        <v>ND</v>
      </c>
      <c r="BL41" s="228">
        <f t="shared" si="16"/>
        <v>24.913600000000002</v>
      </c>
      <c r="BM41" s="228" t="str">
        <f t="shared" si="16"/>
        <v>&lt;LOQ</v>
      </c>
      <c r="BN41" s="228">
        <f t="shared" si="16"/>
        <v>90.82586666666667</v>
      </c>
      <c r="BO41" s="228" t="str">
        <f t="shared" si="16"/>
        <v>&lt;LOQ</v>
      </c>
      <c r="BP41" s="228" t="str">
        <f t="shared" si="16"/>
        <v>&lt;LOQ</v>
      </c>
      <c r="BQ41" s="228" t="str">
        <f t="shared" si="16"/>
        <v>&lt;LOQ</v>
      </c>
      <c r="BR41" s="228" t="str">
        <f t="shared" si="16"/>
        <v>ND</v>
      </c>
      <c r="BS41" s="228" t="str">
        <f t="shared" ref="BS41:BV41" si="17">IFERROR(AVERAGE(BS38:BS40),IF(OR(BS38="&lt;LOQ",BS39="&lt;LOQ",BS40="&lt;LOQ"),"&lt;LOQ","ND"))</f>
        <v>ND</v>
      </c>
      <c r="BT41" s="228" t="str">
        <f t="shared" si="17"/>
        <v>ND</v>
      </c>
      <c r="BU41" s="228" t="str">
        <f t="shared" si="17"/>
        <v>ND</v>
      </c>
      <c r="BV41" s="228">
        <f t="shared" si="17"/>
        <v>95.383199999999988</v>
      </c>
      <c r="BW41" s="230"/>
    </row>
    <row r="42" spans="1:75" s="199" customFormat="1" x14ac:dyDescent="0.25">
      <c r="A42" s="223">
        <v>41962</v>
      </c>
      <c r="B42" s="224" t="s">
        <v>3</v>
      </c>
      <c r="C42" s="224">
        <v>6</v>
      </c>
      <c r="D42" s="225" t="str">
        <f>'[2]P18, P3-4 Pos Sp_111914'!AA28</f>
        <v>N2000</v>
      </c>
      <c r="E42" s="224">
        <f>'[2]P18, P3-4 Pos Sp_111914'!AB28</f>
        <v>240.5</v>
      </c>
      <c r="F42" s="224" t="str">
        <f>'[2]P18, P3-4 Pos Sp_111914'!AC28</f>
        <v>ND</v>
      </c>
      <c r="G42" s="224">
        <f>'[2]P18, P3-4 Pos Sp_111914'!AD28</f>
        <v>279.44</v>
      </c>
      <c r="H42" s="224">
        <f>'[2]P18, P3-4 Pos Sp_111914'!AE28</f>
        <v>274.24</v>
      </c>
      <c r="I42" s="224">
        <f>'[2]P18, P3-4 Pos Sp_111914'!AF28</f>
        <v>176.27999999999997</v>
      </c>
      <c r="J42" s="224">
        <f>'[2]P18, P3-4 Pos Sp_111914'!AG28</f>
        <v>70.72</v>
      </c>
      <c r="K42" s="224">
        <f>'[2]P18, P3-4 Pos Sp_111914'!AH28</f>
        <v>30.039999999999996</v>
      </c>
      <c r="L42" s="224">
        <f>'[2]P18, P3-4 Pos Sp_111914'!AI28</f>
        <v>17</v>
      </c>
      <c r="M42" s="224">
        <f>'[2]P18, P3-4 Pos Sp_111914'!AJ28</f>
        <v>12.36</v>
      </c>
      <c r="N42" s="224">
        <f>'[2]P18, P3-4 Pos Sp_111914'!AK28</f>
        <v>13.04</v>
      </c>
      <c r="O42" s="224">
        <f>'[2]P18, P3-4 Pos Sp_111914'!AL28</f>
        <v>11.32</v>
      </c>
      <c r="P42" s="224" t="str">
        <f>'[2]P18, P3-4 Pos Sp_111914'!AM28</f>
        <v>ND</v>
      </c>
      <c r="Q42" s="224">
        <f>'[2]P18, P3-4 Pos Sp_111914'!AN28</f>
        <v>11.92</v>
      </c>
      <c r="R42" s="224" t="str">
        <f>'[2]P18, P3-4 Pos Sp_111914'!AO28</f>
        <v>&lt;LOQ</v>
      </c>
      <c r="S42" s="224">
        <f>'[2]P18, P3-4 Pos Sp_111914'!AP28</f>
        <v>15.319999999999999</v>
      </c>
      <c r="T42" s="224" t="str">
        <f>'[2]P18, P3-4 Pos Sp_111914'!AQ28</f>
        <v>ND</v>
      </c>
      <c r="U42" s="224">
        <f>'[2]P18, P3-4 Pos Sp_111914'!AR28</f>
        <v>186.84879999999998</v>
      </c>
      <c r="V42" s="224">
        <f>'[2]P18, P3-4 Pos Sp_111914'!AS28</f>
        <v>15.36</v>
      </c>
      <c r="W42" s="224" t="str">
        <f>'[2]P18, P3-4 Pos Sp_111914'!AT28</f>
        <v>ND</v>
      </c>
      <c r="X42" s="224" t="str">
        <f>'[2]P18, P3-4 Pos Sp_111914'!AU28</f>
        <v>ND</v>
      </c>
      <c r="Y42" s="224" t="str">
        <f>'[2]P18, P3-4 Pos Sp_111914'!AV28</f>
        <v>ND</v>
      </c>
      <c r="Z42" s="224">
        <f>'[2]P18, P3-4 Pos Sp_111914'!AW28</f>
        <v>19.319999999999997</v>
      </c>
      <c r="AA42" s="224">
        <f>'[2]P18, P3-4 Pos Sp_111914'!AX28</f>
        <v>2.6</v>
      </c>
      <c r="AB42" s="224">
        <f>'[2]P18, P3-4 Pos Sp_111914'!AY28</f>
        <v>33.76</v>
      </c>
      <c r="AC42" s="224">
        <f>'[2]P18, P3-4 Pos Sp_111914'!AZ28</f>
        <v>82.08</v>
      </c>
      <c r="AD42" s="224">
        <f>'[2]P18, P3-4 Pos Sp_111914'!BA28</f>
        <v>11.68</v>
      </c>
      <c r="AE42" s="224" t="str">
        <f>'[2]P18, P3-4 Pos Sp_111914'!BB28</f>
        <v>ND</v>
      </c>
      <c r="AF42" s="224">
        <f>'[2]P18, P3-4 Pos Sp_111914'!BC28</f>
        <v>135.32</v>
      </c>
      <c r="AG42" s="224" t="str">
        <f>'[2]P18, P3-4 Pos Sp_111914'!BD28</f>
        <v>ND</v>
      </c>
      <c r="AH42" s="224">
        <f>'[2]P18, P3-4 Pos Sp_111914'!BE28</f>
        <v>133.88</v>
      </c>
      <c r="AI42" s="224" t="str">
        <f>'[2]P18, P3-4 Pos Sp_111914'!BF28</f>
        <v>ND</v>
      </c>
      <c r="AJ42" s="224">
        <f>'[2]P18, P3-4 Pos Sp_111914'!BG28</f>
        <v>28.36</v>
      </c>
      <c r="AK42" s="224" t="str">
        <f>'[2]P18, P3-4 Pos Sp_111914'!BH28</f>
        <v>ND</v>
      </c>
      <c r="AL42" s="224">
        <f>'[2]P18, P3-4 Pos Sp_111914'!BI28</f>
        <v>6.1999999999999993</v>
      </c>
      <c r="AM42" s="224" t="str">
        <f>'[2]P18, P3-4 Pos Sp_111914'!BJ28</f>
        <v>ND</v>
      </c>
      <c r="AN42" s="224">
        <f>'[2]P18, P3-4 Pos Sp_111914'!BK28</f>
        <v>234.31999999999996</v>
      </c>
      <c r="AO42" s="224">
        <f>'[2]P18, P3-4 Pos Sp_111914'!BL28</f>
        <v>41.08</v>
      </c>
      <c r="AP42" s="224" t="str">
        <f>'[2]P18, P3-4 Pos Sp_111914'!BM28</f>
        <v>ND</v>
      </c>
      <c r="AQ42" s="224" t="str">
        <f>'[2]P18, P3-4 Pos Sp_111914'!BN28</f>
        <v>ND</v>
      </c>
      <c r="AR42" s="224" t="str">
        <f>'[2]P18, P3-4 Pos Sp_111914'!BO28</f>
        <v>ND</v>
      </c>
      <c r="AS42" s="224" t="str">
        <f>'[2]P18, P3-4 Pos Sp_111914'!BP28</f>
        <v>ND</v>
      </c>
      <c r="AT42" s="224">
        <f>'[2]P18, P3-4 Pos Sp_111914'!BQ28</f>
        <v>25.799999999999997</v>
      </c>
      <c r="AU42" s="224">
        <f>'[2]P18, P3-4 Pos Sp_111914'!BR28</f>
        <v>127.12</v>
      </c>
      <c r="AV42" s="224" t="str">
        <f>'[2]P18, P3-4 Pos Sp_111914'!BS28</f>
        <v>ND</v>
      </c>
      <c r="AW42" s="224" t="str">
        <f>'[2]P18, P3-4 Pos Sp_111914'!BT28</f>
        <v>ND</v>
      </c>
      <c r="AX42" s="224" t="str">
        <f>'[2]P18, P3-4 Pos Sp_111914'!BU28</f>
        <v>ND</v>
      </c>
      <c r="AY42" s="224">
        <f>'[2]P18, P3-4 Pos Sp_111914'!BV28</f>
        <v>18.88</v>
      </c>
      <c r="AZ42" s="224" t="str">
        <f>'[2]P18, P3-4 Pos Sp_111914'!BW28</f>
        <v>ND</v>
      </c>
      <c r="BA42" s="224" t="str">
        <f>'[2]P18, P3-4 Pos Sp_111914'!BX28</f>
        <v>ND</v>
      </c>
      <c r="BB42" s="224" t="str">
        <f>'[2]P18, P3-4 Pos Sp_111914'!BY28</f>
        <v>ND</v>
      </c>
      <c r="BC42" s="224" t="str">
        <f>'[2]P18, P3-4 Pos Sp_111914'!BZ28</f>
        <v>ND</v>
      </c>
      <c r="BD42" s="224">
        <f>'[2]P18, P3-4 Pos Sp_111914'!CA28</f>
        <v>13.36</v>
      </c>
      <c r="BE42" s="224" t="str">
        <f>'[2]P18, P3-4 Pos Sp_111914'!CB28</f>
        <v>ND</v>
      </c>
      <c r="BF42" s="224" t="str">
        <f>'[2]P18, P3-4 Pos Sp_111914'!CC28</f>
        <v>ND</v>
      </c>
      <c r="BG42" s="224">
        <f>'[2]P18, P3-4 Pos Sp_111914'!CD28</f>
        <v>8.1599999999999984</v>
      </c>
      <c r="BH42" s="224">
        <f>'[2]P18, P3-4 Pos Sp_111914'!CE28</f>
        <v>3.6799999999999997</v>
      </c>
      <c r="BI42" s="224">
        <f>'[2]P18, P3-4 Pos Sp_111914'!CF28</f>
        <v>7.32</v>
      </c>
      <c r="BJ42" s="224" t="str">
        <f>'[2]P18, P3-4 Pos Sp_111914'!CG28</f>
        <v>ND</v>
      </c>
      <c r="BK42" s="224" t="str">
        <f>'[2]P18, P3-4 Pos Sp_111914'!CH28</f>
        <v>ND</v>
      </c>
      <c r="BL42" s="224">
        <f>'[2]P18, P3-4 Pos Sp_111914'!CI28</f>
        <v>14.319999999999999</v>
      </c>
      <c r="BM42" s="224" t="str">
        <f>'[2]P18, P3-4 Pos Sp_111914'!CJ28</f>
        <v>&lt;LOQ</v>
      </c>
      <c r="BN42" s="224">
        <f>'[2]P18, P3-4 Pos Sp_111914'!CK28</f>
        <v>87.12</v>
      </c>
      <c r="BO42" s="224" t="str">
        <f>'[2]P18, P3-4 Pos Sp_111914'!CL28</f>
        <v>&lt;LOQ</v>
      </c>
      <c r="BP42" s="224" t="str">
        <f>'[2]P18, P3-4 Pos Sp_111914'!CM28</f>
        <v>ND</v>
      </c>
      <c r="BQ42" s="224" t="str">
        <f>'[2]P18, P3-4 Pos Sp_111914'!CN28</f>
        <v>ND</v>
      </c>
      <c r="BR42" s="224" t="str">
        <f>'[2]P18, P3-4 Pos Sp_111914'!CO28</f>
        <v>ND</v>
      </c>
      <c r="BS42" s="224" t="str">
        <f>'[2]P18, P3-4 Pos Sp_111914'!CP28</f>
        <v>ND</v>
      </c>
      <c r="BT42" s="224" t="str">
        <f>'[2]P18, P3-4 Pos Sp_111914'!CQ28</f>
        <v>ND</v>
      </c>
      <c r="BU42" s="224" t="str">
        <f>'[2]P18, P3-4 Pos Sp_111914'!CR28</f>
        <v>ND</v>
      </c>
      <c r="BV42" s="224">
        <f>'[2]P18, P3-4 Pos Sp_111914'!CS28</f>
        <v>85.44</v>
      </c>
      <c r="BW42" s="217"/>
    </row>
    <row r="43" spans="1:75" s="199" customFormat="1" x14ac:dyDescent="0.25">
      <c r="A43" s="148">
        <v>42031</v>
      </c>
      <c r="B43" s="143" t="s">
        <v>3</v>
      </c>
      <c r="C43" s="143">
        <v>6</v>
      </c>
      <c r="D43" s="218" t="str">
        <f>'[2]P3-4 Pos Sp_012715'!AA27</f>
        <v>2001-a</v>
      </c>
      <c r="E43" s="143" t="str">
        <f>'[2]P3-4 Pos Sp_012715'!AB27</f>
        <v>&lt;LOQ</v>
      </c>
      <c r="F43" s="143">
        <f>'[2]P3-4 Pos Sp_012715'!AC27</f>
        <v>509.13239999999996</v>
      </c>
      <c r="G43" s="143">
        <f>'[2]P3-4 Pos Sp_012715'!AD27</f>
        <v>494.80839999999995</v>
      </c>
      <c r="H43" s="143">
        <f>'[2]P3-4 Pos Sp_012715'!AE27</f>
        <v>560.13</v>
      </c>
      <c r="I43" s="143">
        <f>'[2]P3-4 Pos Sp_012715'!AF27</f>
        <v>290.26319999999998</v>
      </c>
      <c r="J43" s="143">
        <f>'[2]P3-4 Pos Sp_012715'!AG27</f>
        <v>82.323599999999999</v>
      </c>
      <c r="K43" s="143">
        <f>'[2]P3-4 Pos Sp_012715'!AH27</f>
        <v>36.566000000000003</v>
      </c>
      <c r="L43" s="143">
        <f>'[2]P3-4 Pos Sp_012715'!AI27</f>
        <v>18.075199999999999</v>
      </c>
      <c r="M43" s="143" t="str">
        <f>'[2]P3-4 Pos Sp_012715'!AJ27</f>
        <v>&lt;LOQ</v>
      </c>
      <c r="N43" s="143">
        <f>'[2]P3-4 Pos Sp_012715'!AK27</f>
        <v>9.5676000000000005</v>
      </c>
      <c r="O43" s="143">
        <f>'[2]P3-4 Pos Sp_012715'!AL27</f>
        <v>11.824800000000002</v>
      </c>
      <c r="P43" s="143" t="str">
        <f>'[2]P3-4 Pos Sp_012715'!AM27</f>
        <v>ND</v>
      </c>
      <c r="Q43" s="143">
        <f>'[2]P3-4 Pos Sp_012715'!AN27</f>
        <v>15.051599999999999</v>
      </c>
      <c r="R43" s="143" t="str">
        <f>'[2]P3-4 Pos Sp_012715'!AO27</f>
        <v>ND</v>
      </c>
      <c r="S43" s="143">
        <f>'[2]P3-4 Pos Sp_012715'!AP27</f>
        <v>47.026399999999995</v>
      </c>
      <c r="T43" s="143" t="str">
        <f>'[2]P3-4 Pos Sp_012715'!AQ27</f>
        <v>ND</v>
      </c>
      <c r="U43" s="143">
        <f>'[2]P3-4 Pos Sp_012715'!AR27</f>
        <v>281.97640000000001</v>
      </c>
      <c r="V43" s="143">
        <f>'[2]P3-4 Pos Sp_012715'!AS27</f>
        <v>18.8704</v>
      </c>
      <c r="W43" s="143">
        <f>'[2]P3-4 Pos Sp_012715'!AT27</f>
        <v>23.540000000000003</v>
      </c>
      <c r="X43" s="143" t="str">
        <f>'[2]P3-4 Pos Sp_012715'!AU27</f>
        <v>ND</v>
      </c>
      <c r="Y43" s="143">
        <f>'[2]P3-4 Pos Sp_012715'!AV27</f>
        <v>77.14</v>
      </c>
      <c r="Z43" s="143">
        <f>'[2]P3-4 Pos Sp_012715'!AW27</f>
        <v>16.872399999999999</v>
      </c>
      <c r="AA43" s="143">
        <f>'[2]P3-4 Pos Sp_012715'!AX27</f>
        <v>2.9375999999999998</v>
      </c>
      <c r="AB43" s="143">
        <f>'[2]P3-4 Pos Sp_012715'!AY27</f>
        <v>139.69559999999998</v>
      </c>
      <c r="AC43" s="143">
        <f>'[2]P3-4 Pos Sp_012715'!AZ27</f>
        <v>157.4684</v>
      </c>
      <c r="AD43" s="143" t="str">
        <f>'[2]P3-4 Pos Sp_012715'!BA27</f>
        <v>&lt;LOQ</v>
      </c>
      <c r="AE43" s="143" t="str">
        <f>'[2]P3-4 Pos Sp_012715'!BB27</f>
        <v>ND</v>
      </c>
      <c r="AF43" s="143">
        <f>'[2]P3-4 Pos Sp_012715'!BC27</f>
        <v>313.81799999999998</v>
      </c>
      <c r="AG43" s="143">
        <f>'[2]P3-4 Pos Sp_012715'!BD27</f>
        <v>10.469199999999999</v>
      </c>
      <c r="AH43" s="143">
        <f>'[2]P3-4 Pos Sp_012715'!BE27</f>
        <v>203.6576</v>
      </c>
      <c r="AI43" s="143" t="str">
        <f>'[2]P3-4 Pos Sp_012715'!BF27</f>
        <v>&lt;LOQ</v>
      </c>
      <c r="AJ43" s="143">
        <f>'[2]P3-4 Pos Sp_012715'!BG27</f>
        <v>35.080399999999997</v>
      </c>
      <c r="AK43" s="143" t="str">
        <f>'[2]P3-4 Pos Sp_012715'!BH27</f>
        <v>ND</v>
      </c>
      <c r="AL43" s="143">
        <f>'[2]P3-4 Pos Sp_012715'!BI27</f>
        <v>6.3852000000000002</v>
      </c>
      <c r="AM43" s="143">
        <f>'[2]P3-4 Pos Sp_012715'!BJ27</f>
        <v>341.18040000000002</v>
      </c>
      <c r="AN43" s="143">
        <f>'[2]P3-4 Pos Sp_012715'!BK27</f>
        <v>565.8356</v>
      </c>
      <c r="AO43" s="143">
        <f>'[2]P3-4 Pos Sp_012715'!BL27</f>
        <v>89.144000000000005</v>
      </c>
      <c r="AP43" s="143" t="str">
        <f>'[2]P3-4 Pos Sp_012715'!BM27</f>
        <v>ND</v>
      </c>
      <c r="AQ43" s="143" t="str">
        <f>'[2]P3-4 Pos Sp_012715'!BN27</f>
        <v>ND</v>
      </c>
      <c r="AR43" s="143" t="str">
        <f>'[2]P3-4 Pos Sp_012715'!BO27</f>
        <v>ND</v>
      </c>
      <c r="AS43" s="143" t="str">
        <f>'[2]P3-4 Pos Sp_012715'!BP27</f>
        <v>&lt;LOQ</v>
      </c>
      <c r="AT43" s="143" t="str">
        <f>'[2]P3-4 Pos Sp_012715'!BQ27</f>
        <v>ND</v>
      </c>
      <c r="AU43" s="143">
        <f>'[2]P3-4 Pos Sp_012715'!BR27</f>
        <v>167.62960000000001</v>
      </c>
      <c r="AV43" s="143" t="str">
        <f>'[2]P3-4 Pos Sp_012715'!BS27</f>
        <v>ND</v>
      </c>
      <c r="AW43" s="143" t="str">
        <f>'[2]P3-4 Pos Sp_012715'!BT27</f>
        <v>ND</v>
      </c>
      <c r="AX43" s="143" t="str">
        <f>'[2]P3-4 Pos Sp_012715'!BU27</f>
        <v>ND</v>
      </c>
      <c r="AY43" s="143">
        <f>'[2]P3-4 Pos Sp_012715'!BV27</f>
        <v>19.1172</v>
      </c>
      <c r="AZ43" s="143" t="str">
        <f>'[2]P3-4 Pos Sp_012715'!BW27</f>
        <v>ND</v>
      </c>
      <c r="BA43" s="143" t="str">
        <f>'[2]P3-4 Pos Sp_012715'!BX27</f>
        <v>ND</v>
      </c>
      <c r="BB43" s="143" t="str">
        <f>'[2]P3-4 Pos Sp_012715'!BY27</f>
        <v>ND</v>
      </c>
      <c r="BC43" s="143" t="str">
        <f>'[2]P3-4 Pos Sp_012715'!BZ27</f>
        <v>ND</v>
      </c>
      <c r="BD43" s="143">
        <f>'[2]P3-4 Pos Sp_012715'!CA27</f>
        <v>6.6255999999999995</v>
      </c>
      <c r="BE43" s="143" t="str">
        <f>'[2]P3-4 Pos Sp_012715'!CB27</f>
        <v>ND</v>
      </c>
      <c r="BF43" s="143" t="str">
        <f>'[2]P3-4 Pos Sp_012715'!CC27</f>
        <v>ND</v>
      </c>
      <c r="BG43" s="143">
        <f>'[2]P3-4 Pos Sp_012715'!CD27</f>
        <v>8.6231999999999989</v>
      </c>
      <c r="BH43" s="143">
        <f>'[2]P3-4 Pos Sp_012715'!CE27</f>
        <v>6.1359999999999992</v>
      </c>
      <c r="BI43" s="143">
        <f>'[2]P3-4 Pos Sp_012715'!CF27</f>
        <v>6.3272000000000004</v>
      </c>
      <c r="BJ43" s="143" t="str">
        <f>'[2]P3-4 Pos Sp_012715'!CG27</f>
        <v>ND</v>
      </c>
      <c r="BK43" s="143" t="str">
        <f>'[2]P3-4 Pos Sp_012715'!CH27</f>
        <v>ND</v>
      </c>
      <c r="BL43" s="143" t="str">
        <f>'[2]P3-4 Pos Sp_012715'!CI27</f>
        <v>ND</v>
      </c>
      <c r="BM43" s="143" t="str">
        <f>'[2]P3-4 Pos Sp_012715'!CJ27</f>
        <v>&lt;LOQ</v>
      </c>
      <c r="BN43" s="143">
        <f>'[2]P3-4 Pos Sp_012715'!CK27</f>
        <v>82.376800000000003</v>
      </c>
      <c r="BO43" s="143" t="str">
        <f>'[2]P3-4 Pos Sp_012715'!CL27</f>
        <v>ND</v>
      </c>
      <c r="BP43" s="143" t="str">
        <f>'[2]P3-4 Pos Sp_012715'!CM27</f>
        <v>ND</v>
      </c>
      <c r="BQ43" s="143" t="str">
        <f>'[2]P3-4 Pos Sp_012715'!CN27</f>
        <v>ND</v>
      </c>
      <c r="BR43" s="143" t="str">
        <f>'[2]P3-4 Pos Sp_012715'!CO27</f>
        <v>ND</v>
      </c>
      <c r="BS43" s="143" t="str">
        <f>'[2]P3-4 Pos Sp_012715'!CP27</f>
        <v>ND</v>
      </c>
      <c r="BT43" s="143" t="str">
        <f>'[2]P3-4 Pos Sp_012715'!CQ27</f>
        <v>ND</v>
      </c>
      <c r="BU43" s="143" t="str">
        <f>'[2]P3-4 Pos Sp_012715'!CR27</f>
        <v>ND</v>
      </c>
      <c r="BV43" s="199">
        <f>'[2]P3-4 Pos Sp_012715'!CS27</f>
        <v>122.27840000000002</v>
      </c>
      <c r="BW43" s="217"/>
    </row>
    <row r="44" spans="1:75" s="199" customFormat="1" x14ac:dyDescent="0.25">
      <c r="A44" s="148">
        <v>42031</v>
      </c>
      <c r="B44" s="143" t="s">
        <v>3</v>
      </c>
      <c r="C44" s="143">
        <v>6</v>
      </c>
      <c r="D44" s="218" t="str">
        <f>'[2]P3-4 Pos Sp_012715'!AA28</f>
        <v>2001-b</v>
      </c>
      <c r="E44" s="143">
        <f>'[2]P3-4 Pos Sp_012715'!AB28</f>
        <v>683.3732</v>
      </c>
      <c r="F44" s="143">
        <f>'[2]P3-4 Pos Sp_012715'!AC28</f>
        <v>622.41520000000003</v>
      </c>
      <c r="G44" s="143">
        <f>'[2]P3-4 Pos Sp_012715'!AD28</f>
        <v>708.22879999999986</v>
      </c>
      <c r="H44" s="143">
        <f>'[2]P3-4 Pos Sp_012715'!AE28</f>
        <v>626.25239999999997</v>
      </c>
      <c r="I44" s="143">
        <f>'[2]P3-4 Pos Sp_012715'!AF28</f>
        <v>294.89920000000001</v>
      </c>
      <c r="J44" s="143">
        <f>'[2]P3-4 Pos Sp_012715'!AG28</f>
        <v>90.587199999999996</v>
      </c>
      <c r="K44" s="143">
        <f>'[2]P3-4 Pos Sp_012715'!AH28</f>
        <v>40.354799999999997</v>
      </c>
      <c r="L44" s="143">
        <f>'[2]P3-4 Pos Sp_012715'!AI28</f>
        <v>9.7031999999999989</v>
      </c>
      <c r="M44" s="143">
        <f>'[2]P3-4 Pos Sp_012715'!AJ28</f>
        <v>14.515199999999998</v>
      </c>
      <c r="N44" s="143">
        <f>'[2]P3-4 Pos Sp_012715'!AK28</f>
        <v>17.339599999999997</v>
      </c>
      <c r="O44" s="143">
        <f>'[2]P3-4 Pos Sp_012715'!AL28</f>
        <v>13.291200000000002</v>
      </c>
      <c r="P44" s="143" t="str">
        <f>'[2]P3-4 Pos Sp_012715'!AM28</f>
        <v>ND</v>
      </c>
      <c r="Q44" s="143">
        <f>'[2]P3-4 Pos Sp_012715'!AN28</f>
        <v>20.191999999999997</v>
      </c>
      <c r="R44" s="143" t="str">
        <f>'[2]P3-4 Pos Sp_012715'!AO28</f>
        <v>ND</v>
      </c>
      <c r="S44" s="143">
        <f>'[2]P3-4 Pos Sp_012715'!AP28</f>
        <v>54.659199999999998</v>
      </c>
      <c r="T44" s="143" t="str">
        <f>'[2]P3-4 Pos Sp_012715'!AQ28</f>
        <v>ND</v>
      </c>
      <c r="U44" s="143" t="str">
        <f>'[2]P3-4 Pos Sp_012715'!AR28</f>
        <v>&lt;LOQ</v>
      </c>
      <c r="V44" s="143">
        <f>'[2]P3-4 Pos Sp_012715'!AS28</f>
        <v>27.346</v>
      </c>
      <c r="W44" s="143" t="str">
        <f>'[2]P3-4 Pos Sp_012715'!AT28</f>
        <v>ND</v>
      </c>
      <c r="X44" s="143" t="str">
        <f>'[2]P3-4 Pos Sp_012715'!AU28</f>
        <v>ND</v>
      </c>
      <c r="Y44" s="143">
        <f>'[2]P3-4 Pos Sp_012715'!AV28</f>
        <v>100.39239999999999</v>
      </c>
      <c r="Z44" s="143">
        <f>'[2]P3-4 Pos Sp_012715'!AW28</f>
        <v>16.949199999999998</v>
      </c>
      <c r="AA44" s="143">
        <f>'[2]P3-4 Pos Sp_012715'!AX28</f>
        <v>2.4303999999999997</v>
      </c>
      <c r="AB44" s="143">
        <f>'[2]P3-4 Pos Sp_012715'!AY28</f>
        <v>174.8768</v>
      </c>
      <c r="AC44" s="143">
        <f>'[2]P3-4 Pos Sp_012715'!AZ28</f>
        <v>160.22</v>
      </c>
      <c r="AD44" s="143">
        <f>'[2]P3-4 Pos Sp_012715'!BA28</f>
        <v>15.69</v>
      </c>
      <c r="AE44" s="143" t="str">
        <f>'[2]P3-4 Pos Sp_012715'!BB28</f>
        <v>ND</v>
      </c>
      <c r="AF44" s="143">
        <f>'[2]P3-4 Pos Sp_012715'!BC28</f>
        <v>510.92039999999997</v>
      </c>
      <c r="AG44" s="143" t="str">
        <f>'[2]P3-4 Pos Sp_012715'!BD28</f>
        <v>&lt;LOQ</v>
      </c>
      <c r="AH44" s="143">
        <f>'[2]P3-4 Pos Sp_012715'!BE28</f>
        <v>256.68719999999996</v>
      </c>
      <c r="AI44" s="143" t="str">
        <f>'[2]P3-4 Pos Sp_012715'!BF28</f>
        <v>&lt;LOQ</v>
      </c>
      <c r="AJ44" s="143">
        <f>'[2]P3-4 Pos Sp_012715'!BG28</f>
        <v>38.3444</v>
      </c>
      <c r="AK44" s="143" t="str">
        <f>'[2]P3-4 Pos Sp_012715'!BH28</f>
        <v>&lt;LOQ</v>
      </c>
      <c r="AL44" s="143">
        <f>'[2]P3-4 Pos Sp_012715'!BI28</f>
        <v>11.3752</v>
      </c>
      <c r="AM44" s="143">
        <f>'[2]P3-4 Pos Sp_012715'!BJ28</f>
        <v>485.48999999999995</v>
      </c>
      <c r="AN44" s="143">
        <f>'[2]P3-4 Pos Sp_012715'!BK28</f>
        <v>626.79999999999995</v>
      </c>
      <c r="AO44" s="143">
        <f>'[2]P3-4 Pos Sp_012715'!BL28</f>
        <v>96.155999999999992</v>
      </c>
      <c r="AP44" s="143" t="str">
        <f>'[2]P3-4 Pos Sp_012715'!BM28</f>
        <v>ND</v>
      </c>
      <c r="AQ44" s="143" t="str">
        <f>'[2]P3-4 Pos Sp_012715'!BN28</f>
        <v>ND</v>
      </c>
      <c r="AR44" s="143" t="str">
        <f>'[2]P3-4 Pos Sp_012715'!BO28</f>
        <v>ND</v>
      </c>
      <c r="AS44" s="143" t="str">
        <f>'[2]P3-4 Pos Sp_012715'!BP28</f>
        <v>ND</v>
      </c>
      <c r="AT44" s="143" t="str">
        <f>'[2]P3-4 Pos Sp_012715'!BQ28</f>
        <v>ND</v>
      </c>
      <c r="AU44" s="143">
        <f>'[2]P3-4 Pos Sp_012715'!BR28</f>
        <v>223.78919999999997</v>
      </c>
      <c r="AV44" s="143" t="str">
        <f>'[2]P3-4 Pos Sp_012715'!BS28</f>
        <v>ND</v>
      </c>
      <c r="AW44" s="143" t="str">
        <f>'[2]P3-4 Pos Sp_012715'!BT28</f>
        <v>ND</v>
      </c>
      <c r="AX44" s="143" t="str">
        <f>'[2]P3-4 Pos Sp_012715'!BU28</f>
        <v>ND</v>
      </c>
      <c r="AY44" s="143">
        <f>'[2]P3-4 Pos Sp_012715'!BV28</f>
        <v>19.1816</v>
      </c>
      <c r="AZ44" s="143" t="str">
        <f>'[2]P3-4 Pos Sp_012715'!BW28</f>
        <v>ND</v>
      </c>
      <c r="BA44" s="143" t="str">
        <f>'[2]P3-4 Pos Sp_012715'!BX28</f>
        <v>ND</v>
      </c>
      <c r="BB44" s="143" t="str">
        <f>'[2]P3-4 Pos Sp_012715'!BY28</f>
        <v>ND</v>
      </c>
      <c r="BC44" s="143" t="str">
        <f>'[2]P3-4 Pos Sp_012715'!BZ28</f>
        <v>ND</v>
      </c>
      <c r="BD44" s="143">
        <f>'[2]P3-4 Pos Sp_012715'!CA28</f>
        <v>11.943199999999999</v>
      </c>
      <c r="BE44" s="143" t="str">
        <f>'[2]P3-4 Pos Sp_012715'!CB28</f>
        <v>&lt;LOQ</v>
      </c>
      <c r="BF44" s="143" t="str">
        <f>'[2]P3-4 Pos Sp_012715'!CC28</f>
        <v>ND</v>
      </c>
      <c r="BG44" s="143">
        <f>'[2]P3-4 Pos Sp_012715'!CD28</f>
        <v>8.4495999999999984</v>
      </c>
      <c r="BH44" s="143">
        <f>'[2]P3-4 Pos Sp_012715'!CE28</f>
        <v>6.1944000000000008</v>
      </c>
      <c r="BI44" s="143">
        <f>'[2]P3-4 Pos Sp_012715'!CF28</f>
        <v>6.6879999999999988</v>
      </c>
      <c r="BJ44" s="143" t="str">
        <f>'[2]P3-4 Pos Sp_012715'!CG28</f>
        <v>ND</v>
      </c>
      <c r="BK44" s="143" t="str">
        <f>'[2]P3-4 Pos Sp_012715'!CH28</f>
        <v>ND</v>
      </c>
      <c r="BL44" s="143">
        <f>'[2]P3-4 Pos Sp_012715'!CI28</f>
        <v>19.473599999999998</v>
      </c>
      <c r="BM44" s="143" t="str">
        <f>'[2]P3-4 Pos Sp_012715'!CJ28</f>
        <v>ND</v>
      </c>
      <c r="BN44" s="143">
        <f>'[2]P3-4 Pos Sp_012715'!CK28</f>
        <v>93.441599999999994</v>
      </c>
      <c r="BO44" s="143" t="str">
        <f>'[2]P3-4 Pos Sp_012715'!CL28</f>
        <v>ND</v>
      </c>
      <c r="BP44" s="143" t="str">
        <f>'[2]P3-4 Pos Sp_012715'!CM28</f>
        <v>ND</v>
      </c>
      <c r="BQ44" s="143" t="str">
        <f>'[2]P3-4 Pos Sp_012715'!CN28</f>
        <v>ND</v>
      </c>
      <c r="BR44" s="143" t="str">
        <f>'[2]P3-4 Pos Sp_012715'!CO28</f>
        <v>ND</v>
      </c>
      <c r="BS44" s="143" t="str">
        <f>'[2]P3-4 Pos Sp_012715'!CP28</f>
        <v>ND</v>
      </c>
      <c r="BT44" s="143" t="str">
        <f>'[2]P3-4 Pos Sp_012715'!CQ28</f>
        <v>ND</v>
      </c>
      <c r="BU44" s="143" t="str">
        <f>'[2]P3-4 Pos Sp_012715'!CR28</f>
        <v>ND</v>
      </c>
      <c r="BV44" s="199">
        <f>'[2]P3-4 Pos Sp_012715'!CS28</f>
        <v>87.113600000000005</v>
      </c>
      <c r="BW44" s="217"/>
    </row>
    <row r="45" spans="1:75" s="228" customFormat="1" x14ac:dyDescent="0.25">
      <c r="A45" s="227"/>
      <c r="C45" s="228">
        <f>C44</f>
        <v>6</v>
      </c>
      <c r="D45" s="229" t="s">
        <v>225</v>
      </c>
      <c r="E45" s="228">
        <f>IFERROR(AVERAGE(E42:E44),IF(OR(E42="&lt;LOQ",E43="&lt;LOQ",E44="&lt;LOQ"),"&lt;LOQ","ND"))</f>
        <v>461.9366</v>
      </c>
      <c r="F45" s="228">
        <f>IFERROR(AVERAGE(F42:F44),IF(OR(F42="&lt;LOQ",F43="&lt;LOQ",F44="&lt;LOQ"),"&lt;LOQ","ND"))</f>
        <v>565.77379999999994</v>
      </c>
      <c r="G45" s="228">
        <f t="shared" ref="G45:BR45" si="18">IFERROR(AVERAGE(G42:G44),IF(OR(G42="&lt;LOQ",G43="&lt;LOQ",G44="&lt;LOQ"),"&lt;LOQ","ND"))</f>
        <v>494.1590666666666</v>
      </c>
      <c r="H45" s="228">
        <f t="shared" si="18"/>
        <v>486.8741333333333</v>
      </c>
      <c r="I45" s="228">
        <f t="shared" si="18"/>
        <v>253.8141333333333</v>
      </c>
      <c r="J45" s="228">
        <f t="shared" si="18"/>
        <v>81.210266666666669</v>
      </c>
      <c r="K45" s="228">
        <f t="shared" si="18"/>
        <v>35.653599999999997</v>
      </c>
      <c r="L45" s="228">
        <f t="shared" si="18"/>
        <v>14.926133333333331</v>
      </c>
      <c r="M45" s="228">
        <f t="shared" si="18"/>
        <v>13.4376</v>
      </c>
      <c r="N45" s="228">
        <f t="shared" si="18"/>
        <v>13.315733333333332</v>
      </c>
      <c r="O45" s="228">
        <f t="shared" si="18"/>
        <v>12.145333333333335</v>
      </c>
      <c r="P45" s="228" t="str">
        <f t="shared" si="18"/>
        <v>ND</v>
      </c>
      <c r="Q45" s="228">
        <f t="shared" si="18"/>
        <v>15.721199999999998</v>
      </c>
      <c r="R45" s="228" t="str">
        <f t="shared" si="18"/>
        <v>&lt;LOQ</v>
      </c>
      <c r="S45" s="228">
        <f t="shared" si="18"/>
        <v>39.001866666666665</v>
      </c>
      <c r="T45" s="228" t="str">
        <f t="shared" si="18"/>
        <v>ND</v>
      </c>
      <c r="U45" s="228">
        <f t="shared" si="18"/>
        <v>234.4126</v>
      </c>
      <c r="V45" s="228">
        <f t="shared" si="18"/>
        <v>20.52546666666667</v>
      </c>
      <c r="W45" s="228">
        <f t="shared" si="18"/>
        <v>23.540000000000003</v>
      </c>
      <c r="X45" s="228" t="str">
        <f t="shared" si="18"/>
        <v>ND</v>
      </c>
      <c r="Y45" s="228">
        <f t="shared" si="18"/>
        <v>88.766199999999998</v>
      </c>
      <c r="Z45" s="228">
        <f t="shared" si="18"/>
        <v>17.713866666666664</v>
      </c>
      <c r="AA45" s="228">
        <f t="shared" si="18"/>
        <v>2.6559999999999997</v>
      </c>
      <c r="AB45" s="228">
        <f t="shared" si="18"/>
        <v>116.1108</v>
      </c>
      <c r="AC45" s="228">
        <f t="shared" si="18"/>
        <v>133.25613333333334</v>
      </c>
      <c r="AD45" s="228">
        <f t="shared" si="18"/>
        <v>13.684999999999999</v>
      </c>
      <c r="AE45" s="228" t="str">
        <f t="shared" si="18"/>
        <v>ND</v>
      </c>
      <c r="AF45" s="228">
        <f t="shared" si="18"/>
        <v>320.01946666666663</v>
      </c>
      <c r="AG45" s="228">
        <f t="shared" si="18"/>
        <v>10.469199999999999</v>
      </c>
      <c r="AH45" s="228">
        <f t="shared" si="18"/>
        <v>198.07493333333332</v>
      </c>
      <c r="AI45" s="228" t="str">
        <f t="shared" si="18"/>
        <v>&lt;LOQ</v>
      </c>
      <c r="AJ45" s="228">
        <f t="shared" si="18"/>
        <v>33.928266666666666</v>
      </c>
      <c r="AK45" s="228" t="str">
        <f t="shared" si="18"/>
        <v>&lt;LOQ</v>
      </c>
      <c r="AL45" s="228">
        <f t="shared" si="18"/>
        <v>7.9867999999999997</v>
      </c>
      <c r="AM45" s="228">
        <f t="shared" si="18"/>
        <v>413.33519999999999</v>
      </c>
      <c r="AN45" s="228">
        <f t="shared" si="18"/>
        <v>475.65186666666659</v>
      </c>
      <c r="AO45" s="228">
        <f t="shared" si="18"/>
        <v>75.459999999999994</v>
      </c>
      <c r="AP45" s="228" t="str">
        <f t="shared" si="18"/>
        <v>ND</v>
      </c>
      <c r="AQ45" s="228" t="str">
        <f t="shared" si="18"/>
        <v>ND</v>
      </c>
      <c r="AR45" s="228" t="str">
        <f t="shared" si="18"/>
        <v>ND</v>
      </c>
      <c r="AS45" s="228" t="str">
        <f t="shared" si="18"/>
        <v>&lt;LOQ</v>
      </c>
      <c r="AT45" s="228">
        <f t="shared" si="18"/>
        <v>25.799999999999997</v>
      </c>
      <c r="AU45" s="228">
        <f t="shared" si="18"/>
        <v>172.84626666666665</v>
      </c>
      <c r="AV45" s="228" t="str">
        <f t="shared" si="18"/>
        <v>ND</v>
      </c>
      <c r="AW45" s="228" t="str">
        <f t="shared" si="18"/>
        <v>ND</v>
      </c>
      <c r="AX45" s="228" t="str">
        <f t="shared" si="18"/>
        <v>ND</v>
      </c>
      <c r="AY45" s="228">
        <f t="shared" si="18"/>
        <v>19.0596</v>
      </c>
      <c r="AZ45" s="228" t="str">
        <f t="shared" si="18"/>
        <v>ND</v>
      </c>
      <c r="BA45" s="228" t="str">
        <f t="shared" si="18"/>
        <v>ND</v>
      </c>
      <c r="BB45" s="228" t="str">
        <f t="shared" si="18"/>
        <v>ND</v>
      </c>
      <c r="BC45" s="228" t="str">
        <f t="shared" si="18"/>
        <v>ND</v>
      </c>
      <c r="BD45" s="228">
        <f t="shared" si="18"/>
        <v>10.642933333333332</v>
      </c>
      <c r="BE45" s="228" t="str">
        <f t="shared" si="18"/>
        <v>&lt;LOQ</v>
      </c>
      <c r="BF45" s="228" t="str">
        <f t="shared" si="18"/>
        <v>ND</v>
      </c>
      <c r="BG45" s="228">
        <f t="shared" si="18"/>
        <v>8.4109333333333325</v>
      </c>
      <c r="BH45" s="228">
        <f t="shared" si="18"/>
        <v>5.3368000000000002</v>
      </c>
      <c r="BI45" s="228">
        <f t="shared" si="18"/>
        <v>6.7784000000000004</v>
      </c>
      <c r="BJ45" s="228" t="str">
        <f t="shared" si="18"/>
        <v>ND</v>
      </c>
      <c r="BK45" s="228" t="str">
        <f t="shared" si="18"/>
        <v>ND</v>
      </c>
      <c r="BL45" s="228">
        <f t="shared" si="18"/>
        <v>16.896799999999999</v>
      </c>
      <c r="BM45" s="228" t="str">
        <f t="shared" si="18"/>
        <v>&lt;LOQ</v>
      </c>
      <c r="BN45" s="228">
        <f t="shared" si="18"/>
        <v>87.646133333333339</v>
      </c>
      <c r="BO45" s="228" t="str">
        <f t="shared" si="18"/>
        <v>&lt;LOQ</v>
      </c>
      <c r="BP45" s="228" t="str">
        <f t="shared" si="18"/>
        <v>ND</v>
      </c>
      <c r="BQ45" s="228" t="str">
        <f t="shared" si="18"/>
        <v>ND</v>
      </c>
      <c r="BR45" s="228" t="str">
        <f t="shared" si="18"/>
        <v>ND</v>
      </c>
      <c r="BS45" s="228" t="str">
        <f t="shared" ref="BS45:BV45" si="19">IFERROR(AVERAGE(BS42:BS44),IF(OR(BS42="&lt;LOQ",BS43="&lt;LOQ",BS44="&lt;LOQ"),"&lt;LOQ","ND"))</f>
        <v>ND</v>
      </c>
      <c r="BT45" s="228" t="str">
        <f t="shared" si="19"/>
        <v>ND</v>
      </c>
      <c r="BU45" s="228" t="str">
        <f t="shared" si="19"/>
        <v>ND</v>
      </c>
      <c r="BV45" s="228">
        <f t="shared" si="19"/>
        <v>98.277333333333345</v>
      </c>
      <c r="BW45" s="230"/>
    </row>
    <row r="46" spans="1:75" s="199" customFormat="1" x14ac:dyDescent="0.25">
      <c r="A46" s="223">
        <v>41962</v>
      </c>
      <c r="B46" s="224" t="s">
        <v>3</v>
      </c>
      <c r="C46" s="224">
        <v>14</v>
      </c>
      <c r="D46" s="225" t="str">
        <f>'[2]P18, P3-4 Pos Sp_111914'!AA29</f>
        <v>N2004</v>
      </c>
      <c r="E46" s="224">
        <f>'[2]P18, P3-4 Pos Sp_111914'!AB29</f>
        <v>246</v>
      </c>
      <c r="F46" s="224">
        <f>'[2]P18, P3-4 Pos Sp_111914'!AC29</f>
        <v>369.16</v>
      </c>
      <c r="G46" s="224">
        <f>'[2]P18, P3-4 Pos Sp_111914'!AD29</f>
        <v>303</v>
      </c>
      <c r="H46" s="224">
        <f>'[2]P18, P3-4 Pos Sp_111914'!AE29</f>
        <v>412.28</v>
      </c>
      <c r="I46" s="224">
        <f>'[2]P18, P3-4 Pos Sp_111914'!AF29</f>
        <v>230.55999999999997</v>
      </c>
      <c r="J46" s="224">
        <f>'[2]P18, P3-4 Pos Sp_111914'!AG29</f>
        <v>147.19999999999999</v>
      </c>
      <c r="K46" s="224">
        <f>'[2]P18, P3-4 Pos Sp_111914'!AH29</f>
        <v>60.599999999999994</v>
      </c>
      <c r="L46" s="224">
        <f>'[2]P18, P3-4 Pos Sp_111914'!AI29</f>
        <v>28.919999999999998</v>
      </c>
      <c r="M46" s="224">
        <f>'[2]P18, P3-4 Pos Sp_111914'!AJ29</f>
        <v>23.48</v>
      </c>
      <c r="N46" s="224">
        <f>'[2]P18, P3-4 Pos Sp_111914'!AK29</f>
        <v>25.76</v>
      </c>
      <c r="O46" s="224">
        <f>'[2]P18, P3-4 Pos Sp_111914'!AL29</f>
        <v>17.88</v>
      </c>
      <c r="P46" s="224" t="str">
        <f>'[2]P18, P3-4 Pos Sp_111914'!AM29</f>
        <v>ND</v>
      </c>
      <c r="Q46" s="224">
        <f>'[2]P18, P3-4 Pos Sp_111914'!AN29</f>
        <v>12.719999999999999</v>
      </c>
      <c r="R46" s="224" t="str">
        <f>'[2]P18, P3-4 Pos Sp_111914'!AO29</f>
        <v>ND</v>
      </c>
      <c r="S46" s="224">
        <f>'[2]P18, P3-4 Pos Sp_111914'!AP29</f>
        <v>26.599999999999998</v>
      </c>
      <c r="T46" s="224" t="str">
        <f>'[2]P18, P3-4 Pos Sp_111914'!AQ29</f>
        <v>ND</v>
      </c>
      <c r="U46" s="224">
        <f>'[2]P18, P3-4 Pos Sp_111914'!AR29</f>
        <v>265.8</v>
      </c>
      <c r="V46" s="224" t="str">
        <f>'[2]P18, P3-4 Pos Sp_111914'!AS29</f>
        <v>&lt;LOQ</v>
      </c>
      <c r="W46" s="224" t="str">
        <f>'[2]P18, P3-4 Pos Sp_111914'!AT29</f>
        <v>ND</v>
      </c>
      <c r="X46" s="224" t="str">
        <f>'[2]P18, P3-4 Pos Sp_111914'!AU29</f>
        <v>ND</v>
      </c>
      <c r="Y46" s="224" t="str">
        <f>'[2]P18, P3-4 Pos Sp_111914'!AV29</f>
        <v>ND</v>
      </c>
      <c r="Z46" s="224" t="str">
        <f>'[2]P18, P3-4 Pos Sp_111914'!AW29</f>
        <v>&lt;LOQ</v>
      </c>
      <c r="AA46" s="224" t="str">
        <f>'[2]P18, P3-4 Pos Sp_111914'!AX29</f>
        <v>ND</v>
      </c>
      <c r="AB46" s="224">
        <f>'[2]P18, P3-4 Pos Sp_111914'!AY29</f>
        <v>33</v>
      </c>
      <c r="AC46" s="224">
        <f>'[2]P18, P3-4 Pos Sp_111914'!AZ29</f>
        <v>260.91999999999996</v>
      </c>
      <c r="AD46" s="224">
        <f>'[2]P18, P3-4 Pos Sp_111914'!BA29</f>
        <v>101.24</v>
      </c>
      <c r="AE46" s="224" t="str">
        <f>'[2]P18, P3-4 Pos Sp_111914'!BB29</f>
        <v>ND</v>
      </c>
      <c r="AF46" s="224">
        <f>'[2]P18, P3-4 Pos Sp_111914'!BC29</f>
        <v>191.44000000000003</v>
      </c>
      <c r="AG46" s="224" t="str">
        <f>'[2]P18, P3-4 Pos Sp_111914'!BD29</f>
        <v>ND</v>
      </c>
      <c r="AH46" s="224">
        <f>'[2]P18, P3-4 Pos Sp_111914'!BE29</f>
        <v>212.76</v>
      </c>
      <c r="AI46" s="224" t="str">
        <f>'[2]P18, P3-4 Pos Sp_111914'!BF29</f>
        <v>ND</v>
      </c>
      <c r="AJ46" s="224">
        <f>'[2]P18, P3-4 Pos Sp_111914'!BG29</f>
        <v>66.239999999999995</v>
      </c>
      <c r="AK46" s="224" t="str">
        <f>'[2]P18, P3-4 Pos Sp_111914'!BH29</f>
        <v>ND</v>
      </c>
      <c r="AL46" s="224">
        <f>'[2]P18, P3-4 Pos Sp_111914'!BI29</f>
        <v>25.12</v>
      </c>
      <c r="AM46" s="224">
        <f>'[2]P18, P3-4 Pos Sp_111914'!BJ29</f>
        <v>131.76</v>
      </c>
      <c r="AN46" s="224">
        <f>'[2]P18, P3-4 Pos Sp_111914'!BK29</f>
        <v>258.76</v>
      </c>
      <c r="AO46" s="224">
        <f>'[2]P18, P3-4 Pos Sp_111914'!BL29</f>
        <v>73.399999999999991</v>
      </c>
      <c r="AP46" s="224" t="str">
        <f>'[2]P18, P3-4 Pos Sp_111914'!BM29</f>
        <v>ND</v>
      </c>
      <c r="AQ46" s="224" t="str">
        <f>'[2]P18, P3-4 Pos Sp_111914'!BN29</f>
        <v>ND</v>
      </c>
      <c r="AR46" s="224" t="str">
        <f>'[2]P18, P3-4 Pos Sp_111914'!BO29</f>
        <v>ND</v>
      </c>
      <c r="AS46" s="224" t="str">
        <f>'[2]P18, P3-4 Pos Sp_111914'!BP29</f>
        <v>ND</v>
      </c>
      <c r="AT46" s="224">
        <f>'[2]P18, P3-4 Pos Sp_111914'!BQ29</f>
        <v>45.839999999999996</v>
      </c>
      <c r="AU46" s="224">
        <f>'[2]P18, P3-4 Pos Sp_111914'!BR29</f>
        <v>123.60000000000001</v>
      </c>
      <c r="AV46" s="224" t="str">
        <f>'[2]P18, P3-4 Pos Sp_111914'!BS29</f>
        <v>ND</v>
      </c>
      <c r="AW46" s="224" t="str">
        <f>'[2]P18, P3-4 Pos Sp_111914'!BT29</f>
        <v>ND</v>
      </c>
      <c r="AX46" s="224" t="str">
        <f>'[2]P18, P3-4 Pos Sp_111914'!BU29</f>
        <v>ND</v>
      </c>
      <c r="AY46" s="224">
        <f>'[2]P18, P3-4 Pos Sp_111914'!BV29</f>
        <v>29.439999999999998</v>
      </c>
      <c r="AZ46" s="224" t="str">
        <f>'[2]P18, P3-4 Pos Sp_111914'!BW29</f>
        <v>ND</v>
      </c>
      <c r="BA46" s="224" t="str">
        <f>'[2]P18, P3-4 Pos Sp_111914'!BX29</f>
        <v>ND</v>
      </c>
      <c r="BB46" s="224" t="str">
        <f>'[2]P18, P3-4 Pos Sp_111914'!BY29</f>
        <v>ND</v>
      </c>
      <c r="BC46" s="224" t="str">
        <f>'[2]P18, P3-4 Pos Sp_111914'!BZ29</f>
        <v>ND</v>
      </c>
      <c r="BD46" s="224">
        <f>'[2]P18, P3-4 Pos Sp_111914'!CA29</f>
        <v>19.72</v>
      </c>
      <c r="BE46" s="224" t="str">
        <f>'[2]P18, P3-4 Pos Sp_111914'!CB29</f>
        <v>ND</v>
      </c>
      <c r="BF46" s="224" t="str">
        <f>'[2]P18, P3-4 Pos Sp_111914'!CC29</f>
        <v>ND</v>
      </c>
      <c r="BG46" s="224">
        <f>'[2]P18, P3-4 Pos Sp_111914'!CD29</f>
        <v>20.959999999999997</v>
      </c>
      <c r="BH46" s="224">
        <f>'[2]P18, P3-4 Pos Sp_111914'!CE29</f>
        <v>12.88</v>
      </c>
      <c r="BI46" s="224">
        <f>'[2]P18, P3-4 Pos Sp_111914'!CF29</f>
        <v>4.3999999999999995</v>
      </c>
      <c r="BJ46" s="224" t="str">
        <f>'[2]P18, P3-4 Pos Sp_111914'!CG29</f>
        <v>ND</v>
      </c>
      <c r="BK46" s="224" t="str">
        <f>'[2]P18, P3-4 Pos Sp_111914'!CH29</f>
        <v>ND</v>
      </c>
      <c r="BL46" s="224">
        <f>'[2]P18, P3-4 Pos Sp_111914'!CI29</f>
        <v>15.959999999999999</v>
      </c>
      <c r="BM46" s="224" t="str">
        <f>'[2]P18, P3-4 Pos Sp_111914'!CJ29</f>
        <v>ND</v>
      </c>
      <c r="BN46" s="224">
        <f>'[2]P18, P3-4 Pos Sp_111914'!CK29</f>
        <v>65.47999999999999</v>
      </c>
      <c r="BO46" s="224" t="str">
        <f>'[2]P18, P3-4 Pos Sp_111914'!CL29</f>
        <v>ND</v>
      </c>
      <c r="BP46" s="224" t="str">
        <f>'[2]P18, P3-4 Pos Sp_111914'!CM29</f>
        <v>ND</v>
      </c>
      <c r="BQ46" s="224" t="str">
        <f>'[2]P18, P3-4 Pos Sp_111914'!CN29</f>
        <v>ND</v>
      </c>
      <c r="BR46" s="224" t="str">
        <f>'[2]P18, P3-4 Pos Sp_111914'!CO29</f>
        <v>ND</v>
      </c>
      <c r="BS46" s="224" t="str">
        <f>'[2]P18, P3-4 Pos Sp_111914'!CP29</f>
        <v>ND</v>
      </c>
      <c r="BT46" s="224" t="str">
        <f>'[2]P18, P3-4 Pos Sp_111914'!CQ29</f>
        <v>ND</v>
      </c>
      <c r="BU46" s="224" t="str">
        <f>'[2]P18, P3-4 Pos Sp_111914'!CR29</f>
        <v>ND</v>
      </c>
      <c r="BV46" s="224">
        <f>'[2]P18, P3-4 Pos Sp_111914'!CS29</f>
        <v>58.079999999999991</v>
      </c>
      <c r="BW46" s="217"/>
    </row>
    <row r="47" spans="1:75" s="199" customFormat="1" x14ac:dyDescent="0.25">
      <c r="A47" s="148">
        <v>42031</v>
      </c>
      <c r="B47" s="143" t="s">
        <v>3</v>
      </c>
      <c r="C47" s="143">
        <v>14</v>
      </c>
      <c r="D47" s="218" t="str">
        <f>'[2]P3-4 Pos Sp_012715'!AA29</f>
        <v>2005-a</v>
      </c>
      <c r="E47" s="143" t="str">
        <f>'[2]P3-4 Pos Sp_012715'!AB29</f>
        <v>&lt;LOQ</v>
      </c>
      <c r="F47" s="143">
        <f>'[2]P3-4 Pos Sp_012715'!AC29</f>
        <v>376.53400000000005</v>
      </c>
      <c r="G47" s="143">
        <f>'[2]P3-4 Pos Sp_012715'!AD29</f>
        <v>410.58680000000004</v>
      </c>
      <c r="H47" s="143">
        <f>'[2]P3-4 Pos Sp_012715'!AE29</f>
        <v>504.05200000000008</v>
      </c>
      <c r="I47" s="143">
        <f>'[2]P3-4 Pos Sp_012715'!AF29</f>
        <v>323.90479999999997</v>
      </c>
      <c r="J47" s="143" t="str">
        <f>'[2]P3-4 Pos Sp_012715'!AG29</f>
        <v>&lt;LOQ</v>
      </c>
      <c r="K47" s="143">
        <f>'[2]P3-4 Pos Sp_012715'!AH29</f>
        <v>85.697199999999995</v>
      </c>
      <c r="L47" s="143">
        <f>'[2]P3-4 Pos Sp_012715'!AI29</f>
        <v>41.436799999999998</v>
      </c>
      <c r="M47" s="143">
        <f>'[2]P3-4 Pos Sp_012715'!AJ29</f>
        <v>31.283600000000003</v>
      </c>
      <c r="N47" s="143">
        <f>'[2]P3-4 Pos Sp_012715'!AK29</f>
        <v>26.376000000000001</v>
      </c>
      <c r="O47" s="143">
        <f>'[2]P3-4 Pos Sp_012715'!AL29</f>
        <v>28.477199999999996</v>
      </c>
      <c r="P47" s="143" t="str">
        <f>'[2]P3-4 Pos Sp_012715'!AM29</f>
        <v>ND</v>
      </c>
      <c r="Q47" s="143">
        <f>'[2]P3-4 Pos Sp_012715'!AN29</f>
        <v>24.441199999999998</v>
      </c>
      <c r="R47" s="143" t="str">
        <f>'[2]P3-4 Pos Sp_012715'!AO29</f>
        <v>ND</v>
      </c>
      <c r="S47" s="143">
        <f>'[2]P3-4 Pos Sp_012715'!AP29</f>
        <v>65.853200000000001</v>
      </c>
      <c r="T47" s="143" t="str">
        <f>'[2]P3-4 Pos Sp_012715'!AQ29</f>
        <v>ND</v>
      </c>
      <c r="U47" s="143">
        <f>'[2]P3-4 Pos Sp_012715'!AR29</f>
        <v>312.87359999999995</v>
      </c>
      <c r="V47" s="143">
        <f>'[2]P3-4 Pos Sp_012715'!AS29</f>
        <v>42.634399999999999</v>
      </c>
      <c r="W47" s="143" t="str">
        <f>'[2]P3-4 Pos Sp_012715'!AT29</f>
        <v>&lt;LOQ</v>
      </c>
      <c r="X47" s="143" t="str">
        <f>'[2]P3-4 Pos Sp_012715'!AU29</f>
        <v>&lt;LOQ</v>
      </c>
      <c r="Y47" s="143" t="str">
        <f>'[2]P3-4 Pos Sp_012715'!AV29</f>
        <v>&lt;LOQ</v>
      </c>
      <c r="Z47" s="143" t="str">
        <f>'[2]P3-4 Pos Sp_012715'!AW29</f>
        <v>ND</v>
      </c>
      <c r="AA47" s="143">
        <f>'[2]P3-4 Pos Sp_012715'!AX29</f>
        <v>5.3715999999999999</v>
      </c>
      <c r="AB47" s="143" t="str">
        <f>'[2]P3-4 Pos Sp_012715'!AY29</f>
        <v>ND</v>
      </c>
      <c r="AC47" s="143">
        <f>'[2]P3-4 Pos Sp_012715'!AZ29</f>
        <v>281.56119999999999</v>
      </c>
      <c r="AD47" s="143">
        <f>'[2]P3-4 Pos Sp_012715'!BA29</f>
        <v>77.267600000000002</v>
      </c>
      <c r="AE47" s="143" t="str">
        <f>'[2]P3-4 Pos Sp_012715'!BB29</f>
        <v>ND</v>
      </c>
      <c r="AF47" s="143">
        <f>'[2]P3-4 Pos Sp_012715'!BC29</f>
        <v>269.726</v>
      </c>
      <c r="AG47" s="143" t="str">
        <f>'[2]P3-4 Pos Sp_012715'!BD29</f>
        <v>&lt;LOQ</v>
      </c>
      <c r="AH47" s="143">
        <f>'[2]P3-4 Pos Sp_012715'!BE29</f>
        <v>299.22640000000001</v>
      </c>
      <c r="AI47" s="143" t="str">
        <f>'[2]P3-4 Pos Sp_012715'!BF29</f>
        <v>ND</v>
      </c>
      <c r="AJ47" s="143">
        <f>'[2]P3-4 Pos Sp_012715'!BG29</f>
        <v>133.20599999999999</v>
      </c>
      <c r="AK47" s="143" t="str">
        <f>'[2]P3-4 Pos Sp_012715'!BH29</f>
        <v>ND</v>
      </c>
      <c r="AL47" s="143">
        <f>'[2]P3-4 Pos Sp_012715'!BI29</f>
        <v>30.655200000000004</v>
      </c>
      <c r="AM47" s="143">
        <f>'[2]P3-4 Pos Sp_012715'!BJ29</f>
        <v>164.5256</v>
      </c>
      <c r="AN47" s="143">
        <f>'[2]P3-4 Pos Sp_012715'!BK29</f>
        <v>552.63319999999999</v>
      </c>
      <c r="AO47" s="143">
        <f>'[2]P3-4 Pos Sp_012715'!BL29</f>
        <v>161.04999999999998</v>
      </c>
      <c r="AP47" s="143" t="str">
        <f>'[2]P3-4 Pos Sp_012715'!BM29</f>
        <v>ND</v>
      </c>
      <c r="AQ47" s="143" t="str">
        <f>'[2]P3-4 Pos Sp_012715'!BN29</f>
        <v>&lt;LOQ</v>
      </c>
      <c r="AR47" s="143" t="str">
        <f>'[2]P3-4 Pos Sp_012715'!BO29</f>
        <v>ND</v>
      </c>
      <c r="AS47" s="143" t="str">
        <f>'[2]P3-4 Pos Sp_012715'!BP29</f>
        <v>ND</v>
      </c>
      <c r="AT47" s="143" t="str">
        <f>'[2]P3-4 Pos Sp_012715'!BQ29</f>
        <v>ND</v>
      </c>
      <c r="AU47" s="143">
        <f>'[2]P3-4 Pos Sp_012715'!BR29</f>
        <v>150.73759999999999</v>
      </c>
      <c r="AV47" s="143" t="str">
        <f>'[2]P3-4 Pos Sp_012715'!BS29</f>
        <v>ND</v>
      </c>
      <c r="AW47" s="143" t="str">
        <f>'[2]P3-4 Pos Sp_012715'!BT29</f>
        <v>ND</v>
      </c>
      <c r="AX47" s="143" t="str">
        <f>'[2]P3-4 Pos Sp_012715'!BU29</f>
        <v>ND</v>
      </c>
      <c r="AY47" s="143">
        <f>'[2]P3-4 Pos Sp_012715'!BV29</f>
        <v>35.508800000000001</v>
      </c>
      <c r="AZ47" s="143" t="str">
        <f>'[2]P3-4 Pos Sp_012715'!BW29</f>
        <v>&lt;LOQ</v>
      </c>
      <c r="BA47" s="143" t="str">
        <f>'[2]P3-4 Pos Sp_012715'!BX29</f>
        <v>ND</v>
      </c>
      <c r="BB47" s="143" t="str">
        <f>'[2]P3-4 Pos Sp_012715'!BY29</f>
        <v>ND</v>
      </c>
      <c r="BC47" s="143" t="str">
        <f>'[2]P3-4 Pos Sp_012715'!BZ29</f>
        <v>ND</v>
      </c>
      <c r="BD47" s="143">
        <f>'[2]P3-4 Pos Sp_012715'!CA29</f>
        <v>34.918399999999998</v>
      </c>
      <c r="BE47" s="143" t="str">
        <f>'[2]P3-4 Pos Sp_012715'!CB29</f>
        <v>ND</v>
      </c>
      <c r="BF47" s="143" t="str">
        <f>'[2]P3-4 Pos Sp_012715'!CC29</f>
        <v>ND</v>
      </c>
      <c r="BG47" s="143">
        <f>'[2]P3-4 Pos Sp_012715'!CD29</f>
        <v>35.513999999999996</v>
      </c>
      <c r="BH47" s="143">
        <f>'[2]P3-4 Pos Sp_012715'!CE29</f>
        <v>29.846</v>
      </c>
      <c r="BI47" s="143">
        <f>'[2]P3-4 Pos Sp_012715'!CF29</f>
        <v>16.6036</v>
      </c>
      <c r="BJ47" s="143">
        <f>'[2]P3-4 Pos Sp_012715'!CG29</f>
        <v>22.590399999999999</v>
      </c>
      <c r="BK47" s="143" t="str">
        <f>'[2]P3-4 Pos Sp_012715'!CH29</f>
        <v>ND</v>
      </c>
      <c r="BL47" s="143">
        <f>'[2]P3-4 Pos Sp_012715'!CI29</f>
        <v>29.627999999999997</v>
      </c>
      <c r="BM47" s="143" t="str">
        <f>'[2]P3-4 Pos Sp_012715'!CJ29</f>
        <v>ND</v>
      </c>
      <c r="BN47" s="143">
        <f>'[2]P3-4 Pos Sp_012715'!CK29</f>
        <v>103.2008</v>
      </c>
      <c r="BO47" s="143" t="str">
        <f>'[2]P3-4 Pos Sp_012715'!CL29</f>
        <v>ND</v>
      </c>
      <c r="BP47" s="143" t="str">
        <f>'[2]P3-4 Pos Sp_012715'!CM29</f>
        <v>ND</v>
      </c>
      <c r="BQ47" s="143" t="str">
        <f>'[2]P3-4 Pos Sp_012715'!CN29</f>
        <v>ND</v>
      </c>
      <c r="BR47" s="143" t="str">
        <f>'[2]P3-4 Pos Sp_012715'!CO29</f>
        <v>ND</v>
      </c>
      <c r="BS47" s="143" t="str">
        <f>'[2]P3-4 Pos Sp_012715'!CP29</f>
        <v>ND</v>
      </c>
      <c r="BT47" s="143" t="str">
        <f>'[2]P3-4 Pos Sp_012715'!CQ29</f>
        <v>ND</v>
      </c>
      <c r="BU47" s="143" t="str">
        <f>'[2]P3-4 Pos Sp_012715'!CR29</f>
        <v>ND</v>
      </c>
      <c r="BV47" s="199">
        <f>'[2]P3-4 Pos Sp_012715'!CS29</f>
        <v>136.9308</v>
      </c>
      <c r="BW47" s="217"/>
    </row>
    <row r="48" spans="1:75" s="199" customFormat="1" x14ac:dyDescent="0.25">
      <c r="A48" s="148">
        <v>42031</v>
      </c>
      <c r="B48" s="143" t="s">
        <v>3</v>
      </c>
      <c r="C48" s="143">
        <v>14</v>
      </c>
      <c r="D48" s="218" t="str">
        <f>'[2]P3-4 Pos Sp_012715'!AA30</f>
        <v>2005-b</v>
      </c>
      <c r="E48" s="143">
        <f>'[2]P3-4 Pos Sp_012715'!AB30</f>
        <v>640.38800000000003</v>
      </c>
      <c r="F48" s="143">
        <f>'[2]P3-4 Pos Sp_012715'!AC30</f>
        <v>482.02359999999999</v>
      </c>
      <c r="G48" s="143">
        <f>'[2]P3-4 Pos Sp_012715'!AD30</f>
        <v>484.52120000000008</v>
      </c>
      <c r="H48" s="143">
        <f>'[2]P3-4 Pos Sp_012715'!AE30</f>
        <v>558.35199999999998</v>
      </c>
      <c r="I48" s="143">
        <f>'[2]P3-4 Pos Sp_012715'!AF30</f>
        <v>339.40879999999999</v>
      </c>
      <c r="J48" s="143">
        <f>'[2]P3-4 Pos Sp_012715'!AG30</f>
        <v>143.98240000000001</v>
      </c>
      <c r="K48" s="143">
        <f>'[2]P3-4 Pos Sp_012715'!AH30</f>
        <v>54.242799999999995</v>
      </c>
      <c r="L48" s="143">
        <f>'[2]P3-4 Pos Sp_012715'!AI30</f>
        <v>34.227600000000002</v>
      </c>
      <c r="M48" s="143">
        <f>'[2]P3-4 Pos Sp_012715'!AJ30</f>
        <v>34.589199999999998</v>
      </c>
      <c r="N48" s="143">
        <f>'[2]P3-4 Pos Sp_012715'!AK30</f>
        <v>27.057199999999998</v>
      </c>
      <c r="O48" s="143">
        <f>'[2]P3-4 Pos Sp_012715'!AL30</f>
        <v>32.005200000000002</v>
      </c>
      <c r="P48" s="143" t="str">
        <f>'[2]P3-4 Pos Sp_012715'!AM30</f>
        <v>ND</v>
      </c>
      <c r="Q48" s="143">
        <f>'[2]P3-4 Pos Sp_012715'!AN30</f>
        <v>25.0184</v>
      </c>
      <c r="R48" s="143" t="str">
        <f>'[2]P3-4 Pos Sp_012715'!AO30</f>
        <v>ND</v>
      </c>
      <c r="S48" s="143">
        <f>'[2]P3-4 Pos Sp_012715'!AP30</f>
        <v>33.413600000000002</v>
      </c>
      <c r="T48" s="143" t="str">
        <f>'[2]P3-4 Pos Sp_012715'!AQ30</f>
        <v>ND</v>
      </c>
      <c r="U48" s="143">
        <f>'[2]P3-4 Pos Sp_012715'!AR30</f>
        <v>444.81999999999994</v>
      </c>
      <c r="V48" s="143" t="str">
        <f>'[2]P3-4 Pos Sp_012715'!AS30</f>
        <v>ND</v>
      </c>
      <c r="W48" s="143" t="str">
        <f>'[2]P3-4 Pos Sp_012715'!AT30</f>
        <v>ND</v>
      </c>
      <c r="X48" s="143" t="str">
        <f>'[2]P3-4 Pos Sp_012715'!AU30</f>
        <v>ND</v>
      </c>
      <c r="Y48" s="143" t="str">
        <f>'[2]P3-4 Pos Sp_012715'!AV30</f>
        <v>&lt;LOQ</v>
      </c>
      <c r="Z48" s="143" t="str">
        <f>'[2]P3-4 Pos Sp_012715'!AW30</f>
        <v>ND</v>
      </c>
      <c r="AA48" s="143" t="str">
        <f>'[2]P3-4 Pos Sp_012715'!AX30</f>
        <v>ND</v>
      </c>
      <c r="AB48" s="143">
        <f>'[2]P3-4 Pos Sp_012715'!AY30</f>
        <v>94.919199999999989</v>
      </c>
      <c r="AC48" s="143">
        <f>'[2]P3-4 Pos Sp_012715'!AZ30</f>
        <v>338.75920000000002</v>
      </c>
      <c r="AD48" s="143">
        <f>'[2]P3-4 Pos Sp_012715'!BA30</f>
        <v>51.108399999999996</v>
      </c>
      <c r="AE48" s="143" t="str">
        <f>'[2]P3-4 Pos Sp_012715'!BB30</f>
        <v>ND</v>
      </c>
      <c r="AF48" s="143">
        <f>'[2]P3-4 Pos Sp_012715'!BC30</f>
        <v>401.58480000000003</v>
      </c>
      <c r="AG48" s="143" t="str">
        <f>'[2]P3-4 Pos Sp_012715'!BD30</f>
        <v>ND</v>
      </c>
      <c r="AH48" s="143">
        <f>'[2]P3-4 Pos Sp_012715'!BE30</f>
        <v>287.75200000000001</v>
      </c>
      <c r="AI48" s="143" t="str">
        <f>'[2]P3-4 Pos Sp_012715'!BF30</f>
        <v>ND</v>
      </c>
      <c r="AJ48" s="143">
        <f>'[2]P3-4 Pos Sp_012715'!BG30</f>
        <v>68.529200000000003</v>
      </c>
      <c r="AK48" s="143" t="str">
        <f>'[2]P3-4 Pos Sp_012715'!BH30</f>
        <v>ND</v>
      </c>
      <c r="AL48" s="143">
        <f>'[2]P3-4 Pos Sp_012715'!BI30</f>
        <v>33.398800000000001</v>
      </c>
      <c r="AM48" s="143">
        <f>'[2]P3-4 Pos Sp_012715'!BJ30</f>
        <v>253.64959999999999</v>
      </c>
      <c r="AN48" s="143">
        <f>'[2]P3-4 Pos Sp_012715'!BK30</f>
        <v>543.11279999999999</v>
      </c>
      <c r="AO48" s="143">
        <f>'[2]P3-4 Pos Sp_012715'!BL30</f>
        <v>113.5192</v>
      </c>
      <c r="AP48" s="143" t="str">
        <f>'[2]P3-4 Pos Sp_012715'!BM30</f>
        <v>ND</v>
      </c>
      <c r="AQ48" s="143" t="str">
        <f>'[2]P3-4 Pos Sp_012715'!BN30</f>
        <v>ND</v>
      </c>
      <c r="AR48" s="143" t="str">
        <f>'[2]P3-4 Pos Sp_012715'!BO30</f>
        <v>ND</v>
      </c>
      <c r="AS48" s="143" t="str">
        <f>'[2]P3-4 Pos Sp_012715'!BP30</f>
        <v>ND</v>
      </c>
      <c r="AT48" s="143" t="str">
        <f>'[2]P3-4 Pos Sp_012715'!BQ30</f>
        <v>ND</v>
      </c>
      <c r="AU48" s="143">
        <f>'[2]P3-4 Pos Sp_012715'!BR30</f>
        <v>215.10799999999998</v>
      </c>
      <c r="AV48" s="143" t="str">
        <f>'[2]P3-4 Pos Sp_012715'!BS30</f>
        <v>ND</v>
      </c>
      <c r="AW48" s="143" t="str">
        <f>'[2]P3-4 Pos Sp_012715'!BT30</f>
        <v>ND</v>
      </c>
      <c r="AX48" s="143" t="str">
        <f>'[2]P3-4 Pos Sp_012715'!BU30</f>
        <v>ND</v>
      </c>
      <c r="AY48" s="143">
        <f>'[2]P3-4 Pos Sp_012715'!BV30</f>
        <v>32.124000000000002</v>
      </c>
      <c r="AZ48" s="143" t="str">
        <f>'[2]P3-4 Pos Sp_012715'!BW30</f>
        <v>ND</v>
      </c>
      <c r="BA48" s="143" t="str">
        <f>'[2]P3-4 Pos Sp_012715'!BX30</f>
        <v>ND</v>
      </c>
      <c r="BB48" s="143" t="str">
        <f>'[2]P3-4 Pos Sp_012715'!BY30</f>
        <v>ND</v>
      </c>
      <c r="BC48" s="143" t="str">
        <f>'[2]P3-4 Pos Sp_012715'!BZ30</f>
        <v>ND</v>
      </c>
      <c r="BD48" s="143">
        <f>'[2]P3-4 Pos Sp_012715'!CA30</f>
        <v>18.074400000000001</v>
      </c>
      <c r="BE48" s="143" t="str">
        <f>'[2]P3-4 Pos Sp_012715'!CB30</f>
        <v>ND</v>
      </c>
      <c r="BF48" s="143" t="str">
        <f>'[2]P3-4 Pos Sp_012715'!CC30</f>
        <v>ND</v>
      </c>
      <c r="BG48" s="143">
        <f>'[2]P3-4 Pos Sp_012715'!CD30</f>
        <v>21.987200000000001</v>
      </c>
      <c r="BH48" s="143">
        <f>'[2]P3-4 Pos Sp_012715'!CE30</f>
        <v>13.771199999999999</v>
      </c>
      <c r="BI48" s="143">
        <f>'[2]P3-4 Pos Sp_012715'!CF30</f>
        <v>7.4900000000000011</v>
      </c>
      <c r="BJ48" s="143" t="str">
        <f>'[2]P3-4 Pos Sp_012715'!CG30</f>
        <v>ND</v>
      </c>
      <c r="BK48" s="143" t="str">
        <f>'[2]P3-4 Pos Sp_012715'!CH30</f>
        <v>ND</v>
      </c>
      <c r="BL48" s="143" t="str">
        <f>'[2]P3-4 Pos Sp_012715'!CI30</f>
        <v>&lt;LOQ</v>
      </c>
      <c r="BM48" s="143" t="str">
        <f>'[2]P3-4 Pos Sp_012715'!CJ30</f>
        <v>ND</v>
      </c>
      <c r="BN48" s="143">
        <f>'[2]P3-4 Pos Sp_012715'!CK30</f>
        <v>72.928399999999996</v>
      </c>
      <c r="BO48" s="143" t="str">
        <f>'[2]P3-4 Pos Sp_012715'!CL30</f>
        <v>&lt;LOQ</v>
      </c>
      <c r="BP48" s="143" t="str">
        <f>'[2]P3-4 Pos Sp_012715'!CM30</f>
        <v>ND</v>
      </c>
      <c r="BQ48" s="143" t="str">
        <f>'[2]P3-4 Pos Sp_012715'!CN30</f>
        <v>ND</v>
      </c>
      <c r="BR48" s="143" t="str">
        <f>'[2]P3-4 Pos Sp_012715'!CO30</f>
        <v>ND</v>
      </c>
      <c r="BS48" s="143" t="str">
        <f>'[2]P3-4 Pos Sp_012715'!CP30</f>
        <v>ND</v>
      </c>
      <c r="BT48" s="143" t="str">
        <f>'[2]P3-4 Pos Sp_012715'!CQ30</f>
        <v>ND</v>
      </c>
      <c r="BU48" s="143" t="str">
        <f>'[2]P3-4 Pos Sp_012715'!CR30</f>
        <v>ND</v>
      </c>
      <c r="BV48" s="199">
        <f>'[2]P3-4 Pos Sp_012715'!CS30</f>
        <v>71.059600000000003</v>
      </c>
      <c r="BW48" s="217"/>
    </row>
    <row r="49" spans="1:75" s="228" customFormat="1" x14ac:dyDescent="0.25">
      <c r="A49" s="227"/>
      <c r="C49" s="228">
        <f>C48</f>
        <v>14</v>
      </c>
      <c r="D49" s="229" t="s">
        <v>225</v>
      </c>
      <c r="E49" s="228">
        <f>IFERROR(AVERAGE(E46:E48),IF(OR(E46="&lt;LOQ",E47="&lt;LOQ",E48="&lt;LOQ"),"&lt;LOQ","ND"))</f>
        <v>443.19400000000002</v>
      </c>
      <c r="F49" s="228">
        <f>IFERROR(AVERAGE(F46:F48),IF(OR(F46="&lt;LOQ",F47="&lt;LOQ",F48="&lt;LOQ"),"&lt;LOQ","ND"))</f>
        <v>409.23919999999998</v>
      </c>
      <c r="G49" s="228">
        <f t="shared" ref="G49:BR49" si="20">IFERROR(AVERAGE(G46:G48),IF(OR(G46="&lt;LOQ",G47="&lt;LOQ",G48="&lt;LOQ"),"&lt;LOQ","ND"))</f>
        <v>399.36933333333337</v>
      </c>
      <c r="H49" s="228">
        <f t="shared" si="20"/>
        <v>491.56133333333338</v>
      </c>
      <c r="I49" s="228">
        <f t="shared" si="20"/>
        <v>297.95786666666663</v>
      </c>
      <c r="J49" s="228">
        <f t="shared" si="20"/>
        <v>145.59120000000001</v>
      </c>
      <c r="K49" s="228">
        <f t="shared" si="20"/>
        <v>66.84666666666665</v>
      </c>
      <c r="L49" s="228">
        <f t="shared" si="20"/>
        <v>34.861466666666665</v>
      </c>
      <c r="M49" s="228">
        <f t="shared" si="20"/>
        <v>29.784266666666667</v>
      </c>
      <c r="N49" s="228">
        <f t="shared" si="20"/>
        <v>26.397733333333335</v>
      </c>
      <c r="O49" s="228">
        <f t="shared" si="20"/>
        <v>26.120799999999999</v>
      </c>
      <c r="P49" s="228" t="str">
        <f t="shared" si="20"/>
        <v>ND</v>
      </c>
      <c r="Q49" s="228">
        <f t="shared" si="20"/>
        <v>20.726533333333332</v>
      </c>
      <c r="R49" s="228" t="str">
        <f t="shared" si="20"/>
        <v>ND</v>
      </c>
      <c r="S49" s="228">
        <f t="shared" si="20"/>
        <v>41.955599999999997</v>
      </c>
      <c r="T49" s="228" t="str">
        <f t="shared" si="20"/>
        <v>ND</v>
      </c>
      <c r="U49" s="228">
        <f t="shared" si="20"/>
        <v>341.16453333333328</v>
      </c>
      <c r="V49" s="228">
        <f t="shared" si="20"/>
        <v>42.634399999999999</v>
      </c>
      <c r="W49" s="228" t="str">
        <f t="shared" si="20"/>
        <v>&lt;LOQ</v>
      </c>
      <c r="X49" s="228" t="str">
        <f t="shared" si="20"/>
        <v>&lt;LOQ</v>
      </c>
      <c r="Y49" s="228" t="str">
        <f t="shared" si="20"/>
        <v>&lt;LOQ</v>
      </c>
      <c r="Z49" s="228" t="str">
        <f t="shared" si="20"/>
        <v>&lt;LOQ</v>
      </c>
      <c r="AA49" s="228">
        <f t="shared" si="20"/>
        <v>5.3715999999999999</v>
      </c>
      <c r="AB49" s="228">
        <f t="shared" si="20"/>
        <v>63.959599999999995</v>
      </c>
      <c r="AC49" s="228">
        <f t="shared" si="20"/>
        <v>293.74679999999995</v>
      </c>
      <c r="AD49" s="228">
        <f t="shared" si="20"/>
        <v>76.538666666666657</v>
      </c>
      <c r="AE49" s="228" t="str">
        <f t="shared" si="20"/>
        <v>ND</v>
      </c>
      <c r="AF49" s="228">
        <f t="shared" si="20"/>
        <v>287.58359999999999</v>
      </c>
      <c r="AG49" s="228" t="str">
        <f t="shared" si="20"/>
        <v>&lt;LOQ</v>
      </c>
      <c r="AH49" s="228">
        <f t="shared" si="20"/>
        <v>266.57946666666663</v>
      </c>
      <c r="AI49" s="228" t="str">
        <f t="shared" si="20"/>
        <v>ND</v>
      </c>
      <c r="AJ49" s="228">
        <f t="shared" si="20"/>
        <v>89.325066666666658</v>
      </c>
      <c r="AK49" s="228" t="str">
        <f t="shared" si="20"/>
        <v>ND</v>
      </c>
      <c r="AL49" s="228">
        <f t="shared" si="20"/>
        <v>29.724666666666668</v>
      </c>
      <c r="AM49" s="228">
        <f t="shared" si="20"/>
        <v>183.31173333333334</v>
      </c>
      <c r="AN49" s="228">
        <f t="shared" si="20"/>
        <v>451.50199999999995</v>
      </c>
      <c r="AO49" s="228">
        <f t="shared" si="20"/>
        <v>115.98973333333333</v>
      </c>
      <c r="AP49" s="228" t="str">
        <f t="shared" si="20"/>
        <v>ND</v>
      </c>
      <c r="AQ49" s="228" t="str">
        <f t="shared" si="20"/>
        <v>&lt;LOQ</v>
      </c>
      <c r="AR49" s="228" t="str">
        <f t="shared" si="20"/>
        <v>ND</v>
      </c>
      <c r="AS49" s="228" t="str">
        <f t="shared" si="20"/>
        <v>ND</v>
      </c>
      <c r="AT49" s="228">
        <f t="shared" si="20"/>
        <v>45.839999999999996</v>
      </c>
      <c r="AU49" s="228">
        <f t="shared" si="20"/>
        <v>163.14853333333335</v>
      </c>
      <c r="AV49" s="228" t="str">
        <f t="shared" si="20"/>
        <v>ND</v>
      </c>
      <c r="AW49" s="228" t="str">
        <f t="shared" si="20"/>
        <v>ND</v>
      </c>
      <c r="AX49" s="228" t="str">
        <f t="shared" si="20"/>
        <v>ND</v>
      </c>
      <c r="AY49" s="228">
        <f t="shared" si="20"/>
        <v>32.357599999999998</v>
      </c>
      <c r="AZ49" s="228" t="str">
        <f t="shared" si="20"/>
        <v>&lt;LOQ</v>
      </c>
      <c r="BA49" s="228" t="str">
        <f t="shared" si="20"/>
        <v>ND</v>
      </c>
      <c r="BB49" s="228" t="str">
        <f t="shared" si="20"/>
        <v>ND</v>
      </c>
      <c r="BC49" s="228" t="str">
        <f t="shared" si="20"/>
        <v>ND</v>
      </c>
      <c r="BD49" s="228">
        <f t="shared" si="20"/>
        <v>24.2376</v>
      </c>
      <c r="BE49" s="228" t="str">
        <f t="shared" si="20"/>
        <v>ND</v>
      </c>
      <c r="BF49" s="228" t="str">
        <f t="shared" si="20"/>
        <v>ND</v>
      </c>
      <c r="BG49" s="228">
        <f t="shared" si="20"/>
        <v>26.153733333333332</v>
      </c>
      <c r="BH49" s="228">
        <f t="shared" si="20"/>
        <v>18.8324</v>
      </c>
      <c r="BI49" s="228">
        <f t="shared" si="20"/>
        <v>9.4978666666666669</v>
      </c>
      <c r="BJ49" s="228">
        <f t="shared" si="20"/>
        <v>22.590399999999999</v>
      </c>
      <c r="BK49" s="228" t="str">
        <f t="shared" si="20"/>
        <v>ND</v>
      </c>
      <c r="BL49" s="228">
        <f t="shared" si="20"/>
        <v>22.793999999999997</v>
      </c>
      <c r="BM49" s="228" t="str">
        <f t="shared" si="20"/>
        <v>ND</v>
      </c>
      <c r="BN49" s="228">
        <f t="shared" si="20"/>
        <v>80.5364</v>
      </c>
      <c r="BO49" s="228" t="str">
        <f t="shared" si="20"/>
        <v>&lt;LOQ</v>
      </c>
      <c r="BP49" s="228" t="str">
        <f t="shared" si="20"/>
        <v>ND</v>
      </c>
      <c r="BQ49" s="228" t="str">
        <f t="shared" si="20"/>
        <v>ND</v>
      </c>
      <c r="BR49" s="228" t="str">
        <f t="shared" si="20"/>
        <v>ND</v>
      </c>
      <c r="BS49" s="228" t="str">
        <f t="shared" ref="BS49:BV49" si="21">IFERROR(AVERAGE(BS46:BS48),IF(OR(BS46="&lt;LOQ",BS47="&lt;LOQ",BS48="&lt;LOQ"),"&lt;LOQ","ND"))</f>
        <v>ND</v>
      </c>
      <c r="BT49" s="228" t="str">
        <f t="shared" si="21"/>
        <v>ND</v>
      </c>
      <c r="BU49" s="228" t="str">
        <f t="shared" si="21"/>
        <v>ND</v>
      </c>
      <c r="BV49" s="228">
        <f t="shared" si="21"/>
        <v>88.690133333333335</v>
      </c>
      <c r="BW49" s="230"/>
    </row>
    <row r="50" spans="1:75" s="199" customFormat="1" x14ac:dyDescent="0.25">
      <c r="A50" s="223">
        <v>41962</v>
      </c>
      <c r="B50" s="224" t="s">
        <v>3</v>
      </c>
      <c r="C50" s="224">
        <v>49</v>
      </c>
      <c r="D50" s="225">
        <f>'[2]P18, P3-4 Pos Sp_111914'!AA30</f>
        <v>2011</v>
      </c>
      <c r="E50" s="224">
        <f>'[2]P18, P3-4 Pos Sp_111914'!AB30</f>
        <v>195.15479999999999</v>
      </c>
      <c r="F50" s="224">
        <f>'[2]P18, P3-4 Pos Sp_111914'!AC30</f>
        <v>194.67999999999998</v>
      </c>
      <c r="G50" s="224">
        <f>'[2]P18, P3-4 Pos Sp_111914'!AD30</f>
        <v>221.64</v>
      </c>
      <c r="H50" s="224">
        <f>'[2]P18, P3-4 Pos Sp_111914'!AE30</f>
        <v>282.11999999999995</v>
      </c>
      <c r="I50" s="224">
        <f>'[2]P18, P3-4 Pos Sp_111914'!AF30</f>
        <v>175.48</v>
      </c>
      <c r="J50" s="224">
        <f>'[2]P18, P3-4 Pos Sp_111914'!AG30</f>
        <v>126.67999999999999</v>
      </c>
      <c r="K50" s="224">
        <f>'[2]P18, P3-4 Pos Sp_111914'!AH30</f>
        <v>72.72</v>
      </c>
      <c r="L50" s="224">
        <f>'[2]P18, P3-4 Pos Sp_111914'!AI30</f>
        <v>38.44</v>
      </c>
      <c r="M50" s="224">
        <f>'[2]P18, P3-4 Pos Sp_111914'!AJ30</f>
        <v>29.560000000000002</v>
      </c>
      <c r="N50" s="224">
        <f>'[2]P18, P3-4 Pos Sp_111914'!AK30</f>
        <v>23.76</v>
      </c>
      <c r="O50" s="224">
        <f>'[2]P18, P3-4 Pos Sp_111914'!AL30</f>
        <v>18.119999999999997</v>
      </c>
      <c r="P50" s="224" t="str">
        <f>'[2]P18, P3-4 Pos Sp_111914'!AM30</f>
        <v>ND</v>
      </c>
      <c r="Q50" s="224">
        <f>'[2]P18, P3-4 Pos Sp_111914'!AN30</f>
        <v>4.5200000000000005</v>
      </c>
      <c r="R50" s="224" t="str">
        <f>'[2]P18, P3-4 Pos Sp_111914'!AO30</f>
        <v>ND</v>
      </c>
      <c r="S50" s="224">
        <f>'[2]P18, P3-4 Pos Sp_111914'!AP30</f>
        <v>4.5999999999999996</v>
      </c>
      <c r="T50" s="224" t="str">
        <f>'[2]P18, P3-4 Pos Sp_111914'!AQ30</f>
        <v>ND</v>
      </c>
      <c r="U50" s="224">
        <f>'[2]P18, P3-4 Pos Sp_111914'!AR30</f>
        <v>145.67999999999998</v>
      </c>
      <c r="V50" s="224">
        <f>'[2]P18, P3-4 Pos Sp_111914'!AS30</f>
        <v>17.119999999999997</v>
      </c>
      <c r="W50" s="224" t="str">
        <f>'[2]P18, P3-4 Pos Sp_111914'!AT30</f>
        <v>&lt;LOQ</v>
      </c>
      <c r="X50" s="224" t="str">
        <f>'[2]P18, P3-4 Pos Sp_111914'!AU30</f>
        <v>ND</v>
      </c>
      <c r="Y50" s="224" t="str">
        <f>'[2]P18, P3-4 Pos Sp_111914'!AV30</f>
        <v>ND</v>
      </c>
      <c r="Z50" s="224" t="str">
        <f>'[2]P18, P3-4 Pos Sp_111914'!AW30</f>
        <v>&lt;LOQ</v>
      </c>
      <c r="AA50" s="224" t="str">
        <f>'[2]P18, P3-4 Pos Sp_111914'!AX30</f>
        <v>ND</v>
      </c>
      <c r="AB50" s="224">
        <f>'[2]P18, P3-4 Pos Sp_111914'!AY30</f>
        <v>13.759999999999998</v>
      </c>
      <c r="AC50" s="224">
        <f>'[2]P18, P3-4 Pos Sp_111914'!AZ30</f>
        <v>184.51999999999998</v>
      </c>
      <c r="AD50" s="224">
        <f>'[2]P18, P3-4 Pos Sp_111914'!BA30</f>
        <v>74.2</v>
      </c>
      <c r="AE50" s="224" t="str">
        <f>'[2]P18, P3-4 Pos Sp_111914'!BB30</f>
        <v>&lt;LOQ</v>
      </c>
      <c r="AF50" s="224">
        <f>'[2]P18, P3-4 Pos Sp_111914'!BC30</f>
        <v>138.55999999999997</v>
      </c>
      <c r="AG50" s="224" t="str">
        <f>'[2]P18, P3-4 Pos Sp_111914'!BD30</f>
        <v>ND</v>
      </c>
      <c r="AH50" s="224">
        <f>'[2]P18, P3-4 Pos Sp_111914'!BE30</f>
        <v>173.32000000000002</v>
      </c>
      <c r="AI50" s="224" t="str">
        <f>'[2]P18, P3-4 Pos Sp_111914'!BF30</f>
        <v>ND</v>
      </c>
      <c r="AJ50" s="224">
        <f>'[2]P18, P3-4 Pos Sp_111914'!BG30</f>
        <v>79.039999999999992</v>
      </c>
      <c r="AK50" s="224" t="str">
        <f>'[2]P18, P3-4 Pos Sp_111914'!BH30</f>
        <v>ND</v>
      </c>
      <c r="AL50" s="224">
        <f>'[2]P18, P3-4 Pos Sp_111914'!BI30</f>
        <v>24.12</v>
      </c>
      <c r="AM50" s="224">
        <f>'[2]P18, P3-4 Pos Sp_111914'!BJ30</f>
        <v>68.279999999999987</v>
      </c>
      <c r="AN50" s="224">
        <f>'[2]P18, P3-4 Pos Sp_111914'!BK30</f>
        <v>187.15999999999997</v>
      </c>
      <c r="AO50" s="224">
        <f>'[2]P18, P3-4 Pos Sp_111914'!BL30</f>
        <v>48.48</v>
      </c>
      <c r="AP50" s="224" t="str">
        <f>'[2]P18, P3-4 Pos Sp_111914'!BM30</f>
        <v>ND</v>
      </c>
      <c r="AQ50" s="224" t="str">
        <f>'[2]P18, P3-4 Pos Sp_111914'!BN30</f>
        <v>ND</v>
      </c>
      <c r="AR50" s="224" t="str">
        <f>'[2]P18, P3-4 Pos Sp_111914'!BO30</f>
        <v>ND</v>
      </c>
      <c r="AS50" s="224" t="str">
        <f>'[2]P18, P3-4 Pos Sp_111914'!BP30</f>
        <v>ND</v>
      </c>
      <c r="AT50" s="224">
        <f>'[2]P18, P3-4 Pos Sp_111914'!BQ30</f>
        <v>46.76</v>
      </c>
      <c r="AU50" s="224">
        <f>'[2]P18, P3-4 Pos Sp_111914'!BR30</f>
        <v>96.839999999999989</v>
      </c>
      <c r="AV50" s="224" t="str">
        <f>'[2]P18, P3-4 Pos Sp_111914'!BS30</f>
        <v>&lt;LOQ</v>
      </c>
      <c r="AW50" s="224" t="str">
        <f>'[2]P18, P3-4 Pos Sp_111914'!BT30</f>
        <v>ND</v>
      </c>
      <c r="AX50" s="224" t="str">
        <f>'[2]P18, P3-4 Pos Sp_111914'!BU30</f>
        <v>ND</v>
      </c>
      <c r="AY50" s="224">
        <f>'[2]P18, P3-4 Pos Sp_111914'!BV30</f>
        <v>29.799999999999997</v>
      </c>
      <c r="AZ50" s="224" t="str">
        <f>'[2]P18, P3-4 Pos Sp_111914'!BW30</f>
        <v>ND</v>
      </c>
      <c r="BA50" s="224" t="str">
        <f>'[2]P18, P3-4 Pos Sp_111914'!BX30</f>
        <v>ND</v>
      </c>
      <c r="BB50" s="224" t="str">
        <f>'[2]P18, P3-4 Pos Sp_111914'!BY30</f>
        <v>ND</v>
      </c>
      <c r="BC50" s="224" t="str">
        <f>'[2]P18, P3-4 Pos Sp_111914'!BZ30</f>
        <v>ND</v>
      </c>
      <c r="BD50" s="224">
        <f>'[2]P18, P3-4 Pos Sp_111914'!CA30</f>
        <v>22.36</v>
      </c>
      <c r="BE50" s="224" t="str">
        <f>'[2]P18, P3-4 Pos Sp_111914'!CB30</f>
        <v>ND</v>
      </c>
      <c r="BF50" s="224" t="str">
        <f>'[2]P18, P3-4 Pos Sp_111914'!CC30</f>
        <v>ND</v>
      </c>
      <c r="BG50" s="224">
        <f>'[2]P18, P3-4 Pos Sp_111914'!CD30</f>
        <v>13.280000000000001</v>
      </c>
      <c r="BH50" s="224">
        <f>'[2]P18, P3-4 Pos Sp_111914'!CE30</f>
        <v>5.16</v>
      </c>
      <c r="BI50" s="224">
        <f>'[2]P18, P3-4 Pos Sp_111914'!CF30</f>
        <v>2.3199999999999998</v>
      </c>
      <c r="BJ50" s="224" t="str">
        <f>'[2]P18, P3-4 Pos Sp_111914'!CG30</f>
        <v>ND</v>
      </c>
      <c r="BK50" s="224" t="str">
        <f>'[2]P18, P3-4 Pos Sp_111914'!CH30</f>
        <v>ND</v>
      </c>
      <c r="BL50" s="224">
        <f>'[2]P18, P3-4 Pos Sp_111914'!CI30</f>
        <v>9</v>
      </c>
      <c r="BM50" s="224" t="str">
        <f>'[2]P18, P3-4 Pos Sp_111914'!CJ30</f>
        <v>ND</v>
      </c>
      <c r="BN50" s="224">
        <f>'[2]P18, P3-4 Pos Sp_111914'!CK30</f>
        <v>14.68</v>
      </c>
      <c r="BO50" s="224" t="str">
        <f>'[2]P18, P3-4 Pos Sp_111914'!CL30</f>
        <v>ND</v>
      </c>
      <c r="BP50" s="224" t="str">
        <f>'[2]P18, P3-4 Pos Sp_111914'!CM30</f>
        <v>ND</v>
      </c>
      <c r="BQ50" s="224" t="str">
        <f>'[2]P18, P3-4 Pos Sp_111914'!CN30</f>
        <v>ND</v>
      </c>
      <c r="BR50" s="224" t="str">
        <f>'[2]P18, P3-4 Pos Sp_111914'!CO30</f>
        <v>ND</v>
      </c>
      <c r="BS50" s="224" t="str">
        <f>'[2]P18, P3-4 Pos Sp_111914'!CP30</f>
        <v>ND</v>
      </c>
      <c r="BT50" s="224" t="str">
        <f>'[2]P18, P3-4 Pos Sp_111914'!CQ30</f>
        <v>ND</v>
      </c>
      <c r="BU50" s="224" t="str">
        <f>'[2]P18, P3-4 Pos Sp_111914'!CR30</f>
        <v>ND</v>
      </c>
      <c r="BV50" s="224">
        <f>'[2]P18, P3-4 Pos Sp_111914'!CS30</f>
        <v>23.439999999999998</v>
      </c>
      <c r="BW50" s="217"/>
    </row>
    <row r="51" spans="1:75" s="199" customFormat="1" x14ac:dyDescent="0.25">
      <c r="A51" s="148">
        <v>42031</v>
      </c>
      <c r="B51" s="143" t="s">
        <v>3</v>
      </c>
      <c r="C51" s="143">
        <v>49</v>
      </c>
      <c r="D51" s="218" t="str">
        <f>'[2]P3-4 Pos Sp_012715'!AA31</f>
        <v>2010-a</v>
      </c>
      <c r="E51" s="143" t="str">
        <f>'[2]P3-4 Pos Sp_012715'!AB31</f>
        <v>ND</v>
      </c>
      <c r="F51" s="143" t="str">
        <f>'[2]P3-4 Pos Sp_012715'!AC31</f>
        <v>ND</v>
      </c>
      <c r="G51" s="143">
        <f>'[2]P3-4 Pos Sp_012715'!AD31</f>
        <v>462.04919999999998</v>
      </c>
      <c r="H51" s="143">
        <f>'[2]P3-4 Pos Sp_012715'!AE31</f>
        <v>344.04400000000004</v>
      </c>
      <c r="I51" s="143">
        <f>'[2]P3-4 Pos Sp_012715'!AF31</f>
        <v>344.90199999999999</v>
      </c>
      <c r="J51" s="143">
        <f>'[2]P3-4 Pos Sp_012715'!AG31</f>
        <v>186.89079999999998</v>
      </c>
      <c r="K51" s="143">
        <f>'[2]P3-4 Pos Sp_012715'!AH31</f>
        <v>66.983199999999997</v>
      </c>
      <c r="L51" s="143">
        <f>'[2]P3-4 Pos Sp_012715'!AI31</f>
        <v>41.048399999999994</v>
      </c>
      <c r="M51" s="143">
        <f>'[2]P3-4 Pos Sp_012715'!AJ31</f>
        <v>49.193999999999996</v>
      </c>
      <c r="N51" s="143">
        <f>'[2]P3-4 Pos Sp_012715'!AK31</f>
        <v>54.173999999999999</v>
      </c>
      <c r="O51" s="143">
        <f>'[2]P3-4 Pos Sp_012715'!AL31</f>
        <v>52.301199999999994</v>
      </c>
      <c r="P51" s="143" t="str">
        <f>'[2]P3-4 Pos Sp_012715'!AM31</f>
        <v>ND</v>
      </c>
      <c r="Q51" s="143">
        <f>'[2]P3-4 Pos Sp_012715'!AN31</f>
        <v>47.0336</v>
      </c>
      <c r="R51" s="143" t="str">
        <f>'[2]P3-4 Pos Sp_012715'!AO31</f>
        <v>ND</v>
      </c>
      <c r="S51" s="143">
        <f>'[2]P3-4 Pos Sp_012715'!AP31</f>
        <v>197.5204</v>
      </c>
      <c r="T51" s="143" t="str">
        <f>'[2]P3-4 Pos Sp_012715'!AQ31</f>
        <v>ND</v>
      </c>
      <c r="U51" s="143">
        <f>'[2]P3-4 Pos Sp_012715'!AR31</f>
        <v>1578.6915999999999</v>
      </c>
      <c r="V51" s="143">
        <f>'[2]P3-4 Pos Sp_012715'!AS31</f>
        <v>79.747599999999991</v>
      </c>
      <c r="W51" s="143" t="str">
        <f>'[2]P3-4 Pos Sp_012715'!AT31</f>
        <v>ND</v>
      </c>
      <c r="X51" s="143" t="str">
        <f>'[2]P3-4 Pos Sp_012715'!AU31</f>
        <v>&lt;LOQ</v>
      </c>
      <c r="Y51" s="143" t="str">
        <f>'[2]P3-4 Pos Sp_012715'!AV31</f>
        <v>&lt;LOQ</v>
      </c>
      <c r="Z51" s="143" t="str">
        <f>'[2]P3-4 Pos Sp_012715'!AW31</f>
        <v>ND</v>
      </c>
      <c r="AA51" s="143" t="str">
        <f>'[2]P3-4 Pos Sp_012715'!AX31</f>
        <v>ND</v>
      </c>
      <c r="AB51" s="143" t="str">
        <f>'[2]P3-4 Pos Sp_012715'!AY31</f>
        <v>&lt;LOQ</v>
      </c>
      <c r="AC51" s="143">
        <f>'[2]P3-4 Pos Sp_012715'!AZ31</f>
        <v>338.38760000000002</v>
      </c>
      <c r="AD51" s="143">
        <f>'[2]P3-4 Pos Sp_012715'!BA31</f>
        <v>192.29600000000002</v>
      </c>
      <c r="AE51" s="143" t="str">
        <f>'[2]P3-4 Pos Sp_012715'!BB31</f>
        <v>ND</v>
      </c>
      <c r="AF51" s="143">
        <f>'[2]P3-4 Pos Sp_012715'!BC31</f>
        <v>54.760400000000004</v>
      </c>
      <c r="AG51" s="143" t="str">
        <f>'[2]P3-4 Pos Sp_012715'!BD31</f>
        <v>ND</v>
      </c>
      <c r="AH51" s="143">
        <f>'[2]P3-4 Pos Sp_012715'!BE31</f>
        <v>149.9632</v>
      </c>
      <c r="AI51" s="143" t="str">
        <f>'[2]P3-4 Pos Sp_012715'!BF31</f>
        <v>ND</v>
      </c>
      <c r="AJ51" s="143">
        <f>'[2]P3-4 Pos Sp_012715'!BG31</f>
        <v>99.074400000000011</v>
      </c>
      <c r="AK51" s="143" t="str">
        <f>'[2]P3-4 Pos Sp_012715'!BH31</f>
        <v>ND</v>
      </c>
      <c r="AL51" s="143">
        <f>'[2]P3-4 Pos Sp_012715'!BI31</f>
        <v>49.335199999999993</v>
      </c>
      <c r="AM51" s="143">
        <f>'[2]P3-4 Pos Sp_012715'!BJ31</f>
        <v>191.86519999999999</v>
      </c>
      <c r="AN51" s="143">
        <f>'[2]P3-4 Pos Sp_012715'!BK31</f>
        <v>371.03800000000001</v>
      </c>
      <c r="AO51" s="143">
        <f>'[2]P3-4 Pos Sp_012715'!BL31</f>
        <v>84.116799999999998</v>
      </c>
      <c r="AP51" s="143" t="str">
        <f>'[2]P3-4 Pos Sp_012715'!BM31</f>
        <v>ND</v>
      </c>
      <c r="AQ51" s="143" t="str">
        <f>'[2]P3-4 Pos Sp_012715'!BN31</f>
        <v>ND</v>
      </c>
      <c r="AR51" s="143" t="str">
        <f>'[2]P3-4 Pos Sp_012715'!BO31</f>
        <v>ND</v>
      </c>
      <c r="AS51" s="143" t="str">
        <f>'[2]P3-4 Pos Sp_012715'!BP31</f>
        <v>ND</v>
      </c>
      <c r="AT51" s="143">
        <f>'[2]P3-4 Pos Sp_012715'!BQ31</f>
        <v>9.5771999999999995</v>
      </c>
      <c r="AU51" s="143">
        <f>'[2]P3-4 Pos Sp_012715'!BR31</f>
        <v>211.26880000000003</v>
      </c>
      <c r="AV51" s="143" t="str">
        <f>'[2]P3-4 Pos Sp_012715'!BS31</f>
        <v>ND</v>
      </c>
      <c r="AW51" s="143" t="str">
        <f>'[2]P3-4 Pos Sp_012715'!BT31</f>
        <v>ND</v>
      </c>
      <c r="AX51" s="143" t="str">
        <f>'[2]P3-4 Pos Sp_012715'!BU31</f>
        <v>ND</v>
      </c>
      <c r="AY51" s="143">
        <f>'[2]P3-4 Pos Sp_012715'!BV31</f>
        <v>26.75</v>
      </c>
      <c r="AZ51" s="143" t="str">
        <f>'[2]P3-4 Pos Sp_012715'!BW31</f>
        <v>ND</v>
      </c>
      <c r="BA51" s="143" t="str">
        <f>'[2]P3-4 Pos Sp_012715'!BX31</f>
        <v>ND</v>
      </c>
      <c r="BB51" s="143" t="str">
        <f>'[2]P3-4 Pos Sp_012715'!BY31</f>
        <v>ND</v>
      </c>
      <c r="BC51" s="143" t="str">
        <f>'[2]P3-4 Pos Sp_012715'!BZ31</f>
        <v>ND</v>
      </c>
      <c r="BD51" s="143">
        <f>'[2]P3-4 Pos Sp_012715'!CA31</f>
        <v>22.874399999999998</v>
      </c>
      <c r="BE51" s="143" t="str">
        <f>'[2]P3-4 Pos Sp_012715'!CB31</f>
        <v>ND</v>
      </c>
      <c r="BF51" s="143" t="str">
        <f>'[2]P3-4 Pos Sp_012715'!CC31</f>
        <v>ND</v>
      </c>
      <c r="BG51" s="143">
        <f>'[2]P3-4 Pos Sp_012715'!CD31</f>
        <v>16.753599999999999</v>
      </c>
      <c r="BH51" s="143">
        <f>'[2]P3-4 Pos Sp_012715'!CE31</f>
        <v>17.625999999999998</v>
      </c>
      <c r="BI51" s="143">
        <f>'[2]P3-4 Pos Sp_012715'!CF31</f>
        <v>17.1172</v>
      </c>
      <c r="BJ51" s="143" t="str">
        <f>'[2]P3-4 Pos Sp_012715'!CG31</f>
        <v>ND</v>
      </c>
      <c r="BK51" s="143" t="str">
        <f>'[2]P3-4 Pos Sp_012715'!CH31</f>
        <v>ND</v>
      </c>
      <c r="BL51" s="143">
        <f>'[2]P3-4 Pos Sp_012715'!CI31</f>
        <v>40.605200000000004</v>
      </c>
      <c r="BM51" s="143" t="str">
        <f>'[2]P3-4 Pos Sp_012715'!CJ31</f>
        <v>ND</v>
      </c>
      <c r="BN51" s="143">
        <f>'[2]P3-4 Pos Sp_012715'!CK31</f>
        <v>76.219200000000001</v>
      </c>
      <c r="BO51" s="143">
        <f>'[2]P3-4 Pos Sp_012715'!CL31</f>
        <v>3.1896</v>
      </c>
      <c r="BP51" s="143" t="str">
        <f>'[2]P3-4 Pos Sp_012715'!CM31</f>
        <v>ND</v>
      </c>
      <c r="BQ51" s="143" t="str">
        <f>'[2]P3-4 Pos Sp_012715'!CN31</f>
        <v>ND</v>
      </c>
      <c r="BR51" s="143" t="str">
        <f>'[2]P3-4 Pos Sp_012715'!CO31</f>
        <v>ND</v>
      </c>
      <c r="BS51" s="143" t="str">
        <f>'[2]P3-4 Pos Sp_012715'!CP31</f>
        <v>ND</v>
      </c>
      <c r="BT51" s="143" t="str">
        <f>'[2]P3-4 Pos Sp_012715'!CQ31</f>
        <v>ND</v>
      </c>
      <c r="BU51" s="143" t="str">
        <f>'[2]P3-4 Pos Sp_012715'!CR31</f>
        <v>ND</v>
      </c>
      <c r="BV51" s="199">
        <f>'[2]P3-4 Pos Sp_012715'!CS31</f>
        <v>173.94200000000001</v>
      </c>
      <c r="BW51" s="217"/>
    </row>
    <row r="52" spans="1:75" s="199" customFormat="1" x14ac:dyDescent="0.25">
      <c r="A52" s="148">
        <v>42031</v>
      </c>
      <c r="B52" s="143" t="s">
        <v>3</v>
      </c>
      <c r="C52" s="143">
        <v>49</v>
      </c>
      <c r="D52" s="218" t="str">
        <f>'[2]P3-4 Pos Sp_012715'!AA32</f>
        <v>2010-b</v>
      </c>
      <c r="E52" s="143">
        <f>'[2]P3-4 Pos Sp_012715'!AB32</f>
        <v>902.18719999999985</v>
      </c>
      <c r="F52" s="143" t="str">
        <f>'[2]P3-4 Pos Sp_012715'!AC32</f>
        <v>&lt;LOQ</v>
      </c>
      <c r="G52" s="143">
        <f>'[2]P3-4 Pos Sp_012715'!AD32</f>
        <v>346.70039999999995</v>
      </c>
      <c r="H52" s="143">
        <f>'[2]P3-4 Pos Sp_012715'!AE32</f>
        <v>447.22399999999993</v>
      </c>
      <c r="I52" s="143">
        <f>'[2]P3-4 Pos Sp_012715'!AF32</f>
        <v>325.08240000000001</v>
      </c>
      <c r="J52" s="143">
        <f>'[2]P3-4 Pos Sp_012715'!AG32</f>
        <v>130.79159999999999</v>
      </c>
      <c r="K52" s="143">
        <f>'[2]P3-4 Pos Sp_012715'!AH32</f>
        <v>71.757999999999996</v>
      </c>
      <c r="L52" s="143">
        <f>'[2]P3-4 Pos Sp_012715'!AI32</f>
        <v>33.107599999999998</v>
      </c>
      <c r="M52" s="143">
        <f>'[2]P3-4 Pos Sp_012715'!AJ32</f>
        <v>40.1464</v>
      </c>
      <c r="N52" s="143">
        <f>'[2]P3-4 Pos Sp_012715'!AK32</f>
        <v>35.330399999999997</v>
      </c>
      <c r="O52" s="143">
        <f>'[2]P3-4 Pos Sp_012715'!AL32</f>
        <v>51.151600000000002</v>
      </c>
      <c r="P52" s="143" t="str">
        <f>'[2]P3-4 Pos Sp_012715'!AM32</f>
        <v>ND</v>
      </c>
      <c r="Q52" s="143">
        <f>'[2]P3-4 Pos Sp_012715'!AN32</f>
        <v>20.716799999999999</v>
      </c>
      <c r="R52" s="143" t="str">
        <f>'[2]P3-4 Pos Sp_012715'!AO32</f>
        <v>ND</v>
      </c>
      <c r="S52" s="143">
        <f>'[2]P3-4 Pos Sp_012715'!AP32</f>
        <v>93.10199999999999</v>
      </c>
      <c r="T52" s="143" t="str">
        <f>'[2]P3-4 Pos Sp_012715'!AQ32</f>
        <v>ND</v>
      </c>
      <c r="U52" s="143" t="str">
        <f>'[2]P3-4 Pos Sp_012715'!AR32</f>
        <v>&lt;LOQ</v>
      </c>
      <c r="V52" s="143" t="str">
        <f>'[2]P3-4 Pos Sp_012715'!AS32</f>
        <v>ND</v>
      </c>
      <c r="W52" s="143" t="str">
        <f>'[2]P3-4 Pos Sp_012715'!AT32</f>
        <v>ND</v>
      </c>
      <c r="X52" s="143" t="str">
        <f>'[2]P3-4 Pos Sp_012715'!AU32</f>
        <v>&lt;LOQ</v>
      </c>
      <c r="Y52" s="143" t="str">
        <f>'[2]P3-4 Pos Sp_012715'!AV32</f>
        <v>ND</v>
      </c>
      <c r="Z52" s="143" t="str">
        <f>'[2]P3-4 Pos Sp_012715'!AW32</f>
        <v>ND</v>
      </c>
      <c r="AA52" s="143" t="str">
        <f>'[2]P3-4 Pos Sp_012715'!AX32</f>
        <v>&lt;LOQ</v>
      </c>
      <c r="AB52" s="143" t="str">
        <f>'[2]P3-4 Pos Sp_012715'!AY32</f>
        <v>ND</v>
      </c>
      <c r="AC52" s="143">
        <f>'[2]P3-4 Pos Sp_012715'!AZ32</f>
        <v>515.81200000000001</v>
      </c>
      <c r="AD52" s="143" t="str">
        <f>'[2]P3-4 Pos Sp_012715'!BA32</f>
        <v>&lt;LOQ</v>
      </c>
      <c r="AE52" s="143" t="str">
        <f>'[2]P3-4 Pos Sp_012715'!BB32</f>
        <v>ND</v>
      </c>
      <c r="AF52" s="143">
        <f>'[2]P3-4 Pos Sp_012715'!BC32</f>
        <v>93.335199999999986</v>
      </c>
      <c r="AG52" s="143" t="str">
        <f>'[2]P3-4 Pos Sp_012715'!BD32</f>
        <v>ND</v>
      </c>
      <c r="AH52" s="143">
        <f>'[2]P3-4 Pos Sp_012715'!BE32</f>
        <v>286.78640000000001</v>
      </c>
      <c r="AI52" s="143" t="str">
        <f>'[2]P3-4 Pos Sp_012715'!BF32</f>
        <v>ND</v>
      </c>
      <c r="AJ52" s="143">
        <f>'[2]P3-4 Pos Sp_012715'!BG32</f>
        <v>98.341999999999985</v>
      </c>
      <c r="AK52" s="143" t="str">
        <f>'[2]P3-4 Pos Sp_012715'!BH32</f>
        <v>ND</v>
      </c>
      <c r="AL52" s="143">
        <f>'[2]P3-4 Pos Sp_012715'!BI32</f>
        <v>60.420000000000009</v>
      </c>
      <c r="AM52" s="143">
        <f>'[2]P3-4 Pos Sp_012715'!BJ32</f>
        <v>95.337199999999996</v>
      </c>
      <c r="AN52" s="143">
        <f>'[2]P3-4 Pos Sp_012715'!BK32</f>
        <v>351.51279999999997</v>
      </c>
      <c r="AO52" s="143">
        <f>'[2]P3-4 Pos Sp_012715'!BL32</f>
        <v>102.9824</v>
      </c>
      <c r="AP52" s="143" t="str">
        <f>'[2]P3-4 Pos Sp_012715'!BM32</f>
        <v>ND</v>
      </c>
      <c r="AQ52" s="143" t="str">
        <f>'[2]P3-4 Pos Sp_012715'!BN32</f>
        <v>ND</v>
      </c>
      <c r="AR52" s="143" t="str">
        <f>'[2]P3-4 Pos Sp_012715'!BO32</f>
        <v>ND</v>
      </c>
      <c r="AS52" s="143" t="str">
        <f>'[2]P3-4 Pos Sp_012715'!BP32</f>
        <v>ND</v>
      </c>
      <c r="AT52" s="143">
        <f>'[2]P3-4 Pos Sp_012715'!BQ32</f>
        <v>49.833999999999996</v>
      </c>
      <c r="AU52" s="143">
        <f>'[2]P3-4 Pos Sp_012715'!BR32</f>
        <v>128.01159999999999</v>
      </c>
      <c r="AV52" s="143" t="str">
        <f>'[2]P3-4 Pos Sp_012715'!BS32</f>
        <v>ND</v>
      </c>
      <c r="AW52" s="143" t="str">
        <f>'[2]P3-4 Pos Sp_012715'!BT32</f>
        <v>ND</v>
      </c>
      <c r="AX52" s="143" t="str">
        <f>'[2]P3-4 Pos Sp_012715'!BU32</f>
        <v>ND</v>
      </c>
      <c r="AY52" s="143">
        <f>'[2]P3-4 Pos Sp_012715'!BV32</f>
        <v>26.276799999999994</v>
      </c>
      <c r="AZ52" s="143" t="str">
        <f>'[2]P3-4 Pos Sp_012715'!BW32</f>
        <v>ND</v>
      </c>
      <c r="BA52" s="143" t="str">
        <f>'[2]P3-4 Pos Sp_012715'!BX32</f>
        <v>ND</v>
      </c>
      <c r="BB52" s="143" t="str">
        <f>'[2]P3-4 Pos Sp_012715'!BY32</f>
        <v>ND</v>
      </c>
      <c r="BC52" s="143" t="str">
        <f>'[2]P3-4 Pos Sp_012715'!BZ32</f>
        <v>ND</v>
      </c>
      <c r="BD52" s="143">
        <f>'[2]P3-4 Pos Sp_012715'!CA32</f>
        <v>36.681999999999995</v>
      </c>
      <c r="BE52" s="143" t="str">
        <f>'[2]P3-4 Pos Sp_012715'!CB32</f>
        <v>ND</v>
      </c>
      <c r="BF52" s="143" t="str">
        <f>'[2]P3-4 Pos Sp_012715'!CC32</f>
        <v>ND</v>
      </c>
      <c r="BG52" s="143">
        <f>'[2]P3-4 Pos Sp_012715'!CD32</f>
        <v>11.2768</v>
      </c>
      <c r="BH52" s="143">
        <f>'[2]P3-4 Pos Sp_012715'!CE32</f>
        <v>10.738399999999999</v>
      </c>
      <c r="BI52" s="143">
        <f>'[2]P3-4 Pos Sp_012715'!CF32</f>
        <v>5.0872000000000002</v>
      </c>
      <c r="BJ52" s="143" t="str">
        <f>'[2]P3-4 Pos Sp_012715'!CG32</f>
        <v>ND</v>
      </c>
      <c r="BK52" s="143" t="str">
        <f>'[2]P3-4 Pos Sp_012715'!CH32</f>
        <v>ND</v>
      </c>
      <c r="BL52" s="143">
        <f>'[2]P3-4 Pos Sp_012715'!CI32</f>
        <v>21.689999999999998</v>
      </c>
      <c r="BM52" s="143" t="str">
        <f>'[2]P3-4 Pos Sp_012715'!CJ32</f>
        <v>ND</v>
      </c>
      <c r="BN52" s="143">
        <f>'[2]P3-4 Pos Sp_012715'!CK32</f>
        <v>54.282000000000004</v>
      </c>
      <c r="BO52" s="143" t="str">
        <f>'[2]P3-4 Pos Sp_012715'!CL32</f>
        <v>ND</v>
      </c>
      <c r="BP52" s="143" t="str">
        <f>'[2]P3-4 Pos Sp_012715'!CM32</f>
        <v>ND</v>
      </c>
      <c r="BQ52" s="143" t="str">
        <f>'[2]P3-4 Pos Sp_012715'!CN32</f>
        <v>ND</v>
      </c>
      <c r="BR52" s="143" t="str">
        <f>'[2]P3-4 Pos Sp_012715'!CO32</f>
        <v>ND</v>
      </c>
      <c r="BS52" s="143" t="str">
        <f>'[2]P3-4 Pos Sp_012715'!CP32</f>
        <v>ND</v>
      </c>
      <c r="BT52" s="143" t="str">
        <f>'[2]P3-4 Pos Sp_012715'!CQ32</f>
        <v>ND</v>
      </c>
      <c r="BU52" s="143" t="str">
        <f>'[2]P3-4 Pos Sp_012715'!CR32</f>
        <v>ND</v>
      </c>
      <c r="BV52" s="199">
        <f>'[2]P3-4 Pos Sp_012715'!CS32</f>
        <v>69.601599999999991</v>
      </c>
      <c r="BW52" s="217"/>
    </row>
    <row r="53" spans="1:75" s="232" customFormat="1" x14ac:dyDescent="0.25">
      <c r="A53" s="231"/>
      <c r="C53" s="232">
        <f>C52</f>
        <v>49</v>
      </c>
      <c r="D53" s="232" t="s">
        <v>225</v>
      </c>
      <c r="E53" s="232">
        <f>IFERROR(AVERAGE(E50:E52),IF(OR(E50="&lt;LOQ",E51="&lt;LOQ",E52="&lt;LOQ"),"&lt;LOQ","ND"))</f>
        <v>548.67099999999994</v>
      </c>
      <c r="F53" s="232">
        <f>IFERROR(AVERAGE(F50:F52),IF(OR(F50="&lt;LOQ",F51="&lt;LOQ",F52="&lt;LOQ"),"&lt;LOQ","ND"))</f>
        <v>194.67999999999998</v>
      </c>
      <c r="G53" s="232">
        <f t="shared" ref="G53:BR53" si="22">IFERROR(AVERAGE(G50:G52),IF(OR(G50="&lt;LOQ",G51="&lt;LOQ",G52="&lt;LOQ"),"&lt;LOQ","ND"))</f>
        <v>343.46319999999997</v>
      </c>
      <c r="H53" s="232">
        <f t="shared" si="22"/>
        <v>357.79599999999999</v>
      </c>
      <c r="I53" s="232">
        <f t="shared" si="22"/>
        <v>281.82146666666665</v>
      </c>
      <c r="J53" s="232">
        <f t="shared" si="22"/>
        <v>148.1208</v>
      </c>
      <c r="K53" s="232">
        <f t="shared" si="22"/>
        <v>70.487066666666649</v>
      </c>
      <c r="L53" s="232">
        <f t="shared" si="22"/>
        <v>37.531999999999989</v>
      </c>
      <c r="M53" s="232">
        <f t="shared" si="22"/>
        <v>39.633466666666664</v>
      </c>
      <c r="N53" s="232">
        <f t="shared" si="22"/>
        <v>37.754799999999996</v>
      </c>
      <c r="O53" s="232">
        <f t="shared" si="22"/>
        <v>40.524266666666669</v>
      </c>
      <c r="P53" s="232" t="str">
        <f t="shared" si="22"/>
        <v>ND</v>
      </c>
      <c r="Q53" s="232">
        <f t="shared" si="22"/>
        <v>24.090133333333331</v>
      </c>
      <c r="R53" s="232" t="str">
        <f t="shared" si="22"/>
        <v>ND</v>
      </c>
      <c r="S53" s="232">
        <f t="shared" si="22"/>
        <v>98.407466666666664</v>
      </c>
      <c r="T53" s="232" t="str">
        <f t="shared" si="22"/>
        <v>ND</v>
      </c>
      <c r="U53" s="232">
        <f t="shared" si="22"/>
        <v>862.18579999999997</v>
      </c>
      <c r="V53" s="232">
        <f t="shared" si="22"/>
        <v>48.433799999999991</v>
      </c>
      <c r="W53" s="232" t="str">
        <f t="shared" si="22"/>
        <v>&lt;LOQ</v>
      </c>
      <c r="X53" s="232" t="str">
        <f t="shared" si="22"/>
        <v>&lt;LOQ</v>
      </c>
      <c r="Y53" s="232" t="str">
        <f t="shared" si="22"/>
        <v>&lt;LOQ</v>
      </c>
      <c r="Z53" s="232" t="str">
        <f t="shared" si="22"/>
        <v>&lt;LOQ</v>
      </c>
      <c r="AA53" s="232" t="str">
        <f t="shared" si="22"/>
        <v>&lt;LOQ</v>
      </c>
      <c r="AB53" s="232">
        <f t="shared" si="22"/>
        <v>13.759999999999998</v>
      </c>
      <c r="AC53" s="232">
        <f t="shared" si="22"/>
        <v>346.23986666666661</v>
      </c>
      <c r="AD53" s="232">
        <f t="shared" si="22"/>
        <v>133.24800000000002</v>
      </c>
      <c r="AE53" s="232" t="str">
        <f t="shared" si="22"/>
        <v>&lt;LOQ</v>
      </c>
      <c r="AF53" s="232">
        <f t="shared" si="22"/>
        <v>95.551866666666641</v>
      </c>
      <c r="AG53" s="232" t="str">
        <f t="shared" si="22"/>
        <v>ND</v>
      </c>
      <c r="AH53" s="232">
        <f t="shared" si="22"/>
        <v>203.35653333333335</v>
      </c>
      <c r="AI53" s="232" t="str">
        <f t="shared" si="22"/>
        <v>ND</v>
      </c>
      <c r="AJ53" s="232">
        <f t="shared" si="22"/>
        <v>92.152133333333325</v>
      </c>
      <c r="AK53" s="232" t="str">
        <f t="shared" si="22"/>
        <v>ND</v>
      </c>
      <c r="AL53" s="232">
        <f t="shared" si="22"/>
        <v>44.625066666666669</v>
      </c>
      <c r="AM53" s="232">
        <f t="shared" si="22"/>
        <v>118.49413333333332</v>
      </c>
      <c r="AN53" s="232">
        <f t="shared" si="22"/>
        <v>303.2369333333333</v>
      </c>
      <c r="AO53" s="232">
        <f t="shared" si="22"/>
        <v>78.52640000000001</v>
      </c>
      <c r="AP53" s="232" t="str">
        <f t="shared" si="22"/>
        <v>ND</v>
      </c>
      <c r="AQ53" s="232" t="str">
        <f t="shared" si="22"/>
        <v>ND</v>
      </c>
      <c r="AR53" s="232" t="str">
        <f t="shared" si="22"/>
        <v>ND</v>
      </c>
      <c r="AS53" s="232" t="str">
        <f t="shared" si="22"/>
        <v>ND</v>
      </c>
      <c r="AT53" s="232">
        <f t="shared" si="22"/>
        <v>35.3904</v>
      </c>
      <c r="AU53" s="232">
        <f t="shared" si="22"/>
        <v>145.37346666666667</v>
      </c>
      <c r="AV53" s="232" t="str">
        <f t="shared" si="22"/>
        <v>&lt;LOQ</v>
      </c>
      <c r="AW53" s="232" t="str">
        <f t="shared" si="22"/>
        <v>ND</v>
      </c>
      <c r="AX53" s="232" t="str">
        <f t="shared" si="22"/>
        <v>ND</v>
      </c>
      <c r="AY53" s="232">
        <f t="shared" si="22"/>
        <v>27.608933333333329</v>
      </c>
      <c r="AZ53" s="232" t="str">
        <f t="shared" si="22"/>
        <v>ND</v>
      </c>
      <c r="BA53" s="232" t="str">
        <f t="shared" si="22"/>
        <v>ND</v>
      </c>
      <c r="BB53" s="232" t="str">
        <f t="shared" si="22"/>
        <v>ND</v>
      </c>
      <c r="BC53" s="232" t="str">
        <f t="shared" si="22"/>
        <v>ND</v>
      </c>
      <c r="BD53" s="232">
        <f t="shared" si="22"/>
        <v>27.305466666666661</v>
      </c>
      <c r="BE53" s="232" t="str">
        <f t="shared" si="22"/>
        <v>ND</v>
      </c>
      <c r="BF53" s="232" t="str">
        <f t="shared" si="22"/>
        <v>ND</v>
      </c>
      <c r="BG53" s="232">
        <f t="shared" si="22"/>
        <v>13.770133333333334</v>
      </c>
      <c r="BH53" s="232">
        <f t="shared" si="22"/>
        <v>11.174799999999999</v>
      </c>
      <c r="BI53" s="232">
        <f t="shared" si="22"/>
        <v>8.1747999999999994</v>
      </c>
      <c r="BJ53" s="232" t="str">
        <f t="shared" si="22"/>
        <v>ND</v>
      </c>
      <c r="BK53" s="232" t="str">
        <f t="shared" si="22"/>
        <v>ND</v>
      </c>
      <c r="BL53" s="232">
        <f t="shared" si="22"/>
        <v>23.765066666666666</v>
      </c>
      <c r="BM53" s="232" t="str">
        <f t="shared" si="22"/>
        <v>ND</v>
      </c>
      <c r="BN53" s="232">
        <f t="shared" si="22"/>
        <v>48.393733333333337</v>
      </c>
      <c r="BO53" s="232">
        <f t="shared" si="22"/>
        <v>3.1896</v>
      </c>
      <c r="BP53" s="232" t="str">
        <f t="shared" si="22"/>
        <v>ND</v>
      </c>
      <c r="BQ53" s="232" t="str">
        <f t="shared" si="22"/>
        <v>ND</v>
      </c>
      <c r="BR53" s="232" t="str">
        <f t="shared" si="22"/>
        <v>ND</v>
      </c>
      <c r="BS53" s="232" t="str">
        <f t="shared" ref="BS53:BV53" si="23">IFERROR(AVERAGE(BS50:BS52),IF(OR(BS50="&lt;LOQ",BS51="&lt;LOQ",BS52="&lt;LOQ"),"&lt;LOQ","ND"))</f>
        <v>ND</v>
      </c>
      <c r="BT53" s="232" t="str">
        <f t="shared" si="23"/>
        <v>ND</v>
      </c>
      <c r="BU53" s="232" t="str">
        <f t="shared" si="23"/>
        <v>ND</v>
      </c>
      <c r="BV53" s="232">
        <f t="shared" si="23"/>
        <v>88.994533333333337</v>
      </c>
    </row>
    <row r="54" spans="1:75" s="178" customFormat="1" x14ac:dyDescent="0.25">
      <c r="A54" s="101"/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  <c r="Q54" s="101"/>
      <c r="R54" s="101"/>
      <c r="S54" s="101"/>
      <c r="T54" s="101"/>
      <c r="U54" s="101"/>
      <c r="V54" s="101"/>
      <c r="W54" s="101"/>
      <c r="X54" s="101"/>
      <c r="Y54" s="101"/>
      <c r="Z54" s="101"/>
      <c r="AA54" s="101"/>
      <c r="AB54" s="101"/>
      <c r="AC54" s="101"/>
      <c r="AD54" s="101"/>
      <c r="AE54" s="101"/>
      <c r="AF54" s="101"/>
      <c r="AG54" s="101"/>
      <c r="AH54" s="101"/>
      <c r="AI54" s="101"/>
      <c r="AJ54" s="101"/>
      <c r="AK54" s="101"/>
      <c r="AL54" s="101"/>
      <c r="AM54" s="101"/>
      <c r="AN54" s="101"/>
      <c r="AO54" s="101"/>
      <c r="AP54" s="101"/>
      <c r="AQ54" s="101"/>
      <c r="AR54" s="101"/>
      <c r="AS54" s="101"/>
      <c r="AT54" s="101"/>
      <c r="AU54" s="101"/>
      <c r="AV54" s="101"/>
      <c r="AW54" s="101"/>
      <c r="AX54" s="101"/>
      <c r="AY54" s="101"/>
      <c r="AZ54" s="101"/>
      <c r="BA54" s="101"/>
      <c r="BB54" s="101"/>
      <c r="BC54" s="101"/>
      <c r="BD54" s="101"/>
      <c r="BE54" s="101"/>
      <c r="BF54" s="101"/>
      <c r="BG54" s="101"/>
      <c r="BH54" s="101"/>
      <c r="BI54" s="101"/>
      <c r="BJ54" s="101"/>
      <c r="BK54" s="101"/>
      <c r="BL54" s="101"/>
      <c r="BM54" s="101"/>
      <c r="BN54" s="101"/>
      <c r="BO54" s="101"/>
      <c r="BP54" s="101"/>
      <c r="BQ54" s="101"/>
      <c r="BR54" s="101"/>
      <c r="BS54" s="101"/>
      <c r="BT54" s="101"/>
      <c r="BU54" s="101"/>
      <c r="BV54" s="101"/>
    </row>
    <row r="55" spans="1:75" s="178" customFormat="1" x14ac:dyDescent="0.25">
      <c r="A55" s="202"/>
      <c r="B55" s="202"/>
      <c r="C55" s="202"/>
      <c r="D55" s="202"/>
      <c r="E55" s="202"/>
      <c r="F55" s="202"/>
      <c r="G55" s="202"/>
      <c r="H55" s="202"/>
      <c r="I55" s="202"/>
      <c r="J55" s="202"/>
      <c r="K55" s="202"/>
      <c r="L55" s="202"/>
      <c r="M55" s="202"/>
      <c r="N55" s="202"/>
      <c r="O55" s="202"/>
      <c r="P55" s="202"/>
      <c r="Q55" s="202"/>
      <c r="R55" s="202"/>
      <c r="S55" s="202"/>
      <c r="T55" s="202"/>
      <c r="U55" s="202"/>
      <c r="V55" s="202"/>
      <c r="W55" s="202"/>
      <c r="X55" s="202"/>
      <c r="Y55" s="202"/>
      <c r="Z55" s="202"/>
      <c r="AA55" s="202"/>
      <c r="AB55" s="202"/>
      <c r="AC55" s="202"/>
      <c r="AD55" s="202"/>
      <c r="AE55" s="202"/>
      <c r="AF55" s="202"/>
      <c r="AG55" s="202"/>
      <c r="AH55" s="202"/>
      <c r="AI55" s="202"/>
      <c r="AJ55" s="202"/>
      <c r="AK55" s="202"/>
      <c r="AL55" s="202"/>
      <c r="AM55" s="202"/>
      <c r="AN55" s="202"/>
      <c r="AO55" s="202"/>
      <c r="AP55" s="202"/>
      <c r="AQ55" s="202"/>
      <c r="AR55" s="202"/>
      <c r="AS55" s="202"/>
      <c r="AT55" s="202"/>
      <c r="AU55" s="202"/>
      <c r="AV55" s="202"/>
      <c r="AW55" s="202"/>
      <c r="AX55" s="202"/>
      <c r="AY55" s="202"/>
      <c r="AZ55" s="202"/>
      <c r="BA55" s="202"/>
      <c r="BB55" s="202"/>
      <c r="BC55" s="202"/>
      <c r="BD55" s="202"/>
      <c r="BE55" s="202"/>
      <c r="BF55" s="202"/>
      <c r="BG55" s="202"/>
      <c r="BH55" s="202"/>
      <c r="BI55" s="202"/>
      <c r="BJ55" s="202"/>
      <c r="BK55" s="202"/>
      <c r="BL55" s="202"/>
      <c r="BM55" s="202"/>
      <c r="BN55" s="202"/>
      <c r="BO55" s="202"/>
      <c r="BP55" s="202"/>
      <c r="BQ55" s="202"/>
      <c r="BR55" s="202"/>
      <c r="BS55" s="202"/>
      <c r="BT55" s="202"/>
      <c r="BU55" s="202"/>
      <c r="BV55" s="202"/>
    </row>
    <row r="56" spans="1:75" s="178" customFormat="1" x14ac:dyDescent="0.25">
      <c r="A56" s="202"/>
      <c r="B56" s="202"/>
      <c r="C56" s="202"/>
      <c r="D56" s="202"/>
      <c r="E56" s="202"/>
      <c r="F56" s="202"/>
      <c r="G56" s="202"/>
      <c r="H56" s="202"/>
      <c r="I56" s="202"/>
      <c r="J56" s="202"/>
      <c r="K56" s="202"/>
      <c r="L56" s="202"/>
      <c r="M56" s="202"/>
      <c r="N56" s="202"/>
      <c r="O56" s="202"/>
      <c r="P56" s="202"/>
      <c r="Q56" s="202"/>
      <c r="R56" s="202"/>
      <c r="S56" s="202"/>
      <c r="T56" s="202"/>
      <c r="U56" s="202"/>
      <c r="V56" s="202"/>
      <c r="W56" s="202"/>
      <c r="X56" s="202"/>
      <c r="Y56" s="202"/>
      <c r="Z56" s="202"/>
      <c r="AA56" s="202"/>
      <c r="AB56" s="202"/>
      <c r="AC56" s="202"/>
      <c r="AD56" s="202"/>
      <c r="AE56" s="202"/>
      <c r="AF56" s="202"/>
      <c r="AG56" s="202"/>
      <c r="AH56" s="202"/>
      <c r="AI56" s="202"/>
      <c r="AJ56" s="202"/>
      <c r="AK56" s="202"/>
      <c r="AL56" s="202"/>
      <c r="AM56" s="202"/>
      <c r="AN56" s="202"/>
      <c r="AO56" s="202"/>
      <c r="AP56" s="202"/>
      <c r="AQ56" s="202"/>
      <c r="AR56" s="202"/>
      <c r="AS56" s="202"/>
      <c r="AT56" s="202"/>
      <c r="AU56" s="202"/>
      <c r="AV56" s="202"/>
      <c r="AW56" s="202"/>
      <c r="AX56" s="202"/>
      <c r="AY56" s="202"/>
      <c r="AZ56" s="202"/>
      <c r="BA56" s="202"/>
      <c r="BB56" s="202"/>
      <c r="BC56" s="202"/>
      <c r="BD56" s="202"/>
      <c r="BE56" s="202"/>
      <c r="BF56" s="202"/>
      <c r="BG56" s="202"/>
      <c r="BH56" s="202"/>
      <c r="BI56" s="202"/>
      <c r="BJ56" s="202"/>
      <c r="BK56" s="202"/>
      <c r="BL56" s="202"/>
      <c r="BM56" s="202"/>
      <c r="BN56" s="202"/>
      <c r="BO56" s="202"/>
      <c r="BP56" s="202"/>
      <c r="BQ56" s="202"/>
      <c r="BR56" s="202"/>
      <c r="BS56" s="202"/>
      <c r="BT56" s="202"/>
      <c r="BU56" s="202"/>
      <c r="BV56" s="202"/>
    </row>
    <row r="57" spans="1:75" s="178" customFormat="1" x14ac:dyDescent="0.25">
      <c r="A57" s="202"/>
      <c r="B57" s="202"/>
      <c r="C57" s="202"/>
      <c r="D57" s="202"/>
      <c r="E57" s="202"/>
      <c r="F57" s="202"/>
      <c r="G57" s="202"/>
      <c r="H57" s="202"/>
      <c r="I57" s="202"/>
      <c r="J57" s="202"/>
      <c r="K57" s="202"/>
      <c r="L57" s="202"/>
      <c r="M57" s="202"/>
      <c r="N57" s="202"/>
      <c r="O57" s="202"/>
      <c r="P57" s="202"/>
      <c r="Q57" s="202"/>
      <c r="R57" s="202"/>
      <c r="S57" s="202"/>
      <c r="T57" s="202"/>
      <c r="U57" s="202"/>
      <c r="V57" s="202"/>
      <c r="W57" s="202"/>
      <c r="X57" s="202"/>
      <c r="Y57" s="202"/>
      <c r="Z57" s="202"/>
      <c r="AA57" s="202"/>
      <c r="AB57" s="202"/>
      <c r="AC57" s="202"/>
      <c r="AD57" s="202"/>
      <c r="AE57" s="202"/>
      <c r="AF57" s="202"/>
      <c r="AG57" s="202"/>
      <c r="AH57" s="202"/>
      <c r="AI57" s="202"/>
      <c r="AJ57" s="202"/>
      <c r="AK57" s="202"/>
      <c r="AL57" s="202"/>
      <c r="AM57" s="202"/>
      <c r="AN57" s="202"/>
      <c r="AO57" s="202"/>
      <c r="AP57" s="202"/>
      <c r="AQ57" s="202"/>
      <c r="AR57" s="202"/>
      <c r="AS57" s="202"/>
      <c r="AT57" s="202"/>
      <c r="AU57" s="202"/>
      <c r="AV57" s="202"/>
      <c r="AW57" s="202"/>
      <c r="AX57" s="202"/>
      <c r="AY57" s="202"/>
      <c r="AZ57" s="202"/>
      <c r="BA57" s="202"/>
      <c r="BB57" s="202"/>
      <c r="BC57" s="202"/>
      <c r="BD57" s="202"/>
      <c r="BE57" s="202"/>
      <c r="BF57" s="202"/>
      <c r="BG57" s="202"/>
      <c r="BH57" s="202"/>
      <c r="BI57" s="202"/>
      <c r="BJ57" s="202"/>
      <c r="BK57" s="202"/>
      <c r="BL57" s="202"/>
      <c r="BM57" s="202"/>
      <c r="BN57" s="202"/>
      <c r="BO57" s="202"/>
      <c r="BP57" s="202"/>
      <c r="BQ57" s="202"/>
      <c r="BR57" s="202"/>
      <c r="BS57" s="202"/>
      <c r="BT57" s="202"/>
      <c r="BU57" s="202"/>
      <c r="BV57" s="202"/>
    </row>
    <row r="58" spans="1:75" s="178" customFormat="1" x14ac:dyDescent="0.25">
      <c r="A58" s="202"/>
      <c r="B58" s="202"/>
      <c r="C58" s="202"/>
      <c r="D58" s="202"/>
      <c r="E58" s="202"/>
      <c r="F58" s="202"/>
      <c r="G58" s="202"/>
      <c r="H58" s="202"/>
      <c r="I58" s="202"/>
      <c r="J58" s="202"/>
      <c r="K58" s="202"/>
      <c r="L58" s="202"/>
      <c r="M58" s="202"/>
      <c r="N58" s="202"/>
      <c r="O58" s="202"/>
      <c r="P58" s="202"/>
      <c r="Q58" s="202"/>
      <c r="R58" s="202"/>
      <c r="S58" s="202"/>
      <c r="T58" s="202"/>
      <c r="U58" s="202"/>
      <c r="V58" s="202"/>
      <c r="W58" s="202"/>
      <c r="X58" s="202"/>
      <c r="Y58" s="202"/>
      <c r="Z58" s="202"/>
      <c r="AA58" s="202"/>
      <c r="AB58" s="202"/>
      <c r="AC58" s="202"/>
      <c r="AD58" s="202"/>
      <c r="AE58" s="202"/>
      <c r="AF58" s="202"/>
      <c r="AG58" s="202"/>
      <c r="AH58" s="202"/>
      <c r="AI58" s="202"/>
      <c r="AJ58" s="202"/>
      <c r="AK58" s="202"/>
      <c r="AL58" s="202"/>
      <c r="AM58" s="202"/>
      <c r="AN58" s="202"/>
      <c r="AO58" s="202"/>
      <c r="AP58" s="202"/>
      <c r="AQ58" s="202"/>
      <c r="AR58" s="202"/>
      <c r="AS58" s="202"/>
      <c r="AT58" s="202"/>
      <c r="AU58" s="202"/>
      <c r="AV58" s="202"/>
      <c r="AW58" s="202"/>
      <c r="AX58" s="202"/>
      <c r="AY58" s="202"/>
      <c r="AZ58" s="202"/>
      <c r="BA58" s="202"/>
      <c r="BB58" s="202"/>
      <c r="BC58" s="202"/>
      <c r="BD58" s="202"/>
      <c r="BE58" s="202"/>
      <c r="BF58" s="202"/>
      <c r="BG58" s="202"/>
      <c r="BH58" s="202"/>
      <c r="BI58" s="202"/>
      <c r="BJ58" s="202"/>
      <c r="BK58" s="202"/>
      <c r="BL58" s="202"/>
      <c r="BM58" s="202"/>
      <c r="BN58" s="202"/>
      <c r="BO58" s="202"/>
      <c r="BP58" s="202"/>
      <c r="BQ58" s="202"/>
      <c r="BR58" s="202"/>
      <c r="BS58" s="202"/>
      <c r="BT58" s="202"/>
      <c r="BU58" s="202"/>
      <c r="BV58" s="202"/>
    </row>
    <row r="59" spans="1:75" s="178" customFormat="1" x14ac:dyDescent="0.25">
      <c r="A59" s="202"/>
      <c r="B59" s="202"/>
      <c r="C59" s="202"/>
      <c r="D59" s="202"/>
      <c r="E59" s="202"/>
      <c r="F59" s="202"/>
      <c r="G59" s="202"/>
      <c r="H59" s="202"/>
      <c r="I59" s="202"/>
      <c r="J59" s="202"/>
      <c r="K59" s="202"/>
      <c r="L59" s="202"/>
      <c r="M59" s="202"/>
      <c r="N59" s="202"/>
      <c r="O59" s="202"/>
      <c r="P59" s="202"/>
      <c r="Q59" s="202"/>
      <c r="R59" s="202"/>
      <c r="S59" s="202"/>
      <c r="T59" s="202"/>
      <c r="U59" s="202"/>
      <c r="V59" s="202"/>
      <c r="W59" s="202"/>
      <c r="X59" s="202"/>
      <c r="Y59" s="202"/>
      <c r="Z59" s="202"/>
      <c r="AA59" s="202"/>
      <c r="AB59" s="202"/>
      <c r="AC59" s="202"/>
      <c r="AD59" s="202"/>
      <c r="AE59" s="202"/>
      <c r="AF59" s="202"/>
      <c r="AG59" s="202"/>
      <c r="AH59" s="202"/>
      <c r="AI59" s="202"/>
      <c r="AJ59" s="202"/>
      <c r="AK59" s="202"/>
      <c r="AL59" s="202"/>
      <c r="AM59" s="202"/>
      <c r="AN59" s="202"/>
      <c r="AO59" s="202"/>
      <c r="AP59" s="202"/>
      <c r="AQ59" s="202"/>
      <c r="AR59" s="202"/>
      <c r="AS59" s="202"/>
      <c r="AT59" s="202"/>
      <c r="AU59" s="202"/>
      <c r="AV59" s="202"/>
      <c r="AW59" s="202"/>
      <c r="AX59" s="202"/>
      <c r="AY59" s="202"/>
      <c r="AZ59" s="202"/>
      <c r="BA59" s="202"/>
      <c r="BB59" s="202"/>
      <c r="BC59" s="202"/>
      <c r="BD59" s="202"/>
      <c r="BE59" s="202"/>
      <c r="BF59" s="202"/>
      <c r="BG59" s="202"/>
      <c r="BH59" s="202"/>
      <c r="BI59" s="202"/>
      <c r="BJ59" s="202"/>
      <c r="BK59" s="202"/>
      <c r="BL59" s="202"/>
      <c r="BM59" s="202"/>
      <c r="BN59" s="202"/>
      <c r="BO59" s="202"/>
      <c r="BP59" s="202"/>
      <c r="BQ59" s="202"/>
      <c r="BR59" s="202"/>
      <c r="BS59" s="202"/>
      <c r="BT59" s="202"/>
      <c r="BU59" s="202"/>
      <c r="BV59" s="202"/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Fall Volume</vt:lpstr>
      <vt:lpstr>P2 Conc.</vt:lpstr>
      <vt:lpstr>P3 Conc.</vt:lpstr>
      <vt:lpstr>P4 Conc.</vt:lpstr>
      <vt:lpstr>P5 Conc.</vt:lpstr>
      <vt:lpstr>pH</vt:lpstr>
      <vt:lpstr>Methane</vt:lpstr>
      <vt:lpstr>Pos Sp Ex Summary</vt:lpstr>
    </vt:vector>
  </TitlesOfParts>
  <Company>NC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Johnsie Ray Lang</dc:creator>
  <cp:lastModifiedBy>Lang, Johnsie</cp:lastModifiedBy>
  <dcterms:created xsi:type="dcterms:W3CDTF">2013-09-03T15:54:52Z</dcterms:created>
  <dcterms:modified xsi:type="dcterms:W3CDTF">2018-10-01T17:16:14Z</dcterms:modified>
</cp:coreProperties>
</file>