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060139\Downloads\"/>
    </mc:Choice>
  </mc:AlternateContent>
  <xr:revisionPtr revIDLastSave="0" documentId="13_ncr:1_{691A54B0-B1A3-4515-A6B1-5A476857DE48}" xr6:coauthVersionLast="47" xr6:coauthVersionMax="47" xr10:uidLastSave="{00000000-0000-0000-0000-000000000000}"/>
  <bookViews>
    <workbookView xWindow="28680" yWindow="-120" windowWidth="29040" windowHeight="15720" tabRatio="0" xr2:uid="{BA178F4C-602B-4D85-8924-AD356223ECAF}"/>
  </bookViews>
  <sheets>
    <sheet name="Planilha1" sheetId="1" r:id="rId1"/>
    <sheet name="Planilha2" sheetId="2" r:id="rId2"/>
  </sheets>
  <definedNames>
    <definedName name="aporte">Planilha1!$D$15</definedName>
    <definedName name="qtd_anos">Planilha1!$D$16</definedName>
    <definedName name="rendimento_carteira">Planilha1!$D$11</definedName>
    <definedName name="salario">Planilha1!$B$10</definedName>
    <definedName name="sgt_investimento">Planilha1!$B$12</definedName>
    <definedName name="sgtao_investimento">Planilha1!$D$12</definedName>
    <definedName name="taxa_mensal">Planilha1!$D$17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35" i="1"/>
  <c r="A16" i="2"/>
  <c r="A17" i="2"/>
  <c r="A18" i="2"/>
  <c r="A19" i="2"/>
  <c r="A20" i="2"/>
  <c r="A15" i="2"/>
  <c r="A10" i="2"/>
  <c r="A11" i="2"/>
  <c r="A12" i="2"/>
  <c r="A13" i="2"/>
  <c r="A14" i="2"/>
  <c r="A9" i="2"/>
  <c r="A4" i="2"/>
  <c r="A5" i="2"/>
  <c r="A6" i="2"/>
  <c r="C37" i="1" s="1"/>
  <c r="A7" i="2"/>
  <c r="A8" i="2"/>
  <c r="A3" i="2"/>
  <c r="C33" i="1" s="1"/>
  <c r="C29" i="1"/>
  <c r="D18" i="1"/>
  <c r="D19" i="1" s="1"/>
  <c r="C23" i="1"/>
  <c r="D23" i="1" s="1"/>
  <c r="C24" i="1"/>
  <c r="D24" i="1" s="1"/>
  <c r="C25" i="1"/>
  <c r="D25" i="1" s="1"/>
  <c r="C26" i="1"/>
  <c r="D26" i="1" s="1"/>
  <c r="C22" i="1"/>
  <c r="D22" i="1" s="1"/>
  <c r="H3" i="2" l="1"/>
  <c r="C32" i="1"/>
  <c r="D32" i="1" s="1"/>
  <c r="C36" i="1"/>
  <c r="D36" i="1" s="1"/>
  <c r="C34" i="1"/>
  <c r="D34" i="1" s="1"/>
  <c r="D37" i="1"/>
  <c r="D35" i="1"/>
  <c r="D33" i="1"/>
  <c r="D38" i="1" l="1"/>
</calcChain>
</file>

<file path=xl/sharedStrings.xml><?xml version="1.0" encoding="utf-8"?>
<sst xmlns="http://schemas.openxmlformats.org/spreadsheetml/2006/main" count="71" uniqueCount="34">
  <si>
    <t>Quanto investir por mês ?</t>
  </si>
  <si>
    <t>Patrimônio acumulado?</t>
  </si>
  <si>
    <t>Dividendos Mensais?</t>
  </si>
  <si>
    <t>INVESTIMENTO MENSAL</t>
  </si>
  <si>
    <t>Por Quantos Anos ?</t>
  </si>
  <si>
    <t>Quanto em 2 anos ?</t>
  </si>
  <si>
    <t>Quanto em 5 anos ?</t>
  </si>
  <si>
    <t>Quanto em 10 anos?</t>
  </si>
  <si>
    <t>Quanto em 20 anos ?</t>
  </si>
  <si>
    <t>Quanto  em 30 anos ?</t>
  </si>
  <si>
    <t>Salário</t>
  </si>
  <si>
    <t xml:space="preserve">Rendimento Carteira </t>
  </si>
  <si>
    <t>Taxa de Rendimento mensal ?</t>
  </si>
  <si>
    <t xml:space="preserve">CONFIGURAÇÕES </t>
  </si>
  <si>
    <t xml:space="preserve">  CENÁRIOS </t>
  </si>
  <si>
    <t>Conservador</t>
  </si>
  <si>
    <t xml:space="preserve">VALOR A SER INVESTIDO POR MÊS </t>
  </si>
  <si>
    <t>TIPO DE FII</t>
  </si>
  <si>
    <t>PAPEL</t>
  </si>
  <si>
    <t>TIJOLO</t>
  </si>
  <si>
    <t>HÍBRIDOS</t>
  </si>
  <si>
    <t>FOFs</t>
  </si>
  <si>
    <t>DESENVOLVIMENTO</t>
  </si>
  <si>
    <t>HOTELARIAS</t>
  </si>
  <si>
    <t xml:space="preserve">Percentual Sugerido </t>
  </si>
  <si>
    <t>Valores</t>
  </si>
  <si>
    <t>PERFIL</t>
  </si>
  <si>
    <t>%</t>
  </si>
  <si>
    <t>CHAVE</t>
  </si>
  <si>
    <t>Moderado</t>
  </si>
  <si>
    <t>Agressivo</t>
  </si>
  <si>
    <t>Moderado-TIJOLO</t>
  </si>
  <si>
    <t>Sugestão de Investimentos  (30%)</t>
  </si>
  <si>
    <r>
      <t xml:space="preserve"> </t>
    </r>
    <r>
      <rPr>
        <b/>
        <sz val="12"/>
        <color theme="0"/>
        <rFont val="Segoe UI"/>
        <family val="2"/>
      </rPr>
      <t xml:space="preserve">Dividendos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</si>
</sst>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Segoe UI"/>
      <family val="2"/>
    </font>
    <font>
      <b/>
      <sz val="18"/>
      <color theme="0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8"/>
      <color theme="1"/>
      <name val="Segoe UI"/>
      <family val="2"/>
    </font>
    <font>
      <b/>
      <sz val="12"/>
      <color theme="0"/>
      <name val="Segoe UI"/>
      <family val="2"/>
    </font>
    <font>
      <sz val="11"/>
      <color theme="0"/>
      <name val="Segoe UI"/>
      <family val="2"/>
    </font>
    <font>
      <sz val="12"/>
      <color rgb="FF9C5700"/>
      <name val="Segoe UI"/>
      <family val="2"/>
    </font>
    <font>
      <sz val="12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/>
      </right>
      <top style="thin">
        <color indexed="64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thin">
        <color indexed="64"/>
      </top>
      <bottom style="medium">
        <color theme="2"/>
      </bottom>
      <diagonal/>
    </border>
    <border>
      <left style="medium">
        <color theme="2"/>
      </left>
      <right style="thin">
        <color indexed="64"/>
      </right>
      <top style="thin">
        <color indexed="64"/>
      </top>
      <bottom style="medium">
        <color theme="2"/>
      </bottom>
      <diagonal/>
    </border>
    <border>
      <left style="thin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indexed="64"/>
      </right>
      <top style="medium">
        <color theme="2"/>
      </top>
      <bottom style="medium">
        <color theme="2"/>
      </bottom>
      <diagonal/>
    </border>
    <border>
      <left style="thin">
        <color indexed="64"/>
      </left>
      <right style="medium">
        <color theme="2"/>
      </right>
      <top style="medium">
        <color theme="2"/>
      </top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thin">
        <color indexed="64"/>
      </bottom>
      <diagonal/>
    </border>
    <border>
      <left style="medium">
        <color theme="2"/>
      </left>
      <right style="thin">
        <color indexed="64"/>
      </right>
      <top style="medium">
        <color theme="2"/>
      </top>
      <bottom style="thin">
        <color indexed="64"/>
      </bottom>
      <diagonal/>
    </border>
    <border>
      <left style="medium">
        <color theme="2"/>
      </left>
      <right style="thin">
        <color indexed="64"/>
      </right>
      <top/>
      <bottom style="medium">
        <color theme="2"/>
      </bottom>
      <diagonal/>
    </border>
    <border>
      <left style="medium">
        <color theme="2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61">
    <xf numFmtId="0" fontId="0" fillId="0" borderId="0" xfId="0"/>
    <xf numFmtId="0" fontId="2" fillId="3" borderId="0" xfId="2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0" fontId="2" fillId="3" borderId="0" xfId="2" applyNumberFormat="1"/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2"/>
    </xf>
    <xf numFmtId="0" fontId="5" fillId="2" borderId="2" xfId="0" applyFont="1" applyFill="1" applyBorder="1" applyAlignment="1">
      <alignment horizontal="left" indent="2"/>
    </xf>
    <xf numFmtId="0" fontId="6" fillId="2" borderId="2" xfId="0" applyFont="1" applyFill="1" applyBorder="1" applyAlignment="1">
      <alignment horizontal="left" indent="2"/>
    </xf>
    <xf numFmtId="0" fontId="9" fillId="0" borderId="0" xfId="0" applyFont="1"/>
    <xf numFmtId="8" fontId="5" fillId="2" borderId="2" xfId="0" applyNumberFormat="1" applyFont="1" applyFill="1" applyBorder="1" applyAlignment="1">
      <alignment horizontal="center"/>
    </xf>
    <xf numFmtId="0" fontId="10" fillId="3" borderId="0" xfId="2" applyFon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2" borderId="7" xfId="0" applyFont="1" applyFill="1" applyBorder="1" applyAlignment="1">
      <alignment horizontal="left" indent="2"/>
    </xf>
    <xf numFmtId="0" fontId="5" fillId="2" borderId="8" xfId="0" applyFont="1" applyFill="1" applyBorder="1" applyAlignment="1">
      <alignment horizontal="left" indent="2"/>
    </xf>
    <xf numFmtId="164" fontId="5" fillId="2" borderId="9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left" indent="2"/>
    </xf>
    <xf numFmtId="9" fontId="5" fillId="2" borderId="11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left" indent="2"/>
    </xf>
    <xf numFmtId="0" fontId="5" fillId="2" borderId="13" xfId="0" applyFont="1" applyFill="1" applyBorder="1" applyAlignment="1">
      <alignment horizontal="left" indent="2"/>
    </xf>
    <xf numFmtId="164" fontId="5" fillId="2" borderId="14" xfId="1" applyNumberFormat="1" applyFont="1" applyFill="1" applyBorder="1" applyAlignment="1">
      <alignment horizontal="center"/>
    </xf>
    <xf numFmtId="164" fontId="5" fillId="2" borderId="9" xfId="1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0" fontId="5" fillId="2" borderId="11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indent="2"/>
    </xf>
    <xf numFmtId="8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indent="2"/>
    </xf>
    <xf numFmtId="0" fontId="6" fillId="2" borderId="13" xfId="0" applyFont="1" applyFill="1" applyBorder="1" applyAlignment="1">
      <alignment horizontal="left" indent="2"/>
    </xf>
    <xf numFmtId="8" fontId="6" fillId="2" borderId="14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indent="2"/>
    </xf>
    <xf numFmtId="8" fontId="5" fillId="2" borderId="8" xfId="0" applyNumberFormat="1" applyFont="1" applyFill="1" applyBorder="1" applyAlignment="1">
      <alignment horizontal="center"/>
    </xf>
    <xf numFmtId="8" fontId="5" fillId="2" borderId="9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left" indent="2"/>
    </xf>
    <xf numFmtId="8" fontId="5" fillId="2" borderId="15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left" indent="2"/>
    </xf>
    <xf numFmtId="8" fontId="5" fillId="2" borderId="13" xfId="0" applyNumberFormat="1" applyFont="1" applyFill="1" applyBorder="1" applyAlignment="1">
      <alignment horizontal="center"/>
    </xf>
    <xf numFmtId="8" fontId="5" fillId="2" borderId="16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1" fillId="5" borderId="0" xfId="2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164" fontId="11" fillId="6" borderId="0" xfId="0" applyNumberFormat="1" applyFont="1" applyFill="1" applyAlignment="1">
      <alignment horizontal="center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971379466418921"/>
          <c:y val="1.2104034143636973E-2"/>
          <c:w val="0.38419925703900193"/>
          <c:h val="0.81780229605295296"/>
        </c:manualLayout>
      </c:layout>
      <c:pieChart>
        <c:varyColors val="1"/>
        <c:ser>
          <c:idx val="0"/>
          <c:order val="0"/>
          <c:tx>
            <c:strRef>
              <c:f>Planilha1!$C$31</c:f>
              <c:strCache>
                <c:ptCount val="1"/>
                <c:pt idx="0">
                  <c:v>Percentual Sugerido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026-402A-8C1C-3969D865D2C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026-402A-8C1C-3969D865D2C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026-402A-8C1C-3969D865D2C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026-402A-8C1C-3969D865D2C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026-402A-8C1C-3969D865D2C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026-402A-8C1C-3969D865D2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effectLst>
                      <a:outerShdw blurRad="50800" dist="38100" dir="5400000" algn="t" rotWithShape="0">
                        <a:prstClr val="black">
                          <a:alpha val="40000"/>
                        </a:prstClr>
                      </a:outerShdw>
                    </a:effectLst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Planilha1!$B$32:$B$37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Planilha1!$C$32:$C$37</c:f>
              <c:numCache>
                <c:formatCode>0%</c:formatCode>
                <c:ptCount val="6"/>
                <c:pt idx="0">
                  <c:v>0.32</c:v>
                </c:pt>
                <c:pt idx="1">
                  <c:v>0.2</c:v>
                </c:pt>
                <c:pt idx="2">
                  <c:v>0.18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9A-4E2C-B9B5-D9161A8578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881056176091007E-3"/>
          <c:y val="0.79228255969897987"/>
          <c:w val="0.99256081660256723"/>
          <c:h val="0.20298215642958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541734</xdr:colOff>
      <xdr:row>0</xdr:row>
      <xdr:rowOff>96862</xdr:rowOff>
    </xdr:from>
    <xdr:to>
      <xdr:col>3</xdr:col>
      <xdr:colOff>922337</xdr:colOff>
      <xdr:row>7</xdr:row>
      <xdr:rowOff>19658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D2FFEEC-933C-0271-A6F2-2C1D2073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34" y="96862"/>
          <a:ext cx="5482828" cy="1479737"/>
        </a:xfrm>
        <a:prstGeom prst="rect">
          <a:avLst/>
        </a:prstGeom>
      </xdr:spPr>
    </xdr:pic>
    <xdr:clientData/>
  </xdr:twoCellAnchor>
  <xdr:twoCellAnchor>
    <xdr:from>
      <xdr:col>1</xdr:col>
      <xdr:colOff>17859</xdr:colOff>
      <xdr:row>38</xdr:row>
      <xdr:rowOff>68262</xdr:rowOff>
    </xdr:from>
    <xdr:to>
      <xdr:col>4</xdr:col>
      <xdr:colOff>0</xdr:colOff>
      <xdr:row>53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CBCF14-92B9-B6B6-984A-EE9B04331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1BBA-34A2-4725-89D2-9A3731083614}">
  <dimension ref="A1:H38"/>
  <sheetViews>
    <sheetView showGridLines="0" showRowColHeaders="0" tabSelected="1" topLeftCell="A10" zoomScale="160" zoomScaleNormal="160" workbookViewId="0">
      <selection activeCell="D35" sqref="D35"/>
    </sheetView>
  </sheetViews>
  <sheetFormatPr defaultColWidth="0" defaultRowHeight="16.5" x14ac:dyDescent="0.45"/>
  <cols>
    <col min="1" max="1" width="9.1796875" style="12" customWidth="1"/>
    <col min="2" max="2" width="38.54296875" style="12" customWidth="1"/>
    <col min="3" max="3" width="28.7265625" style="12" customWidth="1"/>
    <col min="4" max="4" width="14.54296875" style="12" bestFit="1" customWidth="1"/>
    <col min="5" max="5" width="7.81640625" style="12" customWidth="1"/>
    <col min="6" max="6" width="4.1796875" style="12" customWidth="1"/>
    <col min="7" max="7" width="7.54296875" style="14" hidden="1" customWidth="1"/>
    <col min="8" max="8" width="9.1796875" style="14" hidden="1" customWidth="1"/>
    <col min="9" max="12" width="9.1796875" style="12" hidden="1" customWidth="1"/>
    <col min="13" max="16384" width="9.1796875" style="12" hidden="1"/>
  </cols>
  <sheetData>
    <row r="1" spans="2:7" x14ac:dyDescent="0.45">
      <c r="G1" s="13"/>
    </row>
    <row r="9" spans="2:7" ht="26" x14ac:dyDescent="0.65">
      <c r="B9" s="49" t="s">
        <v>13</v>
      </c>
      <c r="C9" s="50"/>
      <c r="D9" s="51"/>
    </row>
    <row r="10" spans="2:7" ht="18" thickBot="1" x14ac:dyDescent="0.5">
      <c r="B10" s="25" t="s">
        <v>10</v>
      </c>
      <c r="C10" s="26"/>
      <c r="D10" s="27">
        <v>2000</v>
      </c>
    </row>
    <row r="11" spans="2:7" ht="18" thickBot="1" x14ac:dyDescent="0.5">
      <c r="B11" s="28" t="s">
        <v>11</v>
      </c>
      <c r="C11" s="15"/>
      <c r="D11" s="29">
        <v>0.01</v>
      </c>
    </row>
    <row r="12" spans="2:7" ht="17.5" x14ac:dyDescent="0.45">
      <c r="B12" s="30" t="s">
        <v>32</v>
      </c>
      <c r="C12" s="31"/>
      <c r="D12" s="32">
        <f>D10*30%</f>
        <v>600</v>
      </c>
    </row>
    <row r="14" spans="2:7" ht="26" x14ac:dyDescent="0.45">
      <c r="B14" s="52" t="s">
        <v>3</v>
      </c>
      <c r="C14" s="53"/>
      <c r="D14" s="54"/>
    </row>
    <row r="15" spans="2:7" ht="18" thickBot="1" x14ac:dyDescent="0.5">
      <c r="B15" s="25" t="s">
        <v>0</v>
      </c>
      <c r="C15" s="26"/>
      <c r="D15" s="33">
        <v>50</v>
      </c>
    </row>
    <row r="16" spans="2:7" ht="18" thickBot="1" x14ac:dyDescent="0.5">
      <c r="B16" s="28" t="s">
        <v>4</v>
      </c>
      <c r="C16" s="15"/>
      <c r="D16" s="34">
        <v>10</v>
      </c>
    </row>
    <row r="17" spans="1:4" ht="16.5" customHeight="1" thickBot="1" x14ac:dyDescent="0.5">
      <c r="B17" s="28" t="s">
        <v>12</v>
      </c>
      <c r="C17" s="15"/>
      <c r="D17" s="35">
        <v>1.0789999999999999E-2</v>
      </c>
    </row>
    <row r="18" spans="1:4" ht="18.75" customHeight="1" thickBot="1" x14ac:dyDescent="0.5">
      <c r="B18" s="36" t="s">
        <v>1</v>
      </c>
      <c r="C18" s="16"/>
      <c r="D18" s="37">
        <f>FV(taxa_mensal,qtd_anos*12,aporte*-1)</f>
        <v>12164.210626508609</v>
      </c>
    </row>
    <row r="19" spans="1:4" ht="16.5" customHeight="1" x14ac:dyDescent="0.45">
      <c r="B19" s="38" t="s">
        <v>2</v>
      </c>
      <c r="C19" s="39"/>
      <c r="D19" s="40">
        <f>D18*rendimento_carteira</f>
        <v>121.6421062650861</v>
      </c>
    </row>
    <row r="20" spans="1:4" ht="16.5" customHeight="1" x14ac:dyDescent="0.45"/>
    <row r="21" spans="1:4" ht="16.5" customHeight="1" x14ac:dyDescent="0.45">
      <c r="B21" s="52" t="s">
        <v>14</v>
      </c>
      <c r="C21" s="55"/>
      <c r="D21" s="56" t="s">
        <v>33</v>
      </c>
    </row>
    <row r="22" spans="1:4" ht="18" thickBot="1" x14ac:dyDescent="0.5">
      <c r="A22" s="17">
        <v>2</v>
      </c>
      <c r="B22" s="41" t="s">
        <v>5</v>
      </c>
      <c r="C22" s="42">
        <f>FV($D$17,$A22*12,$D$15*-1)</f>
        <v>1361.3813648822609</v>
      </c>
      <c r="D22" s="43">
        <f>C22*rendimento_carteira</f>
        <v>13.613813648822608</v>
      </c>
    </row>
    <row r="23" spans="1:4" ht="18" thickBot="1" x14ac:dyDescent="0.5">
      <c r="A23" s="17">
        <v>5</v>
      </c>
      <c r="B23" s="44" t="s">
        <v>6</v>
      </c>
      <c r="C23" s="18">
        <f>FV($D$17,$A23*12,$D$15*-1)</f>
        <v>4188.8456999243817</v>
      </c>
      <c r="D23" s="45">
        <f>C23*rendimento_carteira</f>
        <v>41.888456999243822</v>
      </c>
    </row>
    <row r="24" spans="1:4" ht="18" thickBot="1" x14ac:dyDescent="0.5">
      <c r="A24" s="17">
        <v>10</v>
      </c>
      <c r="B24" s="44" t="s">
        <v>7</v>
      </c>
      <c r="C24" s="18">
        <f>FV($D$17,$A24*12,$D$15*-1)</f>
        <v>12164.210626508609</v>
      </c>
      <c r="D24" s="45">
        <f>C24*rendimento_carteira</f>
        <v>121.6421062650861</v>
      </c>
    </row>
    <row r="25" spans="1:4" ht="18" thickBot="1" x14ac:dyDescent="0.5">
      <c r="A25" s="17">
        <v>20</v>
      </c>
      <c r="B25" s="44" t="s">
        <v>8</v>
      </c>
      <c r="C25" s="18">
        <f>FV($D$17,$A25*12,$D$15*-1)</f>
        <v>56259.92000485403</v>
      </c>
      <c r="D25" s="45">
        <f>C25*rendimento_carteira</f>
        <v>562.5992000485403</v>
      </c>
    </row>
    <row r="26" spans="1:4" ht="17.5" x14ac:dyDescent="0.45">
      <c r="A26" s="17">
        <v>30</v>
      </c>
      <c r="B26" s="46" t="s">
        <v>9</v>
      </c>
      <c r="C26" s="47">
        <f>FV($D$17,$A26*12,$D$15*-1)</f>
        <v>216108.48275023574</v>
      </c>
      <c r="D26" s="48">
        <f>C26*rendimento_carteira</f>
        <v>2161.0848275023573</v>
      </c>
    </row>
    <row r="28" spans="1:4" ht="17.5" x14ac:dyDescent="0.45">
      <c r="B28" s="57" t="s">
        <v>26</v>
      </c>
      <c r="C28" s="19" t="s">
        <v>29</v>
      </c>
      <c r="D28" s="19"/>
    </row>
    <row r="29" spans="1:4" ht="17.5" x14ac:dyDescent="0.45">
      <c r="B29" s="20" t="s">
        <v>16</v>
      </c>
      <c r="C29" s="21">
        <f>aporte</f>
        <v>50</v>
      </c>
      <c r="D29" s="21"/>
    </row>
    <row r="30" spans="1:4" ht="17.5" x14ac:dyDescent="0.45">
      <c r="B30" s="20"/>
      <c r="C30" s="20"/>
      <c r="D30" s="20"/>
    </row>
    <row r="31" spans="1:4" ht="17.5" x14ac:dyDescent="0.45">
      <c r="B31" s="58" t="s">
        <v>17</v>
      </c>
      <c r="C31" s="58" t="s">
        <v>24</v>
      </c>
      <c r="D31" s="58" t="s">
        <v>25</v>
      </c>
    </row>
    <row r="32" spans="1:4" ht="17.5" x14ac:dyDescent="0.45">
      <c r="B32" s="22" t="s">
        <v>18</v>
      </c>
      <c r="C32" s="23">
        <f>VLOOKUP($C$28&amp;"-"&amp;B32,Planilha2!$A:$D,4,FALSE)</f>
        <v>0.32</v>
      </c>
      <c r="D32" s="24">
        <f>C32*$C$29</f>
        <v>16</v>
      </c>
    </row>
    <row r="33" spans="2:4" ht="17.5" x14ac:dyDescent="0.45">
      <c r="B33" s="22" t="s">
        <v>19</v>
      </c>
      <c r="C33" s="23">
        <f>VLOOKUP($C$28&amp;"-"&amp;B33,Planilha2!$A:$D,4,FALSE)</f>
        <v>0.2</v>
      </c>
      <c r="D33" s="24">
        <f t="shared" ref="D33:D37" si="0">C33*$C$29</f>
        <v>10</v>
      </c>
    </row>
    <row r="34" spans="2:4" ht="17.5" x14ac:dyDescent="0.45">
      <c r="B34" s="22" t="s">
        <v>20</v>
      </c>
      <c r="C34" s="23">
        <f>VLOOKUP($C$28&amp;"-"&amp;B34,Planilha2!$A:$D,4,FALSE)</f>
        <v>0.18</v>
      </c>
      <c r="D34" s="24">
        <f t="shared" si="0"/>
        <v>9</v>
      </c>
    </row>
    <row r="35" spans="2:4" ht="17.5" x14ac:dyDescent="0.45">
      <c r="B35" s="22" t="s">
        <v>21</v>
      </c>
      <c r="C35" s="23">
        <f>VLOOKUP($C$28&amp;"-"&amp;B35,Planilha2!$A:$D,4,FALSE)</f>
        <v>0.1</v>
      </c>
      <c r="D35" s="24">
        <f t="shared" si="0"/>
        <v>5</v>
      </c>
    </row>
    <row r="36" spans="2:4" ht="17.5" x14ac:dyDescent="0.45">
      <c r="B36" s="22" t="s">
        <v>22</v>
      </c>
      <c r="C36" s="23">
        <f>VLOOKUP($C$28&amp;"-"&amp;B36,Planilha2!$A:$D,4,FALSE)</f>
        <v>0.1</v>
      </c>
      <c r="D36" s="24">
        <f t="shared" si="0"/>
        <v>5</v>
      </c>
    </row>
    <row r="37" spans="2:4" ht="17.5" x14ac:dyDescent="0.45">
      <c r="B37" s="22" t="s">
        <v>23</v>
      </c>
      <c r="C37" s="23">
        <f>VLOOKUP($C$28&amp;"-"&amp;B37,Planilha2!$A:$D,4,FALSE)</f>
        <v>0.1</v>
      </c>
      <c r="D37" s="24">
        <f t="shared" si="0"/>
        <v>5</v>
      </c>
    </row>
    <row r="38" spans="2:4" ht="17.5" x14ac:dyDescent="0.45">
      <c r="B38" s="59"/>
      <c r="C38" s="59"/>
      <c r="D38" s="60">
        <f>SUM(D32:D37)</f>
        <v>50</v>
      </c>
    </row>
  </sheetData>
  <mergeCells count="13">
    <mergeCell ref="C28:D28"/>
    <mergeCell ref="C29:D29"/>
    <mergeCell ref="B10:C10"/>
    <mergeCell ref="B11:C11"/>
    <mergeCell ref="B12:C12"/>
    <mergeCell ref="B9:D9"/>
    <mergeCell ref="B21:C21"/>
    <mergeCell ref="B15:C15"/>
    <mergeCell ref="B16:C16"/>
    <mergeCell ref="B17:C17"/>
    <mergeCell ref="B18:C18"/>
    <mergeCell ref="B19:C19"/>
    <mergeCell ref="B14:D14"/>
  </mergeCells>
  <dataValidations count="1">
    <dataValidation type="list" allowBlank="1" showInputMessage="1" showErrorMessage="1" sqref="C28" xr:uid="{43EB822D-7B59-4F53-89E8-0E29683BA02A}">
      <formula1>"Conservador,Moderado,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AA0A-C568-4258-BF2D-8634D2D1E912}">
  <dimension ref="A2:H20"/>
  <sheetViews>
    <sheetView workbookViewId="0">
      <selection activeCell="G13" sqref="G13"/>
    </sheetView>
  </sheetViews>
  <sheetFormatPr defaultRowHeight="14.5" x14ac:dyDescent="0.35"/>
  <cols>
    <col min="1" max="1" width="31.26953125" bestFit="1" customWidth="1"/>
    <col min="2" max="2" width="12.1796875" bestFit="1" customWidth="1"/>
    <col min="3" max="3" width="19" bestFit="1" customWidth="1"/>
    <col min="7" max="7" width="17" bestFit="1" customWidth="1"/>
    <col min="8" max="8" width="11.7265625" customWidth="1"/>
  </cols>
  <sheetData>
    <row r="2" spans="1:8" x14ac:dyDescent="0.35">
      <c r="A2" t="s">
        <v>28</v>
      </c>
      <c r="B2" t="s">
        <v>26</v>
      </c>
      <c r="C2" s="2" t="s">
        <v>17</v>
      </c>
      <c r="D2" s="10" t="s">
        <v>27</v>
      </c>
      <c r="H2" s="10" t="s">
        <v>27</v>
      </c>
    </row>
    <row r="3" spans="1:8" x14ac:dyDescent="0.35">
      <c r="A3" t="str">
        <f>B3&amp;"-"&amp;C3</f>
        <v>Conservador-PAPEL</v>
      </c>
      <c r="B3" t="s">
        <v>15</v>
      </c>
      <c r="C3" s="2" t="s">
        <v>18</v>
      </c>
      <c r="D3" s="3">
        <v>0.3</v>
      </c>
      <c r="G3" s="1" t="s">
        <v>31</v>
      </c>
      <c r="H3" s="11">
        <f>VLOOKUP(G3,$A:$D,4,FALSE)</f>
        <v>0.2</v>
      </c>
    </row>
    <row r="4" spans="1:8" x14ac:dyDescent="0.35">
      <c r="A4" t="str">
        <f t="shared" ref="A4:A20" si="0">B4&amp;"-"&amp;C4</f>
        <v>Conservador-TIJOLO</v>
      </c>
      <c r="B4" t="s">
        <v>15</v>
      </c>
      <c r="C4" s="2" t="s">
        <v>19</v>
      </c>
      <c r="D4" s="3">
        <v>0.5</v>
      </c>
    </row>
    <row r="5" spans="1:8" x14ac:dyDescent="0.35">
      <c r="A5" t="str">
        <f t="shared" si="0"/>
        <v>Conservador-HÍBRIDOS</v>
      </c>
      <c r="B5" t="s">
        <v>15</v>
      </c>
      <c r="C5" s="2" t="s">
        <v>20</v>
      </c>
      <c r="D5" s="3">
        <v>0.1</v>
      </c>
    </row>
    <row r="6" spans="1:8" x14ac:dyDescent="0.35">
      <c r="A6" t="str">
        <f t="shared" si="0"/>
        <v>Conservador-FOFs</v>
      </c>
      <c r="B6" t="s">
        <v>15</v>
      </c>
      <c r="C6" s="2" t="s">
        <v>21</v>
      </c>
      <c r="D6" s="3">
        <v>0.1</v>
      </c>
    </row>
    <row r="7" spans="1:8" x14ac:dyDescent="0.35">
      <c r="A7" t="str">
        <f t="shared" si="0"/>
        <v>Conservador-DESENVOLVIMENTO</v>
      </c>
      <c r="B7" t="s">
        <v>15</v>
      </c>
      <c r="C7" s="2" t="s">
        <v>22</v>
      </c>
      <c r="D7" s="3">
        <v>0</v>
      </c>
    </row>
    <row r="8" spans="1:8" ht="15" thickBot="1" x14ac:dyDescent="0.4">
      <c r="A8" s="4" t="str">
        <f t="shared" si="0"/>
        <v>Conservador-HOTELARIAS</v>
      </c>
      <c r="B8" s="4" t="s">
        <v>15</v>
      </c>
      <c r="C8" s="5" t="s">
        <v>23</v>
      </c>
      <c r="D8" s="6">
        <v>0</v>
      </c>
    </row>
    <row r="9" spans="1:8" x14ac:dyDescent="0.35">
      <c r="A9" s="7" t="str">
        <f t="shared" si="0"/>
        <v>Moderado-PAPEL</v>
      </c>
      <c r="B9" s="7" t="s">
        <v>29</v>
      </c>
      <c r="C9" s="8" t="s">
        <v>18</v>
      </c>
      <c r="D9" s="9">
        <v>0.32</v>
      </c>
    </row>
    <row r="10" spans="1:8" x14ac:dyDescent="0.35">
      <c r="A10" t="str">
        <f t="shared" si="0"/>
        <v>Moderado-TIJOLO</v>
      </c>
      <c r="B10" t="s">
        <v>29</v>
      </c>
      <c r="C10" s="2" t="s">
        <v>19</v>
      </c>
      <c r="D10" s="3">
        <v>0.2</v>
      </c>
    </row>
    <row r="11" spans="1:8" x14ac:dyDescent="0.35">
      <c r="A11" t="str">
        <f t="shared" si="0"/>
        <v>Moderado-HÍBRIDOS</v>
      </c>
      <c r="B11" t="s">
        <v>29</v>
      </c>
      <c r="C11" s="2" t="s">
        <v>20</v>
      </c>
      <c r="D11" s="3">
        <v>0.18</v>
      </c>
    </row>
    <row r="12" spans="1:8" x14ac:dyDescent="0.35">
      <c r="A12" t="str">
        <f t="shared" si="0"/>
        <v>Moderado-FOFs</v>
      </c>
      <c r="B12" t="s">
        <v>29</v>
      </c>
      <c r="C12" s="2" t="s">
        <v>21</v>
      </c>
      <c r="D12" s="3">
        <v>0.1</v>
      </c>
    </row>
    <row r="13" spans="1:8" x14ac:dyDescent="0.35">
      <c r="A13" t="str">
        <f t="shared" si="0"/>
        <v>Moderado-DESENVOLVIMENTO</v>
      </c>
      <c r="B13" t="s">
        <v>29</v>
      </c>
      <c r="C13" s="2" t="s">
        <v>22</v>
      </c>
      <c r="D13" s="3">
        <v>0.1</v>
      </c>
    </row>
    <row r="14" spans="1:8" ht="15" thickBot="1" x14ac:dyDescent="0.4">
      <c r="A14" s="4" t="str">
        <f t="shared" si="0"/>
        <v>Moderado-HOTELARIAS</v>
      </c>
      <c r="B14" s="4" t="s">
        <v>29</v>
      </c>
      <c r="C14" s="5" t="s">
        <v>23</v>
      </c>
      <c r="D14" s="6">
        <v>0.1</v>
      </c>
    </row>
    <row r="15" spans="1:8" x14ac:dyDescent="0.35">
      <c r="A15" t="str">
        <f t="shared" si="0"/>
        <v>Agressivo-PAPEL</v>
      </c>
      <c r="B15" t="s">
        <v>30</v>
      </c>
      <c r="C15" s="2" t="s">
        <v>18</v>
      </c>
      <c r="D15" s="3">
        <v>0.5</v>
      </c>
    </row>
    <row r="16" spans="1:8" x14ac:dyDescent="0.35">
      <c r="A16" t="str">
        <f t="shared" si="0"/>
        <v>Agressivo-TIJOLO</v>
      </c>
      <c r="B16" t="s">
        <v>30</v>
      </c>
      <c r="C16" s="2" t="s">
        <v>19</v>
      </c>
      <c r="D16" s="3">
        <v>0.1</v>
      </c>
    </row>
    <row r="17" spans="1:4" x14ac:dyDescent="0.35">
      <c r="A17" t="str">
        <f t="shared" si="0"/>
        <v>Agressivo-HÍBRIDOS</v>
      </c>
      <c r="B17" t="s">
        <v>30</v>
      </c>
      <c r="C17" s="2" t="s">
        <v>20</v>
      </c>
      <c r="D17" s="3">
        <v>0.05</v>
      </c>
    </row>
    <row r="18" spans="1:4" x14ac:dyDescent="0.35">
      <c r="A18" t="str">
        <f t="shared" si="0"/>
        <v>Agressivo-FOFs</v>
      </c>
      <c r="B18" t="s">
        <v>30</v>
      </c>
      <c r="C18" s="2" t="s">
        <v>21</v>
      </c>
      <c r="D18" s="3">
        <v>0.05</v>
      </c>
    </row>
    <row r="19" spans="1:4" x14ac:dyDescent="0.35">
      <c r="A19" t="str">
        <f t="shared" si="0"/>
        <v>Agressivo-DESENVOLVIMENTO</v>
      </c>
      <c r="B19" t="s">
        <v>30</v>
      </c>
      <c r="C19" s="2" t="s">
        <v>22</v>
      </c>
      <c r="D19" s="3">
        <v>0.2</v>
      </c>
    </row>
    <row r="20" spans="1:4" x14ac:dyDescent="0.35">
      <c r="A20" t="str">
        <f t="shared" si="0"/>
        <v>Agressivo-HOTELARIAS</v>
      </c>
      <c r="B20" t="s">
        <v>30</v>
      </c>
      <c r="C20" s="2" t="s">
        <v>23</v>
      </c>
      <c r="D20" s="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qtd_anos</vt:lpstr>
      <vt:lpstr>rendimento_carteira</vt:lpstr>
      <vt:lpstr>salario</vt:lpstr>
      <vt:lpstr>sgt_investimento</vt:lpstr>
      <vt:lpstr>sgtao_investimento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joao.pimentel@intelbras.com.br</dc:creator>
  <cp:lastModifiedBy>Joao Paulo Pimentel Araujo</cp:lastModifiedBy>
  <dcterms:created xsi:type="dcterms:W3CDTF">2025-06-05T19:29:03Z</dcterms:created>
  <dcterms:modified xsi:type="dcterms:W3CDTF">2025-06-06T12:43:45Z</dcterms:modified>
</cp:coreProperties>
</file>