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cc6924b19bd1e4/Documentos/"/>
    </mc:Choice>
  </mc:AlternateContent>
  <xr:revisionPtr revIDLastSave="0" documentId="8_{DAE2830E-61E2-4A02-833C-CC761497F33C}" xr6:coauthVersionLast="47" xr6:coauthVersionMax="47" xr10:uidLastSave="{00000000-0000-0000-0000-000000000000}"/>
  <bookViews>
    <workbookView xWindow="-110" yWindow="-110" windowWidth="19420" windowHeight="11020" xr2:uid="{9E9B44E3-05BC-4984-88E2-B69E0D1B21AB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3" i="1" l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52" i="1"/>
  <c r="U197" i="1"/>
  <c r="S197" i="1" a="1"/>
  <c r="S197" i="1" s="1"/>
  <c r="Y197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52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R187" i="1"/>
  <c r="R188" i="1"/>
  <c r="R189" i="1"/>
  <c r="R190" i="1"/>
  <c r="R191" i="1"/>
  <c r="R192" i="1"/>
  <c r="R193" i="1"/>
  <c r="R194" i="1"/>
  <c r="R195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E202" i="1"/>
  <c r="E200" i="1"/>
  <c r="E198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J4" i="1"/>
  <c r="P4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I52" i="1"/>
  <c r="I64" i="1"/>
  <c r="I76" i="1"/>
  <c r="I88" i="1"/>
  <c r="I100" i="1"/>
  <c r="I112" i="1"/>
  <c r="I124" i="1"/>
  <c r="I136" i="1"/>
  <c r="I148" i="1" l="1"/>
  <c r="I160" i="1"/>
  <c r="I172" i="1"/>
  <c r="I184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<sst xmlns="http://schemas.openxmlformats.org/spreadsheetml/2006/main" count="27" uniqueCount="27">
  <si>
    <t>Demanda</t>
  </si>
  <si>
    <t>Precios</t>
  </si>
  <si>
    <t>Precios Ajustados Por Inflacion</t>
  </si>
  <si>
    <t>Temperaturas</t>
  </si>
  <si>
    <t>Variables Económicas</t>
  </si>
  <si>
    <t>Elasticidades Demanda</t>
  </si>
  <si>
    <t>Mes</t>
  </si>
  <si>
    <t>Demanda Distribuidoras [GWh]</t>
  </si>
  <si>
    <t>Participacion respecto del total del MEM (anual)</t>
  </si>
  <si>
    <t>Ajuste por Inflacion (base: ene/2011 = 1)</t>
  </si>
  <si>
    <t>Precio Monómico Medio Total [$/MWh]</t>
  </si>
  <si>
    <t>Precio Estacional Medio Total [$/MWh]*</t>
  </si>
  <si>
    <t>Precio Estacional Medio (s/transporte)[$/MWh]</t>
  </si>
  <si>
    <t>Cobertura (Monomico Medio/PEST)</t>
  </si>
  <si>
    <t>Precio Monómico Medio Total Ajustado</t>
  </si>
  <si>
    <t>Precio Estacional Medio Total Ajustado</t>
  </si>
  <si>
    <t>Temperatura Máxima Media CABA</t>
  </si>
  <si>
    <t>Temperatura Mínima Media CABA</t>
  </si>
  <si>
    <t>EMAE</t>
  </si>
  <si>
    <t>Índice de Salarios</t>
  </si>
  <si>
    <t>Índice de Salarios Ajustado</t>
  </si>
  <si>
    <t>Elast. Temp.</t>
  </si>
  <si>
    <t>Elast. Precio</t>
  </si>
  <si>
    <t>Elast. Salario</t>
  </si>
  <si>
    <t>Elast. EMAE</t>
  </si>
  <si>
    <t>Elast. Precio Mon.</t>
  </si>
  <si>
    <t>Elast. Precio 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</si>
</sst>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-* #,##0.00_-;\-* #,##0.00_-;_-* &quot;-&quot;??_-;_-@_-"/>
    <numFmt numFmtId="164" formatCode="_ * #,##0.00_ ;_ * \-#,##0.00_ ;_ * &quot;-&quot;??_ ;_ @_ "/>
    <numFmt numFmtId="165" formatCode="_-* #,##0.00\ _€_-;\-* #,##0.00\ _€_-;_-* &quot;-&quot;??\ _€_-;_-@_-"/>
    <numFmt numFmtId="166" formatCode="0.0%"/>
    <numFmt numFmtId="167" formatCode="0.0"/>
    <numFmt numFmtId="168" formatCode="#,##0.0"/>
    <numFmt numFmtId="169" formatCode="_ [$€]\ * #,##0.00_ ;_ [$€]\ * \-#,##0.00_ ;_ [$€]\ * &quot;-&quot;??_ ;_ @_ "/>
    <numFmt numFmtId="170" formatCode="0.00000000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Open Sans"/>
      <family val="2"/>
    </font>
    <font>
      <sz val="11"/>
      <color theme="0"/>
      <name val="Calibri Light"/>
      <family val="2"/>
      <scheme val="major"/>
    </font>
    <font>
      <sz val="10"/>
      <name val="Arial"/>
    </font>
    <font>
      <sz val="11"/>
      <color indexed="8"/>
      <name val="Calibri"/>
      <family val="2"/>
    </font>
    <font>
      <sz val="11"/>
      <color rgb="FFCCCCCC"/>
      <name val="System-Ui"/>
      <charset val="1"/>
    </font>
    <font>
      <sz val="11"/>
      <name val="System-Ui"/>
      <charset val="1"/>
    </font>
  </fonts>
  <fills count="4">
    <fill>
      <patternFill patternType="none"/>
    </fill>
    <fill>
      <patternFill patternType="gray125"/>
    </fill>
    <fill>
      <patternFill patternType="solid">
        <fgColor rgb="FFF28A6E"/>
        <bgColor indexed="64"/>
      </patternFill>
    </fill>
    <fill>
      <patternFill patternType="solid">
        <fgColor indexed="9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9">
    <xf numFmtId="0" fontId="0" fillId="0" borderId="0"/>
    <xf numFmtId="165" fontId="1" fillId="0" borderId="0" applyFont="0" applyFill="0" applyBorder="0" applyAlignment="0" applyProtection="0"/>
    <xf numFmtId="0" fontId="2" fillId="2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8" fillId="0" borderId="0"/>
    <xf numFmtId="16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25">
    <xf numFmtId="0" fontId="0" fillId="0" borderId="0" xfId="0"/>
    <xf numFmtId="2" fontId="0" fillId="0" borderId="0" xfId="0" applyNumberFormat="1"/>
    <xf numFmtId="4" fontId="0" fillId="0" borderId="0" xfId="0" applyNumberFormat="1"/>
    <xf numFmtId="167" fontId="5" fillId="0" borderId="0" xfId="0" applyNumberFormat="1" applyFont="1" applyAlignment="1">
      <alignment horizontal="center" vertical="center"/>
    </xf>
    <xf numFmtId="168" fontId="7" fillId="0" borderId="0" xfId="1" applyNumberFormat="1" applyFont="1" applyFill="1" applyBorder="1" applyAlignment="1">
      <alignment horizontal="center" vertical="center" wrapText="1"/>
    </xf>
    <xf numFmtId="168" fontId="6" fillId="0" borderId="0" xfId="1" applyNumberFormat="1" applyFont="1" applyFill="1" applyBorder="1" applyAlignment="1">
      <alignment horizontal="center" vertical="center" wrapText="1"/>
    </xf>
    <xf numFmtId="168" fontId="6" fillId="0" borderId="0" xfId="0" applyNumberFormat="1" applyFont="1" applyAlignment="1">
      <alignment horizontal="center" vertical="center" wrapText="1"/>
    </xf>
    <xf numFmtId="167" fontId="4" fillId="0" borderId="0" xfId="0" applyNumberFormat="1" applyFont="1" applyAlignment="1">
      <alignment horizontal="center" vertical="center"/>
    </xf>
    <xf numFmtId="0" fontId="0" fillId="0" borderId="16" xfId="0" applyBorder="1"/>
    <xf numFmtId="2" fontId="5" fillId="3" borderId="0" xfId="14" applyNumberFormat="1" applyFont="1" applyFill="1"/>
    <xf numFmtId="2" fontId="5" fillId="3" borderId="16" xfId="14" applyNumberFormat="1" applyFont="1" applyFill="1" applyBorder="1" applyAlignment="1">
      <alignment horizontal="center" vertical="center"/>
    </xf>
    <xf numFmtId="2" fontId="5" fillId="3" borderId="22" xfId="14" applyNumberFormat="1" applyFont="1" applyFill="1" applyBorder="1" applyAlignment="1">
      <alignment horizontal="center" vertical="center"/>
    </xf>
    <xf numFmtId="2" fontId="5" fillId="3" borderId="23" xfId="14" applyNumberFormat="1" applyFont="1" applyFill="1" applyBorder="1" applyAlignment="1">
      <alignment horizontal="center" vertical="center"/>
    </xf>
    <xf numFmtId="0" fontId="0" fillId="0" borderId="26" xfId="0" applyBorder="1"/>
    <xf numFmtId="2" fontId="0" fillId="0" borderId="24" xfId="0" applyNumberFormat="1" applyBorder="1" applyAlignment="1">
      <alignment horizontal="center" vertical="center" wrapText="1"/>
    </xf>
    <xf numFmtId="2" fontId="0" fillId="0" borderId="28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7" fontId="5" fillId="0" borderId="4" xfId="13" applyNumberFormat="1" applyFont="1" applyBorder="1" applyAlignment="1">
      <alignment horizontal="center" vertical="center"/>
    </xf>
    <xf numFmtId="167" fontId="5" fillId="0" borderId="5" xfId="13" applyNumberFormat="1" applyFont="1" applyBorder="1" applyAlignment="1">
      <alignment horizontal="center" vertical="center"/>
    </xf>
    <xf numFmtId="0" fontId="5" fillId="0" borderId="5" xfId="13" applyFont="1" applyBorder="1" applyAlignment="1">
      <alignment horizontal="center" vertical="center"/>
    </xf>
    <xf numFmtId="167" fontId="5" fillId="0" borderId="3" xfId="13" applyNumberFormat="1" applyFont="1" applyBorder="1" applyAlignment="1">
      <alignment horizontal="center" vertical="center"/>
    </xf>
    <xf numFmtId="167" fontId="5" fillId="0" borderId="11" xfId="13" applyNumberFormat="1" applyFon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166" fontId="0" fillId="0" borderId="24" xfId="0" applyNumberFormat="1" applyBorder="1" applyAlignment="1">
      <alignment horizontal="center" vertical="center" wrapText="1"/>
    </xf>
    <xf numFmtId="2" fontId="0" fillId="0" borderId="25" xfId="0" applyNumberFormat="1" applyBorder="1" applyAlignment="1">
      <alignment horizontal="center" vertical="center" wrapText="1"/>
    </xf>
    <xf numFmtId="2" fontId="0" fillId="0" borderId="17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7" fontId="0" fillId="0" borderId="19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5" fillId="0" borderId="12" xfId="13" applyNumberFormat="1" applyFont="1" applyBorder="1" applyAlignment="1">
      <alignment horizontal="center" vertical="center"/>
    </xf>
    <xf numFmtId="0" fontId="5" fillId="0" borderId="4" xfId="13" applyFont="1" applyBorder="1" applyAlignment="1">
      <alignment horizontal="center" vertical="center"/>
    </xf>
    <xf numFmtId="0" fontId="5" fillId="0" borderId="3" xfId="13" applyFont="1" applyBorder="1" applyAlignment="1">
      <alignment horizontal="center" vertical="center"/>
    </xf>
    <xf numFmtId="2" fontId="5" fillId="3" borderId="31" xfId="14" applyNumberFormat="1" applyFont="1" applyFill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center"/>
    </xf>
    <xf numFmtId="167" fontId="0" fillId="0" borderId="30" xfId="0" applyNumberFormat="1" applyBorder="1" applyAlignment="1">
      <alignment horizontal="center" vertical="center"/>
    </xf>
    <xf numFmtId="167" fontId="5" fillId="0" borderId="33" xfId="13" applyNumberFormat="1" applyFont="1" applyBorder="1" applyAlignment="1">
      <alignment horizontal="center" vertical="center"/>
    </xf>
    <xf numFmtId="167" fontId="5" fillId="0" borderId="21" xfId="13" applyNumberFormat="1" applyFont="1" applyBorder="1" applyAlignment="1">
      <alignment horizontal="center" vertical="center"/>
    </xf>
    <xf numFmtId="167" fontId="0" fillId="0" borderId="34" xfId="0" applyNumberFormat="1" applyBorder="1" applyAlignment="1">
      <alignment horizontal="center" vertical="center"/>
    </xf>
    <xf numFmtId="167" fontId="5" fillId="0" borderId="20" xfId="13" applyNumberFormat="1" applyFont="1" applyBorder="1" applyAlignment="1">
      <alignment horizontal="center" vertical="center"/>
    </xf>
    <xf numFmtId="167" fontId="5" fillId="0" borderId="19" xfId="13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 wrapText="1"/>
    </xf>
    <xf numFmtId="14" fontId="0" fillId="0" borderId="14" xfId="0" applyNumberFormat="1" applyBorder="1" applyAlignment="1">
      <alignment vertical="center" wrapText="1"/>
    </xf>
    <xf numFmtId="14" fontId="0" fillId="0" borderId="0" xfId="0" applyNumberFormat="1" applyAlignment="1">
      <alignment vertical="center" wrapText="1"/>
    </xf>
    <xf numFmtId="2" fontId="5" fillId="0" borderId="4" xfId="0" applyNumberFormat="1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2" fontId="5" fillId="3" borderId="35" xfId="14" applyNumberFormat="1" applyFont="1" applyFill="1" applyBorder="1" applyAlignment="1">
      <alignment horizontal="center" vertical="center"/>
    </xf>
    <xf numFmtId="2" fontId="5" fillId="3" borderId="10" xfId="14" applyNumberFormat="1" applyFont="1" applyFill="1" applyBorder="1" applyAlignment="1">
      <alignment horizontal="center" vertical="center"/>
    </xf>
    <xf numFmtId="167" fontId="5" fillId="3" borderId="37" xfId="17" applyNumberFormat="1" applyFont="1" applyFill="1" applyBorder="1" applyAlignment="1">
      <alignment horizontal="center" vertical="center"/>
    </xf>
    <xf numFmtId="167" fontId="5" fillId="3" borderId="36" xfId="17" applyNumberFormat="1" applyFont="1" applyFill="1" applyBorder="1" applyAlignment="1">
      <alignment horizontal="center" vertical="center"/>
    </xf>
    <xf numFmtId="2" fontId="5" fillId="3" borderId="37" xfId="14" applyNumberFormat="1" applyFont="1" applyFill="1" applyBorder="1" applyAlignment="1">
      <alignment horizontal="center" vertical="center"/>
    </xf>
    <xf numFmtId="2" fontId="5" fillId="3" borderId="38" xfId="14" applyNumberFormat="1" applyFont="1" applyFill="1" applyBorder="1" applyAlignment="1">
      <alignment horizontal="center" vertical="center"/>
    </xf>
    <xf numFmtId="2" fontId="5" fillId="3" borderId="39" xfId="14" applyNumberFormat="1" applyFont="1" applyFill="1" applyBorder="1" applyAlignment="1">
      <alignment horizontal="center" vertical="center"/>
    </xf>
    <xf numFmtId="2" fontId="5" fillId="3" borderId="2" xfId="14" applyNumberFormat="1" applyFont="1" applyFill="1" applyBorder="1" applyAlignment="1">
      <alignment horizontal="center" vertical="center"/>
    </xf>
    <xf numFmtId="167" fontId="5" fillId="3" borderId="38" xfId="17" applyNumberFormat="1" applyFont="1" applyFill="1" applyBorder="1" applyAlignment="1">
      <alignment horizontal="center" vertical="center"/>
    </xf>
    <xf numFmtId="167" fontId="5" fillId="3" borderId="2" xfId="17" applyNumberFormat="1" applyFont="1" applyFill="1" applyBorder="1" applyAlignment="1">
      <alignment horizontal="center" vertical="center"/>
    </xf>
    <xf numFmtId="167" fontId="5" fillId="0" borderId="37" xfId="17" applyNumberFormat="1" applyFont="1" applyFill="1" applyBorder="1" applyAlignment="1">
      <alignment horizontal="center" vertical="center"/>
    </xf>
    <xf numFmtId="167" fontId="5" fillId="0" borderId="37" xfId="17" applyNumberFormat="1" applyFont="1" applyBorder="1" applyAlignment="1">
      <alignment horizontal="center" vertical="center"/>
    </xf>
    <xf numFmtId="167" fontId="5" fillId="3" borderId="39" xfId="17" applyNumberFormat="1" applyFont="1" applyFill="1" applyBorder="1" applyAlignment="1">
      <alignment horizontal="center" vertical="center"/>
    </xf>
    <xf numFmtId="167" fontId="5" fillId="3" borderId="40" xfId="17" applyNumberFormat="1" applyFont="1" applyFill="1" applyBorder="1" applyAlignment="1">
      <alignment horizontal="center" vertical="center"/>
    </xf>
    <xf numFmtId="167" fontId="5" fillId="3" borderId="41" xfId="17" applyNumberFormat="1" applyFont="1" applyFill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167" fontId="5" fillId="3" borderId="13" xfId="17" applyNumberFormat="1" applyFont="1" applyFill="1" applyBorder="1" applyAlignment="1">
      <alignment horizontal="center" vertical="center"/>
    </xf>
    <xf numFmtId="2" fontId="0" fillId="0" borderId="14" xfId="0" applyNumberFormat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2" fontId="0" fillId="0" borderId="0" xfId="0" applyNumberFormat="1" applyAlignment="1">
      <alignment horizontal="center" vertical="center" wrapText="1"/>
    </xf>
    <xf numFmtId="170" fontId="0" fillId="0" borderId="0" xfId="0" applyNumberFormat="1"/>
    <xf numFmtId="170" fontId="0" fillId="0" borderId="0" xfId="0" applyNumberFormat="1" applyAlignment="1">
      <alignment horizontal="center" vertical="center" wrapText="1"/>
    </xf>
    <xf numFmtId="170" fontId="10" fillId="0" borderId="0" xfId="0" applyNumberFormat="1" applyFont="1" applyAlignment="1">
      <alignment wrapText="1"/>
    </xf>
    <xf numFmtId="170" fontId="11" fillId="0" borderId="0" xfId="0" applyNumberFormat="1" applyFont="1" applyAlignment="1">
      <alignment wrapText="1"/>
    </xf>
    <xf numFmtId="1" fontId="0" fillId="0" borderId="7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3" xfId="0" applyNumberForma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4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9">
    <cellStyle name="Énfasis2 2" xfId="2" xr:uid="{583EC5B6-4329-4091-93D0-C89141DF485F}"/>
    <cellStyle name="Euro" xfId="15" xr:uid="{5EBBA4E5-A83C-44FF-9972-F710A22DFDDF}"/>
    <cellStyle name="Millares 2" xfId="3" xr:uid="{783C3A33-EDB3-4F0A-BA1A-260B8C6C04BB}"/>
    <cellStyle name="Millares 2 2" xfId="6" xr:uid="{8974AFE4-4B89-4719-8377-F06E42F66B60}"/>
    <cellStyle name="Millares 3" xfId="1" xr:uid="{99D528B0-7976-4D52-B230-E85A4764CFBF}"/>
    <cellStyle name="Millares 3 2" xfId="7" xr:uid="{7367CA81-0379-4E12-ACB8-0562511076F8}"/>
    <cellStyle name="Millares 3 3" xfId="10" xr:uid="{53C9E5DE-0F19-4409-ADE6-394A6926BF0B}"/>
    <cellStyle name="Millares 4" xfId="9" xr:uid="{D3512805-030E-4D2D-BCC0-61DD32DA2F93}"/>
    <cellStyle name="Millares 4 2" xfId="12" xr:uid="{5678FEA8-0A07-410A-9585-4A3015E023A2}"/>
    <cellStyle name="Millares 5" xfId="8" xr:uid="{417A1EB7-FAC2-486A-B141-F383A90A392F}"/>
    <cellStyle name="Millares 6" xfId="11" xr:uid="{00571654-79B7-483F-8502-7C7EB3BB701C}"/>
    <cellStyle name="Millares 7" xfId="16" xr:uid="{223DB865-DA05-4526-80F2-F1FA3A8866AA}"/>
    <cellStyle name="Millares 8" xfId="17" xr:uid="{EBAFE850-9392-46D8-9373-72B9B9347F12}"/>
    <cellStyle name="Normal" xfId="0" builtinId="0"/>
    <cellStyle name="Normal 2" xfId="4" xr:uid="{C42A27B3-AE9F-4A37-AF41-8CFEEDEFBEDF}"/>
    <cellStyle name="Normal 3" xfId="5" xr:uid="{FCD921D0-2C98-4214-93CE-A90F7854C7F7}"/>
    <cellStyle name="Normal 4" xfId="14" xr:uid="{F9EBF298-EFE8-4714-B337-38B050601BAA}"/>
    <cellStyle name="Normal 5" xfId="13" xr:uid="{010F62F1-89B2-4412-A1DC-3E29F7AA8306}"/>
    <cellStyle name="Porcentaje 2" xfId="18" xr:uid="{E918810B-78CD-45A8-9987-23FE5DB2F89B}"/>
  </cellStyles>
  <dxfs count="0"/>
  <tableStyles count="1" defaultTableStyle="TableStyleMedium2" defaultPivotStyle="PivotStyleLight16">
    <tableStyle name="Invisible" pivot="0" table="0" count="0" xr9:uid="{3DB9CAA1-1A1E-46C6-9E81-2D5C2292995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CF0AC-B2B3-4377-BE01-94E1025CCD0F}">
  <dimension ref="A1:Y297"/>
  <sheetViews>
    <sheetView tabSelected="1" topLeftCell="A176" zoomScaleNormal="100" workbookViewId="0">
      <pane xSplit="2" topLeftCell="P1" activePane="topRight" state="frozen"/>
      <selection pane="topRight" activeCell="V52" sqref="V52:V195"/>
      <selection activeCell="A148" sqref="A148"/>
    </sheetView>
  </sheetViews>
  <sheetFormatPr defaultColWidth="11.42578125" defaultRowHeight="14.45"/>
  <cols>
    <col min="1" max="1" width="1.42578125" customWidth="1"/>
    <col min="2" max="2" width="9.42578125" style="37" bestFit="1" customWidth="1"/>
    <col min="3" max="3" width="19.7109375" style="59" customWidth="1"/>
    <col min="4" max="4" width="22.28515625" style="60" customWidth="1"/>
    <col min="5" max="5" width="30.42578125" style="27" customWidth="1"/>
    <col min="6" max="6" width="18.28515625" style="27" customWidth="1"/>
    <col min="7" max="7" width="22.28515625" style="27" bestFit="1" customWidth="1"/>
    <col min="8" max="8" width="22.28515625" style="27" customWidth="1"/>
    <col min="9" max="11" width="20.7109375" style="27" customWidth="1"/>
    <col min="12" max="12" width="13.85546875" style="16" customWidth="1"/>
    <col min="13" max="13" width="25.42578125" style="16" bestFit="1" customWidth="1"/>
    <col min="14" max="14" width="10.140625" style="16" customWidth="1"/>
    <col min="15" max="15" width="10" style="16" customWidth="1"/>
    <col min="16" max="16" width="11.42578125" style="16"/>
    <col min="18" max="18" width="12.42578125" bestFit="1" customWidth="1"/>
    <col min="21" max="21" width="15.85546875" style="102" customWidth="1"/>
    <col min="22" max="22" width="15.85546875" customWidth="1"/>
    <col min="23" max="23" width="19" customWidth="1"/>
  </cols>
  <sheetData>
    <row r="1" spans="1:24" ht="7.5" customHeight="1" thickBot="1">
      <c r="B1" s="24"/>
      <c r="C1" s="25"/>
      <c r="D1" s="26"/>
      <c r="E1" s="56"/>
    </row>
    <row r="2" spans="1:24" ht="15" thickBot="1">
      <c r="A2" s="8"/>
      <c r="B2" s="28"/>
      <c r="C2" s="106" t="s">
        <v>0</v>
      </c>
      <c r="D2" s="107"/>
      <c r="E2" s="29"/>
      <c r="F2" s="108" t="s">
        <v>1</v>
      </c>
      <c r="G2" s="109"/>
      <c r="H2" s="109"/>
      <c r="I2" s="109"/>
      <c r="J2" s="108" t="s">
        <v>2</v>
      </c>
      <c r="K2" s="110"/>
      <c r="L2" s="113" t="s">
        <v>3</v>
      </c>
      <c r="M2" s="114"/>
      <c r="N2" s="113" t="s">
        <v>4</v>
      </c>
      <c r="O2" s="124"/>
      <c r="P2" s="114"/>
      <c r="Q2" s="13"/>
      <c r="R2" s="120" t="s">
        <v>5</v>
      </c>
      <c r="S2" s="120"/>
      <c r="T2" s="120"/>
      <c r="U2" s="120"/>
    </row>
    <row r="3" spans="1:24" ht="51.75" customHeight="1" thickBot="1">
      <c r="A3" s="8"/>
      <c r="B3" s="30" t="s">
        <v>6</v>
      </c>
      <c r="C3" s="31" t="s">
        <v>7</v>
      </c>
      <c r="D3" s="32" t="s">
        <v>8</v>
      </c>
      <c r="E3" s="33" t="s">
        <v>9</v>
      </c>
      <c r="F3" s="33" t="s">
        <v>10</v>
      </c>
      <c r="G3" s="15" t="s">
        <v>11</v>
      </c>
      <c r="H3" s="14" t="s">
        <v>12</v>
      </c>
      <c r="I3" s="33" t="s">
        <v>13</v>
      </c>
      <c r="J3" s="15" t="s">
        <v>14</v>
      </c>
      <c r="K3" s="34" t="s">
        <v>15</v>
      </c>
      <c r="L3" s="15" t="s">
        <v>16</v>
      </c>
      <c r="M3" s="35" t="s">
        <v>17</v>
      </c>
      <c r="N3" s="15" t="s">
        <v>18</v>
      </c>
      <c r="O3" s="65" t="s">
        <v>19</v>
      </c>
      <c r="P3" s="36" t="s">
        <v>20</v>
      </c>
      <c r="R3" s="101" t="s">
        <v>21</v>
      </c>
      <c r="S3" s="101" t="s">
        <v>22</v>
      </c>
      <c r="T3" s="101" t="s">
        <v>23</v>
      </c>
      <c r="U3" s="103" t="s">
        <v>24</v>
      </c>
      <c r="W3" s="101" t="s">
        <v>25</v>
      </c>
      <c r="X3" s="101" t="s">
        <v>26</v>
      </c>
    </row>
    <row r="4" spans="1:24">
      <c r="A4" s="8"/>
      <c r="B4" s="37">
        <v>39083</v>
      </c>
      <c r="C4" s="38">
        <v>6812</v>
      </c>
      <c r="D4" s="115">
        <v>0.78200000000000003</v>
      </c>
      <c r="E4" s="74">
        <v>0.45346953152518499</v>
      </c>
      <c r="F4" s="39">
        <v>87.3</v>
      </c>
      <c r="G4" s="39"/>
      <c r="H4" s="39"/>
      <c r="I4" s="39"/>
      <c r="J4" s="39">
        <f>F4/E4</f>
        <v>192.51569053907096</v>
      </c>
      <c r="L4" s="17">
        <v>29.4</v>
      </c>
      <c r="M4" s="61">
        <v>20.100000000000001</v>
      </c>
      <c r="N4" s="40">
        <v>114.70176482722367</v>
      </c>
      <c r="O4" s="80">
        <v>9.9634207203852743</v>
      </c>
      <c r="P4" s="64">
        <f t="shared" ref="P4:P35" si="0">O4/E4</f>
        <v>21.971532876474903</v>
      </c>
      <c r="Q4" s="9"/>
      <c r="W4" s="1"/>
    </row>
    <row r="5" spans="1:24">
      <c r="A5" s="8"/>
      <c r="B5" s="37">
        <v>39114</v>
      </c>
      <c r="C5" s="38">
        <v>6346</v>
      </c>
      <c r="D5" s="115"/>
      <c r="E5" s="74">
        <v>0.45646354350123286</v>
      </c>
      <c r="F5" s="39">
        <v>95.1</v>
      </c>
      <c r="G5" s="39"/>
      <c r="H5" s="39"/>
      <c r="I5" s="39"/>
      <c r="J5" s="39">
        <f t="shared" ref="J5:J68" si="1">F5/E5</f>
        <v>208.3408442009414</v>
      </c>
      <c r="L5" s="17">
        <v>30.1</v>
      </c>
      <c r="M5" s="19">
        <v>19.7</v>
      </c>
      <c r="N5" s="40">
        <v>112.74324828605302</v>
      </c>
      <c r="O5" s="84">
        <v>10.080942257161299</v>
      </c>
      <c r="P5" s="10">
        <f t="shared" si="0"/>
        <v>22.084879287044469</v>
      </c>
      <c r="Q5" s="9"/>
      <c r="W5" s="1"/>
    </row>
    <row r="6" spans="1:24">
      <c r="A6" s="8"/>
      <c r="B6" s="37">
        <v>39142</v>
      </c>
      <c r="C6" s="38">
        <v>6643</v>
      </c>
      <c r="D6" s="115"/>
      <c r="E6" s="74">
        <v>0.46121873899260302</v>
      </c>
      <c r="F6" s="39">
        <v>91.7</v>
      </c>
      <c r="G6" s="39"/>
      <c r="H6" s="39"/>
      <c r="I6" s="39"/>
      <c r="J6" s="39">
        <f t="shared" si="1"/>
        <v>198.82106308232778</v>
      </c>
      <c r="L6" s="17">
        <v>26</v>
      </c>
      <c r="M6" s="19">
        <v>18</v>
      </c>
      <c r="N6" s="40">
        <v>129.28276498944658</v>
      </c>
      <c r="O6" s="84">
        <v>10.181843632347718</v>
      </c>
      <c r="P6" s="10">
        <f t="shared" si="0"/>
        <v>22.075953927169063</v>
      </c>
      <c r="Q6" s="9"/>
      <c r="W6" s="1"/>
    </row>
    <row r="7" spans="1:24">
      <c r="A7" s="8"/>
      <c r="B7" s="37">
        <v>39173</v>
      </c>
      <c r="C7" s="38">
        <v>6130</v>
      </c>
      <c r="D7" s="115"/>
      <c r="E7" s="74">
        <v>0.47168016907361743</v>
      </c>
      <c r="F7" s="39">
        <v>96.6</v>
      </c>
      <c r="G7" s="39"/>
      <c r="H7" s="39"/>
      <c r="I7" s="39"/>
      <c r="J7" s="39">
        <f t="shared" si="1"/>
        <v>204.79979090433875</v>
      </c>
      <c r="L7" s="17">
        <v>23.2</v>
      </c>
      <c r="M7" s="19">
        <v>14.5</v>
      </c>
      <c r="N7" s="40">
        <v>133.46308313008805</v>
      </c>
      <c r="O7" s="84">
        <v>10.338598954706198</v>
      </c>
      <c r="P7" s="10">
        <f t="shared" si="0"/>
        <v>21.918663604219923</v>
      </c>
      <c r="Q7" s="9"/>
      <c r="W7" s="1"/>
    </row>
    <row r="8" spans="1:24">
      <c r="A8" s="8"/>
      <c r="B8" s="37">
        <v>39203</v>
      </c>
      <c r="C8" s="38">
        <v>6888</v>
      </c>
      <c r="D8" s="115"/>
      <c r="E8" s="74">
        <v>0.48150757308911579</v>
      </c>
      <c r="F8" s="39">
        <v>121.4</v>
      </c>
      <c r="G8" s="39"/>
      <c r="H8" s="39"/>
      <c r="I8" s="39"/>
      <c r="J8" s="39">
        <f t="shared" si="1"/>
        <v>252.12479882955384</v>
      </c>
      <c r="L8" s="17">
        <v>17.100000000000001</v>
      </c>
      <c r="M8" s="19">
        <v>8.3000000000000007</v>
      </c>
      <c r="N8" s="40">
        <v>147.60791074167543</v>
      </c>
      <c r="O8" s="84">
        <v>10.48260418571232</v>
      </c>
      <c r="P8" s="10">
        <f t="shared" si="0"/>
        <v>21.770382796808548</v>
      </c>
      <c r="Q8" s="9"/>
      <c r="W8" s="1"/>
    </row>
    <row r="9" spans="1:24">
      <c r="A9" s="8"/>
      <c r="B9" s="37">
        <v>39234</v>
      </c>
      <c r="C9" s="38">
        <v>7108</v>
      </c>
      <c r="D9" s="115"/>
      <c r="E9" s="74">
        <v>0.49429376541035586</v>
      </c>
      <c r="F9" s="39">
        <v>154.6</v>
      </c>
      <c r="G9" s="39"/>
      <c r="H9" s="39"/>
      <c r="I9" s="39"/>
      <c r="J9" s="39">
        <f t="shared" si="1"/>
        <v>312.76947195895383</v>
      </c>
      <c r="L9" s="17">
        <v>15.6</v>
      </c>
      <c r="M9" s="19">
        <v>6</v>
      </c>
      <c r="N9" s="40">
        <v>136.12098630494512</v>
      </c>
      <c r="O9" s="84">
        <v>10.748730037205384</v>
      </c>
      <c r="P9" s="10">
        <f t="shared" si="0"/>
        <v>21.745631422807723</v>
      </c>
      <c r="Q9" s="9"/>
      <c r="W9" s="1"/>
    </row>
    <row r="10" spans="1:24">
      <c r="A10" s="8"/>
      <c r="B10" s="37">
        <v>39264</v>
      </c>
      <c r="C10" s="38">
        <v>7393</v>
      </c>
      <c r="D10" s="115"/>
      <c r="E10" s="74">
        <v>0.50690383938006345</v>
      </c>
      <c r="F10" s="39">
        <v>186.4</v>
      </c>
      <c r="G10" s="39"/>
      <c r="H10" s="39"/>
      <c r="I10" s="39"/>
      <c r="J10" s="39">
        <f t="shared" si="1"/>
        <v>367.72260440553123</v>
      </c>
      <c r="L10" s="17">
        <v>14.1</v>
      </c>
      <c r="M10" s="19">
        <v>4.5999999999999996</v>
      </c>
      <c r="N10" s="40">
        <v>127.38755189795539</v>
      </c>
      <c r="O10" s="84">
        <v>10.993377202575113</v>
      </c>
      <c r="P10" s="10">
        <f t="shared" si="0"/>
        <v>21.687303090897604</v>
      </c>
      <c r="Q10" s="9"/>
      <c r="W10" s="1"/>
    </row>
    <row r="11" spans="1:24">
      <c r="A11" s="8"/>
      <c r="B11" s="37">
        <v>39295</v>
      </c>
      <c r="C11" s="38">
        <v>7311</v>
      </c>
      <c r="D11" s="115"/>
      <c r="E11" s="74">
        <v>0.52374075378654461</v>
      </c>
      <c r="F11" s="39">
        <v>173.8</v>
      </c>
      <c r="G11" s="39"/>
      <c r="H11" s="39"/>
      <c r="I11" s="39"/>
      <c r="J11" s="39">
        <f t="shared" si="1"/>
        <v>331.84356715313737</v>
      </c>
      <c r="L11" s="17">
        <v>14.6</v>
      </c>
      <c r="M11" s="19">
        <v>5.9</v>
      </c>
      <c r="N11" s="40">
        <v>126.59522767863001</v>
      </c>
      <c r="O11" s="84">
        <v>11.382420376914141</v>
      </c>
      <c r="P11" s="10">
        <f t="shared" si="0"/>
        <v>21.732928542645261</v>
      </c>
      <c r="Q11" s="9"/>
      <c r="W11" s="1"/>
    </row>
    <row r="12" spans="1:24">
      <c r="A12" s="8"/>
      <c r="B12" s="37">
        <v>39326</v>
      </c>
      <c r="C12" s="38">
        <v>6209</v>
      </c>
      <c r="D12" s="115"/>
      <c r="E12" s="74">
        <v>0.53423740753786542</v>
      </c>
      <c r="F12" s="39">
        <v>133.30000000000001</v>
      </c>
      <c r="G12" s="39"/>
      <c r="H12" s="39"/>
      <c r="I12" s="39"/>
      <c r="J12" s="39">
        <f t="shared" si="1"/>
        <v>249.51453814201889</v>
      </c>
      <c r="L12" s="17">
        <v>21.4</v>
      </c>
      <c r="M12" s="19">
        <v>12.7</v>
      </c>
      <c r="N12" s="40">
        <v>123.5104632944452</v>
      </c>
      <c r="O12" s="84">
        <v>11.5343888187878</v>
      </c>
      <c r="P12" s="10">
        <f t="shared" si="0"/>
        <v>21.590380336611435</v>
      </c>
      <c r="Q12" s="9"/>
      <c r="W12" s="1"/>
    </row>
    <row r="13" spans="1:24">
      <c r="A13" s="8"/>
      <c r="B13" s="37">
        <v>39356</v>
      </c>
      <c r="C13" s="38">
        <v>6456</v>
      </c>
      <c r="D13" s="115"/>
      <c r="E13" s="74">
        <v>0.54188094399436415</v>
      </c>
      <c r="F13" s="39">
        <v>96.3</v>
      </c>
      <c r="G13" s="39"/>
      <c r="H13" s="39"/>
      <c r="I13" s="39"/>
      <c r="J13" s="39">
        <f t="shared" si="1"/>
        <v>177.71431357254292</v>
      </c>
      <c r="L13" s="17">
        <v>23.7</v>
      </c>
      <c r="M13" s="19">
        <v>14.4</v>
      </c>
      <c r="N13" s="40">
        <v>128.41538266104467</v>
      </c>
      <c r="O13" s="84">
        <v>11.732809802821977</v>
      </c>
      <c r="P13" s="10">
        <f t="shared" si="0"/>
        <v>21.652006649903534</v>
      </c>
      <c r="Q13" s="9"/>
      <c r="W13" s="1"/>
    </row>
    <row r="14" spans="1:24">
      <c r="A14" s="8"/>
      <c r="B14" s="37">
        <v>39387</v>
      </c>
      <c r="C14" s="38">
        <v>6307</v>
      </c>
      <c r="D14" s="115"/>
      <c r="E14" s="74">
        <v>0.53969707643536458</v>
      </c>
      <c r="F14" s="39">
        <v>97.3</v>
      </c>
      <c r="G14" s="39"/>
      <c r="H14" s="39"/>
      <c r="I14" s="39"/>
      <c r="J14" s="39">
        <f t="shared" si="1"/>
        <v>180.28632032371752</v>
      </c>
      <c r="L14" s="17">
        <v>25</v>
      </c>
      <c r="M14" s="19">
        <v>12.7</v>
      </c>
      <c r="N14" s="40">
        <v>129.73508945617357</v>
      </c>
      <c r="O14" s="84">
        <v>11.900161379559169</v>
      </c>
      <c r="P14" s="10">
        <f t="shared" si="0"/>
        <v>22.049705101532751</v>
      </c>
      <c r="Q14" s="9"/>
      <c r="W14" s="1"/>
    </row>
    <row r="15" spans="1:24">
      <c r="A15" s="8"/>
      <c r="B15" s="41">
        <v>39417</v>
      </c>
      <c r="C15" s="42">
        <v>6960</v>
      </c>
      <c r="D15" s="116"/>
      <c r="E15" s="75">
        <v>0.54498062698133154</v>
      </c>
      <c r="F15" s="43">
        <v>115.3</v>
      </c>
      <c r="G15" s="43"/>
      <c r="H15" s="43"/>
      <c r="I15" s="43"/>
      <c r="J15" s="43">
        <f t="shared" si="1"/>
        <v>211.56715356773523</v>
      </c>
      <c r="K15" s="44"/>
      <c r="L15" s="18">
        <v>29.3</v>
      </c>
      <c r="M15" s="20">
        <v>18</v>
      </c>
      <c r="N15" s="40">
        <v>128.89792837498598</v>
      </c>
      <c r="O15" s="84">
        <v>12.064956395147023</v>
      </c>
      <c r="P15" s="12">
        <f t="shared" si="0"/>
        <v>22.138321616999995</v>
      </c>
      <c r="Q15" s="9"/>
      <c r="W15" s="1"/>
    </row>
    <row r="16" spans="1:24">
      <c r="A16" s="8"/>
      <c r="B16" s="37">
        <v>39448</v>
      </c>
      <c r="C16" s="38">
        <v>7218</v>
      </c>
      <c r="D16" s="115">
        <v>0.77700000000000002</v>
      </c>
      <c r="E16" s="74">
        <v>0.55600563578724904</v>
      </c>
      <c r="F16" s="39">
        <v>142.80000000000001</v>
      </c>
      <c r="G16" s="39"/>
      <c r="H16" s="39"/>
      <c r="I16" s="39"/>
      <c r="J16" s="39">
        <f t="shared" si="1"/>
        <v>256.83192904656323</v>
      </c>
      <c r="L16" s="19">
        <v>30.6</v>
      </c>
      <c r="M16" s="19">
        <v>20.6</v>
      </c>
      <c r="N16" s="45">
        <v>126.22689251081431</v>
      </c>
      <c r="O16" s="85">
        <v>11.903132535131334</v>
      </c>
      <c r="P16" s="10">
        <f t="shared" si="0"/>
        <v>21.408294752763926</v>
      </c>
      <c r="Q16" s="9"/>
      <c r="W16" s="1"/>
    </row>
    <row r="17" spans="1:23">
      <c r="A17" s="8"/>
      <c r="B17" s="37">
        <v>39479</v>
      </c>
      <c r="C17" s="38">
        <v>6794</v>
      </c>
      <c r="D17" s="115"/>
      <c r="E17" s="74">
        <v>0.56843959140542444</v>
      </c>
      <c r="F17" s="39">
        <v>140.30000000000001</v>
      </c>
      <c r="G17" s="39"/>
      <c r="H17" s="39"/>
      <c r="I17" s="39"/>
      <c r="J17" s="39">
        <f t="shared" si="1"/>
        <v>246.81602429049451</v>
      </c>
      <c r="L17" s="19">
        <v>29.9</v>
      </c>
      <c r="M17" s="19">
        <v>20.7</v>
      </c>
      <c r="N17" s="40">
        <v>122.8249045091645</v>
      </c>
      <c r="O17" s="84">
        <v>12.146996264327907</v>
      </c>
      <c r="P17" s="10">
        <f t="shared" si="0"/>
        <v>21.369018710141855</v>
      </c>
      <c r="Q17" s="9"/>
      <c r="W17" s="1"/>
    </row>
    <row r="18" spans="1:23">
      <c r="A18" s="8"/>
      <c r="B18" s="37">
        <v>39508</v>
      </c>
      <c r="C18" s="38">
        <v>6578</v>
      </c>
      <c r="D18" s="115"/>
      <c r="E18" s="74">
        <v>0.59154631912645295</v>
      </c>
      <c r="F18" s="39">
        <v>149.80000000000001</v>
      </c>
      <c r="G18" s="39"/>
      <c r="H18" s="39"/>
      <c r="I18" s="39"/>
      <c r="J18" s="39">
        <f t="shared" si="1"/>
        <v>253.23460759795168</v>
      </c>
      <c r="L18" s="19">
        <v>26.6</v>
      </c>
      <c r="M18" s="19">
        <v>17.600000000000001</v>
      </c>
      <c r="N18" s="40">
        <v>132.33412728743554</v>
      </c>
      <c r="O18" s="84">
        <v>12.296958796223809</v>
      </c>
      <c r="P18" s="10">
        <f t="shared" si="0"/>
        <v>20.787820663617598</v>
      </c>
      <c r="Q18" s="9"/>
      <c r="W18" s="1"/>
    </row>
    <row r="19" spans="1:23">
      <c r="A19" s="8"/>
      <c r="B19" s="37">
        <v>39539</v>
      </c>
      <c r="C19" s="38">
        <v>6305</v>
      </c>
      <c r="D19" s="115"/>
      <c r="E19" s="74">
        <v>0.6092286016202888</v>
      </c>
      <c r="F19" s="39">
        <v>166.1</v>
      </c>
      <c r="G19" s="39"/>
      <c r="H19" s="39"/>
      <c r="I19" s="39"/>
      <c r="J19" s="39">
        <f t="shared" si="1"/>
        <v>272.63985892691954</v>
      </c>
      <c r="L19" s="19">
        <v>24.9</v>
      </c>
      <c r="M19" s="19">
        <v>13.1</v>
      </c>
      <c r="N19" s="40">
        <v>145.28049855207212</v>
      </c>
      <c r="O19" s="84">
        <v>12.607691832086052</v>
      </c>
      <c r="P19" s="10">
        <f t="shared" si="0"/>
        <v>20.694517293762896</v>
      </c>
      <c r="Q19" s="9"/>
      <c r="W19" s="1"/>
    </row>
    <row r="20" spans="1:23">
      <c r="A20" s="8"/>
      <c r="B20" s="37">
        <v>39569</v>
      </c>
      <c r="C20" s="38">
        <v>6772</v>
      </c>
      <c r="D20" s="115"/>
      <c r="E20" s="74">
        <v>0.61074321944346577</v>
      </c>
      <c r="F20" s="39">
        <v>211</v>
      </c>
      <c r="G20" s="39"/>
      <c r="H20" s="39"/>
      <c r="I20" s="39"/>
      <c r="J20" s="39">
        <f t="shared" si="1"/>
        <v>345.48070823000188</v>
      </c>
      <c r="L20" s="19">
        <v>20.8</v>
      </c>
      <c r="M20" s="19">
        <v>10.6</v>
      </c>
      <c r="N20" s="40">
        <v>154.15616391286648</v>
      </c>
      <c r="O20" s="84">
        <v>12.91797898830761</v>
      </c>
      <c r="P20" s="10">
        <f t="shared" si="0"/>
        <v>21.151244216970596</v>
      </c>
      <c r="Q20" s="9"/>
      <c r="W20" s="1"/>
    </row>
    <row r="21" spans="1:23">
      <c r="A21" s="8"/>
      <c r="B21" s="37">
        <v>39600</v>
      </c>
      <c r="C21" s="38">
        <v>7326</v>
      </c>
      <c r="D21" s="115"/>
      <c r="E21" s="74">
        <v>0.62553716097217316</v>
      </c>
      <c r="F21" s="39">
        <v>226.5</v>
      </c>
      <c r="G21" s="39"/>
      <c r="H21" s="39"/>
      <c r="I21" s="39"/>
      <c r="J21" s="39">
        <f t="shared" si="1"/>
        <v>362.08880004504766</v>
      </c>
      <c r="L21" s="19">
        <v>16.2</v>
      </c>
      <c r="M21" s="19">
        <v>7.3</v>
      </c>
      <c r="N21" s="40">
        <v>140.50348421669764</v>
      </c>
      <c r="O21" s="84">
        <v>13.187826579455804</v>
      </c>
      <c r="P21" s="10">
        <f t="shared" si="0"/>
        <v>21.082403096500386</v>
      </c>
      <c r="Q21" s="9"/>
      <c r="W21" s="1"/>
    </row>
    <row r="22" spans="1:23">
      <c r="A22" s="8"/>
      <c r="B22" s="37">
        <v>39630</v>
      </c>
      <c r="C22" s="38">
        <v>7173</v>
      </c>
      <c r="D22" s="115"/>
      <c r="E22" s="74">
        <v>0.63430785487847829</v>
      </c>
      <c r="F22" s="39">
        <v>169.8</v>
      </c>
      <c r="G22" s="39"/>
      <c r="H22" s="39"/>
      <c r="I22" s="39"/>
      <c r="J22" s="39">
        <f t="shared" si="1"/>
        <v>267.69335850733012</v>
      </c>
      <c r="L22" s="19">
        <v>17.7</v>
      </c>
      <c r="M22" s="19">
        <v>10.7</v>
      </c>
      <c r="N22" s="40">
        <v>136.63868805371584</v>
      </c>
      <c r="O22" s="84">
        <v>13.494139938490786</v>
      </c>
      <c r="P22" s="10">
        <f t="shared" si="0"/>
        <v>21.273802357494084</v>
      </c>
      <c r="Q22" s="9"/>
      <c r="W22" s="1"/>
    </row>
    <row r="23" spans="1:23">
      <c r="A23" s="8"/>
      <c r="B23" s="37">
        <v>39661</v>
      </c>
      <c r="C23" s="38">
        <v>7018</v>
      </c>
      <c r="D23" s="115"/>
      <c r="E23" s="74">
        <v>0.63948573441352585</v>
      </c>
      <c r="F23" s="39">
        <v>172.7</v>
      </c>
      <c r="G23" s="39"/>
      <c r="H23" s="39"/>
      <c r="I23" s="39"/>
      <c r="J23" s="39">
        <f t="shared" si="1"/>
        <v>270.06075461305426</v>
      </c>
      <c r="L23" s="19">
        <v>17.899999999999999</v>
      </c>
      <c r="M23" s="19">
        <v>7.8</v>
      </c>
      <c r="N23" s="40">
        <v>131.34092143552698</v>
      </c>
      <c r="O23" s="84">
        <v>14.040474481209307</v>
      </c>
      <c r="P23" s="10">
        <f t="shared" si="0"/>
        <v>21.95588380730004</v>
      </c>
      <c r="Q23" s="9"/>
      <c r="W23" s="1"/>
    </row>
    <row r="24" spans="1:23">
      <c r="A24" s="8"/>
      <c r="B24" s="37">
        <v>39692</v>
      </c>
      <c r="C24" s="38">
        <v>6539</v>
      </c>
      <c r="D24" s="115"/>
      <c r="E24" s="74">
        <v>0.64638957379358919</v>
      </c>
      <c r="F24" s="39">
        <v>183.2</v>
      </c>
      <c r="G24" s="39"/>
      <c r="H24" s="39"/>
      <c r="I24" s="39"/>
      <c r="J24" s="39">
        <f t="shared" si="1"/>
        <v>283.42041305650923</v>
      </c>
      <c r="L24" s="19">
        <v>18.600000000000001</v>
      </c>
      <c r="M24" s="19">
        <v>10.5</v>
      </c>
      <c r="N24" s="40">
        <v>132.18593848988462</v>
      </c>
      <c r="O24" s="84">
        <v>14.292589725785138</v>
      </c>
      <c r="P24" s="10">
        <f t="shared" si="0"/>
        <v>22.111417487605042</v>
      </c>
      <c r="Q24" s="9"/>
      <c r="W24" s="1"/>
    </row>
    <row r="25" spans="1:23">
      <c r="A25" s="8"/>
      <c r="B25" s="37">
        <v>39722</v>
      </c>
      <c r="C25" s="38">
        <v>6405</v>
      </c>
      <c r="D25" s="115"/>
      <c r="E25" s="74">
        <v>0.65015850651637885</v>
      </c>
      <c r="F25" s="39">
        <v>132.9</v>
      </c>
      <c r="G25" s="39"/>
      <c r="H25" s="39"/>
      <c r="I25" s="39"/>
      <c r="J25" s="39">
        <f t="shared" si="1"/>
        <v>204.41169140751984</v>
      </c>
      <c r="L25" s="19">
        <v>23.3</v>
      </c>
      <c r="M25" s="19">
        <v>13.3</v>
      </c>
      <c r="N25" s="40">
        <v>130.39517884255912</v>
      </c>
      <c r="O25" s="84">
        <v>14.517690419779939</v>
      </c>
      <c r="P25" s="10">
        <f t="shared" si="0"/>
        <v>22.329463160556536</v>
      </c>
      <c r="Q25" s="9"/>
      <c r="W25" s="1"/>
    </row>
    <row r="26" spans="1:23">
      <c r="A26" s="8"/>
      <c r="B26" s="37">
        <v>39753</v>
      </c>
      <c r="C26" s="38">
        <v>6926</v>
      </c>
      <c r="D26" s="115"/>
      <c r="E26" s="74">
        <v>0.65431489961253941</v>
      </c>
      <c r="F26" s="39">
        <v>157.6</v>
      </c>
      <c r="G26" s="39"/>
      <c r="H26" s="39"/>
      <c r="I26" s="39"/>
      <c r="J26" s="39">
        <f t="shared" si="1"/>
        <v>240.86261843238594</v>
      </c>
      <c r="L26" s="19">
        <v>30</v>
      </c>
      <c r="M26" s="19">
        <v>19.5</v>
      </c>
      <c r="N26" s="40">
        <v>125.52756329262156</v>
      </c>
      <c r="O26" s="84">
        <v>14.623204909307972</v>
      </c>
      <c r="P26" s="10">
        <f t="shared" si="0"/>
        <v>22.348879595997712</v>
      </c>
      <c r="Q26" s="9"/>
      <c r="W26" s="1"/>
    </row>
    <row r="27" spans="1:23">
      <c r="A27" s="8"/>
      <c r="B27" s="41">
        <v>39783</v>
      </c>
      <c r="C27" s="42">
        <v>7236</v>
      </c>
      <c r="D27" s="116"/>
      <c r="E27" s="75">
        <v>0.65723846424797461</v>
      </c>
      <c r="F27" s="43">
        <v>162.19999999999999</v>
      </c>
      <c r="G27" s="43"/>
      <c r="H27" s="43"/>
      <c r="I27" s="43"/>
      <c r="J27" s="43">
        <f t="shared" si="1"/>
        <v>246.79018168176214</v>
      </c>
      <c r="K27" s="44"/>
      <c r="L27" s="20">
        <v>29.3</v>
      </c>
      <c r="M27" s="20">
        <v>19.3</v>
      </c>
      <c r="N27" s="40">
        <v>123.46600579407662</v>
      </c>
      <c r="O27" s="86">
        <v>14.766946696843597</v>
      </c>
      <c r="P27" s="12">
        <f t="shared" si="0"/>
        <v>22.468171752151228</v>
      </c>
      <c r="Q27" s="9"/>
      <c r="W27" s="1"/>
    </row>
    <row r="28" spans="1:23">
      <c r="A28" s="8"/>
      <c r="B28" s="37">
        <v>39814</v>
      </c>
      <c r="C28" s="38">
        <v>7255</v>
      </c>
      <c r="D28" s="115">
        <v>0.79400000000000004</v>
      </c>
      <c r="E28" s="74">
        <v>0.66484677703416684</v>
      </c>
      <c r="F28" s="39">
        <v>178.5</v>
      </c>
      <c r="G28" s="39"/>
      <c r="H28" s="39"/>
      <c r="I28" s="39"/>
      <c r="J28" s="39">
        <f t="shared" si="1"/>
        <v>268.4829139072848</v>
      </c>
      <c r="L28" s="19">
        <v>31.1</v>
      </c>
      <c r="M28" s="19">
        <v>20.6</v>
      </c>
      <c r="N28" s="45">
        <v>116.75841920206521</v>
      </c>
      <c r="O28" s="84">
        <v>14.934863660146231</v>
      </c>
      <c r="P28" s="10">
        <f t="shared" si="0"/>
        <v>22.463617446969621</v>
      </c>
      <c r="Q28" s="9"/>
      <c r="W28" s="1"/>
    </row>
    <row r="29" spans="1:23">
      <c r="A29" s="8"/>
      <c r="B29" s="37">
        <v>39845</v>
      </c>
      <c r="C29" s="38">
        <v>6615</v>
      </c>
      <c r="D29" s="115"/>
      <c r="E29" s="74">
        <v>0.66477632969355382</v>
      </c>
      <c r="F29" s="39">
        <v>181.2</v>
      </c>
      <c r="G29" s="39"/>
      <c r="H29" s="39"/>
      <c r="I29" s="39"/>
      <c r="J29" s="39">
        <f t="shared" si="1"/>
        <v>272.57288189477038</v>
      </c>
      <c r="L29" s="19">
        <v>29.9</v>
      </c>
      <c r="M29" s="19">
        <v>19.399999999999999</v>
      </c>
      <c r="N29" s="40">
        <v>114.85886148592792</v>
      </c>
      <c r="O29" s="84">
        <v>15.088928197260644</v>
      </c>
      <c r="P29" s="10">
        <f t="shared" si="0"/>
        <v>22.697751895312344</v>
      </c>
      <c r="Q29" s="9"/>
      <c r="W29" s="1"/>
    </row>
    <row r="30" spans="1:23">
      <c r="A30" s="8"/>
      <c r="B30" s="37">
        <v>39873</v>
      </c>
      <c r="C30" s="38">
        <v>7206</v>
      </c>
      <c r="D30" s="115"/>
      <c r="E30" s="74">
        <v>0.6803099682986965</v>
      </c>
      <c r="F30" s="39">
        <v>186</v>
      </c>
      <c r="G30" s="39"/>
      <c r="H30" s="39"/>
      <c r="I30" s="39"/>
      <c r="J30" s="39">
        <f t="shared" si="1"/>
        <v>273.40478409443938</v>
      </c>
      <c r="L30" s="19">
        <v>28.2</v>
      </c>
      <c r="M30" s="19">
        <v>19</v>
      </c>
      <c r="N30" s="40">
        <v>126.16560261026108</v>
      </c>
      <c r="O30" s="84">
        <v>15.177953922129767</v>
      </c>
      <c r="P30" s="10">
        <f t="shared" si="0"/>
        <v>22.310350618684076</v>
      </c>
      <c r="Q30" s="9"/>
      <c r="W30" s="1"/>
    </row>
    <row r="31" spans="1:23">
      <c r="A31" s="8"/>
      <c r="B31" s="37">
        <v>39904</v>
      </c>
      <c r="C31" s="38">
        <v>6305</v>
      </c>
      <c r="D31" s="115"/>
      <c r="E31" s="74">
        <v>0.6927087002465655</v>
      </c>
      <c r="F31" s="39">
        <v>180.3</v>
      </c>
      <c r="G31" s="39"/>
      <c r="H31" s="39"/>
      <c r="I31" s="39"/>
      <c r="J31" s="39">
        <f t="shared" si="1"/>
        <v>260.2825689006408</v>
      </c>
      <c r="L31" s="19">
        <v>25</v>
      </c>
      <c r="M31" s="19">
        <v>14.4</v>
      </c>
      <c r="N31" s="95">
        <v>127.99055887450351</v>
      </c>
      <c r="O31" s="87">
        <v>15.384701265812284</v>
      </c>
      <c r="P31" s="10">
        <f t="shared" si="0"/>
        <v>22.209481792759629</v>
      </c>
      <c r="Q31" s="9"/>
      <c r="W31" s="1"/>
    </row>
    <row r="32" spans="1:23">
      <c r="A32" s="8"/>
      <c r="B32" s="37">
        <v>39934</v>
      </c>
      <c r="C32" s="38">
        <v>6645</v>
      </c>
      <c r="D32" s="115"/>
      <c r="E32" s="74">
        <v>0.69869672419866147</v>
      </c>
      <c r="F32" s="39">
        <v>164.3</v>
      </c>
      <c r="G32" s="39"/>
      <c r="H32" s="39"/>
      <c r="I32" s="39"/>
      <c r="J32" s="39">
        <f t="shared" si="1"/>
        <v>235.15209719701556</v>
      </c>
      <c r="L32" s="19">
        <v>21.2</v>
      </c>
      <c r="M32" s="19">
        <v>11.5</v>
      </c>
      <c r="N32" s="95">
        <v>133.03567047814315</v>
      </c>
      <c r="O32" s="87">
        <v>15.517682139676944</v>
      </c>
      <c r="P32" s="10">
        <f t="shared" si="0"/>
        <v>22.209467430199055</v>
      </c>
      <c r="Q32" s="9"/>
      <c r="W32" s="1"/>
    </row>
    <row r="33" spans="1:23">
      <c r="A33" s="8"/>
      <c r="B33" s="37">
        <v>39965</v>
      </c>
      <c r="C33" s="38">
        <v>7331</v>
      </c>
      <c r="D33" s="115"/>
      <c r="E33" s="74">
        <v>0.70239520958083812</v>
      </c>
      <c r="F33" s="39">
        <v>205.6</v>
      </c>
      <c r="G33" s="39"/>
      <c r="H33" s="39"/>
      <c r="I33" s="39"/>
      <c r="J33" s="39">
        <f t="shared" si="1"/>
        <v>292.71270247229336</v>
      </c>
      <c r="L33" s="19">
        <v>16.100000000000001</v>
      </c>
      <c r="M33" s="19">
        <v>7.1</v>
      </c>
      <c r="N33" s="95">
        <v>129.31265804805898</v>
      </c>
      <c r="O33" s="87">
        <v>15.750809398411148</v>
      </c>
      <c r="P33" s="10">
        <f t="shared" si="0"/>
        <v>22.424425997737959</v>
      </c>
      <c r="Q33" s="9"/>
      <c r="W33" s="1"/>
    </row>
    <row r="34" spans="1:23">
      <c r="A34" s="8"/>
      <c r="B34" s="37">
        <v>39995</v>
      </c>
      <c r="C34" s="38">
        <v>7742</v>
      </c>
      <c r="D34" s="115"/>
      <c r="E34" s="74">
        <v>0.70943994364212737</v>
      </c>
      <c r="F34" s="39">
        <v>248.4</v>
      </c>
      <c r="G34" s="39"/>
      <c r="H34" s="39"/>
      <c r="I34" s="39"/>
      <c r="J34" s="39">
        <f t="shared" si="1"/>
        <v>350.13534581202532</v>
      </c>
      <c r="L34" s="19">
        <v>15.5</v>
      </c>
      <c r="M34" s="19">
        <v>6.1</v>
      </c>
      <c r="N34" s="95">
        <v>127.36305837501411</v>
      </c>
      <c r="O34" s="87">
        <v>16.098463326347709</v>
      </c>
      <c r="P34" s="10">
        <f t="shared" si="0"/>
        <v>22.691791561243807</v>
      </c>
      <c r="Q34" s="9"/>
      <c r="W34" s="1"/>
    </row>
    <row r="35" spans="1:23">
      <c r="A35" s="8"/>
      <c r="B35" s="37">
        <v>40026</v>
      </c>
      <c r="C35" s="38">
        <v>6953</v>
      </c>
      <c r="D35" s="115"/>
      <c r="E35" s="74">
        <v>0.72261359633673816</v>
      </c>
      <c r="F35" s="39">
        <v>226.1</v>
      </c>
      <c r="G35" s="39"/>
      <c r="H35" s="39"/>
      <c r="I35" s="39"/>
      <c r="J35" s="39">
        <f t="shared" si="1"/>
        <v>312.89198147696811</v>
      </c>
      <c r="L35" s="19">
        <v>21.09</v>
      </c>
      <c r="M35" s="19">
        <v>10.5</v>
      </c>
      <c r="N35" s="95">
        <v>124.00328620894652</v>
      </c>
      <c r="O35" s="87">
        <v>16.335916615171943</v>
      </c>
      <c r="P35" s="10">
        <f t="shared" si="0"/>
        <v>22.606710831329835</v>
      </c>
      <c r="Q35" s="9"/>
      <c r="W35" s="1"/>
    </row>
    <row r="36" spans="1:23">
      <c r="A36" s="8"/>
      <c r="B36" s="37">
        <v>40057</v>
      </c>
      <c r="C36" s="38">
        <v>6549</v>
      </c>
      <c r="D36" s="115"/>
      <c r="E36" s="74">
        <v>0.73374427615357507</v>
      </c>
      <c r="F36" s="39">
        <v>178.2</v>
      </c>
      <c r="G36" s="39"/>
      <c r="H36" s="39"/>
      <c r="I36" s="39"/>
      <c r="J36" s="39">
        <f t="shared" si="1"/>
        <v>242.86390475733285</v>
      </c>
      <c r="L36" s="19">
        <v>17.8</v>
      </c>
      <c r="M36" s="19">
        <v>9.4</v>
      </c>
      <c r="N36" s="40">
        <v>126.18512812472765</v>
      </c>
      <c r="O36" s="84">
        <v>16.624361309740433</v>
      </c>
      <c r="P36" s="10">
        <f t="shared" ref="P36:P67" si="2">O36/E36</f>
        <v>22.656887215377608</v>
      </c>
      <c r="Q36" s="9"/>
      <c r="W36" s="1"/>
    </row>
    <row r="37" spans="1:23">
      <c r="A37" s="8"/>
      <c r="B37" s="37">
        <v>40087</v>
      </c>
      <c r="C37" s="38">
        <v>6551</v>
      </c>
      <c r="D37" s="115"/>
      <c r="E37" s="74">
        <v>0.74593166607960537</v>
      </c>
      <c r="F37" s="39">
        <v>150.6</v>
      </c>
      <c r="G37" s="39"/>
      <c r="H37" s="39"/>
      <c r="I37" s="39"/>
      <c r="J37" s="39">
        <f t="shared" si="1"/>
        <v>201.8951692874345</v>
      </c>
      <c r="L37" s="19">
        <v>22.8</v>
      </c>
      <c r="M37" s="19">
        <v>12.8</v>
      </c>
      <c r="N37" s="40">
        <v>127.07986188269525</v>
      </c>
      <c r="O37" s="84">
        <v>16.890642229366708</v>
      </c>
      <c r="P37" s="10">
        <f t="shared" si="2"/>
        <v>22.643685738854462</v>
      </c>
      <c r="Q37" s="9"/>
      <c r="W37" s="1"/>
    </row>
    <row r="38" spans="1:23">
      <c r="A38" s="8"/>
      <c r="B38" s="37">
        <v>40118</v>
      </c>
      <c r="C38" s="38">
        <v>6731</v>
      </c>
      <c r="D38" s="115"/>
      <c r="E38" s="74">
        <v>0.75449101796407159</v>
      </c>
      <c r="F38" s="39">
        <v>132.9</v>
      </c>
      <c r="G38" s="39"/>
      <c r="H38" s="39"/>
      <c r="I38" s="39"/>
      <c r="J38" s="39">
        <f t="shared" si="1"/>
        <v>176.14523809523817</v>
      </c>
      <c r="L38" s="19">
        <v>25.7</v>
      </c>
      <c r="M38" s="19">
        <v>16.600000000000001</v>
      </c>
      <c r="N38" s="40">
        <v>127.09219178029132</v>
      </c>
      <c r="O38" s="84">
        <v>17.059699973401798</v>
      </c>
      <c r="P38" s="10">
        <f t="shared" si="2"/>
        <v>22.610872186969058</v>
      </c>
      <c r="Q38" s="9"/>
      <c r="W38" s="1"/>
    </row>
    <row r="39" spans="1:23">
      <c r="A39" s="8"/>
      <c r="B39" s="41">
        <v>40148</v>
      </c>
      <c r="C39" s="42">
        <v>7166</v>
      </c>
      <c r="D39" s="116"/>
      <c r="E39" s="75">
        <v>0.77865445579429349</v>
      </c>
      <c r="F39" s="43">
        <v>139.1</v>
      </c>
      <c r="G39" s="43"/>
      <c r="H39" s="43"/>
      <c r="I39" s="43"/>
      <c r="J39" s="43">
        <f t="shared" si="1"/>
        <v>178.64150004523665</v>
      </c>
      <c r="K39" s="44"/>
      <c r="L39" s="20">
        <v>27</v>
      </c>
      <c r="M39" s="21">
        <v>18.100000000000001</v>
      </c>
      <c r="N39" s="40">
        <v>126.28656380555832</v>
      </c>
      <c r="O39" s="84">
        <v>17.232370820609347</v>
      </c>
      <c r="P39" s="10">
        <f t="shared" si="2"/>
        <v>22.130960264050461</v>
      </c>
      <c r="Q39" s="9"/>
      <c r="W39" s="1"/>
    </row>
    <row r="40" spans="1:23">
      <c r="A40" s="8"/>
      <c r="B40" s="37">
        <v>40179</v>
      </c>
      <c r="C40" s="38">
        <v>7942</v>
      </c>
      <c r="D40" s="115">
        <v>0.79700000000000004</v>
      </c>
      <c r="E40" s="74">
        <v>0.79591405424445216</v>
      </c>
      <c r="F40" s="39">
        <v>155.9</v>
      </c>
      <c r="G40" s="39"/>
      <c r="H40" s="39"/>
      <c r="I40" s="39"/>
      <c r="J40" s="39">
        <f t="shared" si="1"/>
        <v>195.87542042839445</v>
      </c>
      <c r="L40" s="19">
        <v>31.1</v>
      </c>
      <c r="M40" s="62">
        <v>20.9</v>
      </c>
      <c r="N40" s="45">
        <v>121.50567852923163</v>
      </c>
      <c r="O40" s="85">
        <v>17.478200969377639</v>
      </c>
      <c r="P40" s="11">
        <f t="shared" si="2"/>
        <v>21.959909962853214</v>
      </c>
      <c r="Q40" s="9"/>
      <c r="W40" s="1"/>
    </row>
    <row r="41" spans="1:23">
      <c r="A41" s="8"/>
      <c r="B41" s="37">
        <v>40210</v>
      </c>
      <c r="C41" s="38">
        <v>7003</v>
      </c>
      <c r="D41" s="115"/>
      <c r="E41" s="74">
        <v>0.83057414582599498</v>
      </c>
      <c r="F41" s="39">
        <v>164.7</v>
      </c>
      <c r="G41" s="39"/>
      <c r="H41" s="39"/>
      <c r="I41" s="39"/>
      <c r="J41" s="39">
        <f t="shared" si="1"/>
        <v>198.2965648854962</v>
      </c>
      <c r="L41" s="19">
        <v>28.2</v>
      </c>
      <c r="M41" s="62">
        <v>20.2</v>
      </c>
      <c r="N41" s="40">
        <v>119.82280209203972</v>
      </c>
      <c r="O41" s="84">
        <v>17.689713856066231</v>
      </c>
      <c r="P41" s="10">
        <f t="shared" si="2"/>
        <v>21.298175418732839</v>
      </c>
      <c r="Q41" s="9"/>
      <c r="W41" s="1"/>
    </row>
    <row r="42" spans="1:23">
      <c r="A42" s="8"/>
      <c r="B42" s="37">
        <v>40238</v>
      </c>
      <c r="C42" s="38">
        <v>7516</v>
      </c>
      <c r="D42" s="115"/>
      <c r="E42" s="74">
        <v>0.85241282141599151</v>
      </c>
      <c r="F42" s="39">
        <v>211.2</v>
      </c>
      <c r="G42" s="39"/>
      <c r="H42" s="39"/>
      <c r="I42" s="39"/>
      <c r="J42" s="39">
        <f t="shared" si="1"/>
        <v>247.76727272727271</v>
      </c>
      <c r="L42" s="19">
        <v>27.6</v>
      </c>
      <c r="M42" s="62">
        <v>18.5</v>
      </c>
      <c r="N42" s="40">
        <v>136.89550162046118</v>
      </c>
      <c r="O42" s="84">
        <v>18.042976978086294</v>
      </c>
      <c r="P42" s="10">
        <f t="shared" si="2"/>
        <v>21.166946959002889</v>
      </c>
      <c r="Q42" s="9"/>
      <c r="W42" s="1"/>
    </row>
    <row r="43" spans="1:23">
      <c r="A43" s="8"/>
      <c r="B43" s="37">
        <v>40269</v>
      </c>
      <c r="C43" s="38">
        <v>6526</v>
      </c>
      <c r="D43" s="115"/>
      <c r="E43" s="74">
        <v>0.86407185628742522</v>
      </c>
      <c r="F43" s="39">
        <v>220.4</v>
      </c>
      <c r="G43" s="39"/>
      <c r="H43" s="39"/>
      <c r="I43" s="39"/>
      <c r="J43" s="39">
        <f t="shared" si="1"/>
        <v>255.07137907137906</v>
      </c>
      <c r="L43" s="19">
        <v>22.9</v>
      </c>
      <c r="M43" s="62">
        <v>13.1</v>
      </c>
      <c r="N43" s="40">
        <v>145.77413149301782</v>
      </c>
      <c r="O43" s="84">
        <v>18.309763318502409</v>
      </c>
      <c r="P43" s="10">
        <f t="shared" si="2"/>
        <v>21.190093376229399</v>
      </c>
      <c r="Q43" s="9"/>
      <c r="W43" s="1"/>
    </row>
    <row r="44" spans="1:23">
      <c r="A44" s="8"/>
      <c r="B44" s="37">
        <v>40299</v>
      </c>
      <c r="C44" s="38">
        <v>6984</v>
      </c>
      <c r="D44" s="115"/>
      <c r="E44" s="74">
        <v>0.87773864036632609</v>
      </c>
      <c r="F44" s="39">
        <v>265.7</v>
      </c>
      <c r="G44" s="39"/>
      <c r="H44" s="39"/>
      <c r="I44" s="39"/>
      <c r="J44" s="39">
        <f t="shared" si="1"/>
        <v>302.70969942614073</v>
      </c>
      <c r="L44" s="19">
        <v>20.100000000000001</v>
      </c>
      <c r="M44" s="62">
        <v>11.7</v>
      </c>
      <c r="N44" s="40">
        <v>158.11063153043881</v>
      </c>
      <c r="O44" s="84">
        <v>18.672999478548633</v>
      </c>
      <c r="P44" s="10">
        <f t="shared" si="2"/>
        <v>21.273985922227848</v>
      </c>
      <c r="Q44" s="9"/>
      <c r="W44" s="1"/>
    </row>
    <row r="45" spans="1:23">
      <c r="A45" s="8"/>
      <c r="B45" s="37">
        <v>40330</v>
      </c>
      <c r="C45" s="38">
        <v>7530</v>
      </c>
      <c r="D45" s="115"/>
      <c r="E45" s="74">
        <v>0.88728425501937302</v>
      </c>
      <c r="F45" s="39">
        <v>379.5</v>
      </c>
      <c r="G45" s="39"/>
      <c r="H45" s="39"/>
      <c r="I45" s="39"/>
      <c r="J45" s="39">
        <f t="shared" si="1"/>
        <v>427.70960698689959</v>
      </c>
      <c r="L45" s="19">
        <v>16.899999999999999</v>
      </c>
      <c r="M45" s="62">
        <v>8.8000000000000007</v>
      </c>
      <c r="N45" s="40">
        <v>149.86155200805445</v>
      </c>
      <c r="O45" s="84">
        <v>19.369745756813696</v>
      </c>
      <c r="P45" s="10">
        <f t="shared" si="2"/>
        <v>21.830372450811467</v>
      </c>
      <c r="Q45" s="9"/>
      <c r="W45" s="1"/>
    </row>
    <row r="46" spans="1:23">
      <c r="A46" s="8"/>
      <c r="B46" s="37">
        <v>40360</v>
      </c>
      <c r="C46" s="38">
        <v>8204</v>
      </c>
      <c r="D46" s="115"/>
      <c r="E46" s="74">
        <v>0.90028178936245151</v>
      </c>
      <c r="F46" s="39">
        <v>375</v>
      </c>
      <c r="G46" s="39"/>
      <c r="H46" s="39"/>
      <c r="I46" s="39"/>
      <c r="J46" s="39">
        <f t="shared" si="1"/>
        <v>416.53624946202905</v>
      </c>
      <c r="L46" s="19">
        <v>15.3</v>
      </c>
      <c r="M46" s="19">
        <v>7</v>
      </c>
      <c r="N46" s="40">
        <v>139.50568662872732</v>
      </c>
      <c r="O46" s="84">
        <v>19.926845642037044</v>
      </c>
      <c r="P46" s="10">
        <f t="shared" si="2"/>
        <v>22.134009459581037</v>
      </c>
      <c r="Q46" s="9"/>
      <c r="W46" s="1"/>
    </row>
    <row r="47" spans="1:23">
      <c r="A47" s="8"/>
      <c r="B47" s="37">
        <v>40391</v>
      </c>
      <c r="C47" s="38">
        <v>7803</v>
      </c>
      <c r="D47" s="115"/>
      <c r="E47" s="74">
        <v>0.90982740401549844</v>
      </c>
      <c r="F47" s="39">
        <v>350.7</v>
      </c>
      <c r="G47" s="39"/>
      <c r="H47" s="39"/>
      <c r="I47" s="39"/>
      <c r="J47" s="39">
        <f t="shared" si="1"/>
        <v>385.45772357723575</v>
      </c>
      <c r="L47" s="19">
        <v>16.600000000000001</v>
      </c>
      <c r="M47" s="62">
        <v>7.2</v>
      </c>
      <c r="N47" s="40">
        <v>137.24598068715568</v>
      </c>
      <c r="O47" s="84">
        <v>20.417029812852839</v>
      </c>
      <c r="P47" s="10">
        <f t="shared" si="2"/>
        <v>22.440552705648162</v>
      </c>
      <c r="Q47" s="9"/>
      <c r="W47" s="1"/>
    </row>
    <row r="48" spans="1:23">
      <c r="A48" s="8"/>
      <c r="B48" s="37">
        <v>40422</v>
      </c>
      <c r="C48" s="38">
        <v>6879</v>
      </c>
      <c r="D48" s="115"/>
      <c r="E48" s="74">
        <v>0.92426910884114122</v>
      </c>
      <c r="F48" s="39">
        <v>310.60000000000002</v>
      </c>
      <c r="G48" s="39"/>
      <c r="H48" s="39"/>
      <c r="I48" s="39"/>
      <c r="J48" s="39">
        <f t="shared" si="1"/>
        <v>336.0493140243903</v>
      </c>
      <c r="L48" s="19">
        <v>19.600000000000001</v>
      </c>
      <c r="M48" s="62">
        <v>10.9</v>
      </c>
      <c r="N48" s="40">
        <v>136.69642672162283</v>
      </c>
      <c r="O48" s="84">
        <v>20.859904661286386</v>
      </c>
      <c r="P48" s="10">
        <f t="shared" si="2"/>
        <v>22.569081300835386</v>
      </c>
      <c r="Q48" s="9"/>
      <c r="W48" s="1"/>
    </row>
    <row r="49" spans="1:25">
      <c r="A49" s="8"/>
      <c r="B49" s="37">
        <v>40452</v>
      </c>
      <c r="C49" s="38">
        <v>6678</v>
      </c>
      <c r="D49" s="115"/>
      <c r="E49" s="74">
        <v>0.9544557942937657</v>
      </c>
      <c r="F49" s="39">
        <v>231.4</v>
      </c>
      <c r="G49" s="39"/>
      <c r="H49" s="39"/>
      <c r="I49" s="39"/>
      <c r="J49" s="39">
        <f t="shared" si="1"/>
        <v>242.44182012768934</v>
      </c>
      <c r="L49" s="19">
        <v>21.8</v>
      </c>
      <c r="M49" s="62">
        <v>12.2</v>
      </c>
      <c r="N49" s="40">
        <v>135.13884450692316</v>
      </c>
      <c r="O49" s="84">
        <v>21.261830919303833</v>
      </c>
      <c r="P49" s="10">
        <f t="shared" si="2"/>
        <v>22.276391475035453</v>
      </c>
      <c r="Q49" s="9"/>
      <c r="W49" s="1"/>
    </row>
    <row r="50" spans="1:25">
      <c r="A50" s="8"/>
      <c r="B50" s="37">
        <v>40483</v>
      </c>
      <c r="C50" s="38">
        <v>6933</v>
      </c>
      <c r="D50" s="115"/>
      <c r="E50" s="74">
        <v>0.97256076083127874</v>
      </c>
      <c r="F50" s="39">
        <v>211.5</v>
      </c>
      <c r="G50" s="39"/>
      <c r="H50" s="39"/>
      <c r="I50" s="39"/>
      <c r="J50" s="39">
        <f t="shared" si="1"/>
        <v>217.46713266451775</v>
      </c>
      <c r="L50" s="19">
        <v>26.5</v>
      </c>
      <c r="M50" s="62">
        <v>15.2</v>
      </c>
      <c r="N50" s="40">
        <v>139.59882328372223</v>
      </c>
      <c r="O50" s="84">
        <v>21.498840675101995</v>
      </c>
      <c r="P50" s="10">
        <f t="shared" si="2"/>
        <v>22.105395920689059</v>
      </c>
      <c r="Q50" s="9"/>
      <c r="W50" s="1"/>
    </row>
    <row r="51" spans="1:25">
      <c r="A51" s="8"/>
      <c r="B51" s="37">
        <v>40513</v>
      </c>
      <c r="C51" s="38">
        <v>8236</v>
      </c>
      <c r="D51" s="115"/>
      <c r="E51" s="74">
        <v>0.9891158858753083</v>
      </c>
      <c r="F51" s="43">
        <v>219.5</v>
      </c>
      <c r="G51" s="43"/>
      <c r="H51" s="43"/>
      <c r="I51" s="43"/>
      <c r="J51" s="43">
        <f t="shared" si="1"/>
        <v>221.91535201737827</v>
      </c>
      <c r="K51" s="44"/>
      <c r="L51" s="21">
        <v>30.6</v>
      </c>
      <c r="M51" s="21">
        <v>19.600000000000001</v>
      </c>
      <c r="N51" s="40">
        <v>138.47764951271685</v>
      </c>
      <c r="O51" s="86">
        <v>21.772919958121555</v>
      </c>
      <c r="P51" s="12">
        <f t="shared" si="2"/>
        <v>22.012506592039845</v>
      </c>
      <c r="Q51" s="9"/>
      <c r="W51" s="1"/>
    </row>
    <row r="52" spans="1:25">
      <c r="A52" s="8"/>
      <c r="B52" s="46">
        <v>40544</v>
      </c>
      <c r="C52" s="47">
        <v>8328</v>
      </c>
      <c r="D52" s="117">
        <v>0.79</v>
      </c>
      <c r="E52" s="73">
        <v>1</v>
      </c>
      <c r="F52" s="39">
        <v>234.3</v>
      </c>
      <c r="G52" s="17">
        <v>57.1</v>
      </c>
      <c r="H52" s="17">
        <v>57.1</v>
      </c>
      <c r="I52" s="111">
        <f>AVERAGE(G52:G63)/AVERAGE(F52:F63)</f>
        <v>0.17706734646099423</v>
      </c>
      <c r="J52" s="39">
        <f t="shared" si="1"/>
        <v>234.3</v>
      </c>
      <c r="K52" s="27">
        <f>G52/E52</f>
        <v>57.1</v>
      </c>
      <c r="L52" s="19">
        <v>30.6</v>
      </c>
      <c r="M52" s="19">
        <v>20.9</v>
      </c>
      <c r="N52" s="45">
        <v>133.07691971855189</v>
      </c>
      <c r="O52" s="84">
        <v>22.170064896876241</v>
      </c>
      <c r="P52" s="10">
        <f t="shared" si="2"/>
        <v>22.170064896876241</v>
      </c>
      <c r="Q52" s="9"/>
      <c r="R52">
        <f t="shared" ref="R52:R68" si="3">(77516*((L52+M52)/2)^2-1426205*((L52+M52)/2))/(C52*1000)</f>
        <v>1.7619085014409221</v>
      </c>
      <c r="S52">
        <f t="shared" ref="S52:S68" si="4">332004/(C52*1000)</f>
        <v>3.9865994236311236E-2</v>
      </c>
      <c r="T52">
        <f t="shared" ref="T52:T68" si="5">320936*P52/(C52*1000)</f>
        <v>0.85436742888375039</v>
      </c>
      <c r="U52" s="102">
        <f t="shared" ref="U52:U68" si="6">15812*N52/(C52*1000)</f>
        <v>0.25266717754439749</v>
      </c>
      <c r="V52" t="b">
        <f>IF(AND(R52&gt;S52,R52&gt;T52,R52&gt;U52), TRUE, FALSE)</f>
        <v>1</v>
      </c>
      <c r="W52" s="1">
        <f t="shared" ref="W52:W68" si="7">J52/(J52-K52)</f>
        <v>1.322234762979684</v>
      </c>
      <c r="X52">
        <f>-(C52*1000+332004)*K52/((J52-K52)*C52*1000)</f>
        <v>-0.33508097218337118</v>
      </c>
      <c r="Y52">
        <f>ABS(X52)</f>
        <v>0.33508097218337118</v>
      </c>
    </row>
    <row r="53" spans="1:25">
      <c r="A53" s="8"/>
      <c r="B53" s="37">
        <v>40575</v>
      </c>
      <c r="C53" s="38">
        <v>7137</v>
      </c>
      <c r="D53" s="115"/>
      <c r="E53" s="74">
        <v>1.0107784431137725</v>
      </c>
      <c r="F53" s="39">
        <v>235.4</v>
      </c>
      <c r="G53" s="17">
        <v>61.7</v>
      </c>
      <c r="H53" s="17">
        <v>61.7</v>
      </c>
      <c r="I53" s="111"/>
      <c r="J53" s="39">
        <f t="shared" si="1"/>
        <v>232.88981042654027</v>
      </c>
      <c r="K53" s="27">
        <f t="shared" ref="K53:K116" si="8">G53/E53</f>
        <v>61.042061611374407</v>
      </c>
      <c r="L53" s="19">
        <v>28.6</v>
      </c>
      <c r="M53" s="19">
        <v>19.399999999999999</v>
      </c>
      <c r="N53" s="40">
        <v>129.50988684262188</v>
      </c>
      <c r="O53" s="84">
        <v>22.421767752736038</v>
      </c>
      <c r="P53" s="10">
        <f t="shared" si="2"/>
        <v>22.182673072908283</v>
      </c>
      <c r="Q53" s="9"/>
      <c r="R53">
        <f t="shared" si="3"/>
        <v>1.4600386717108029</v>
      </c>
      <c r="S53">
        <f t="shared" si="4"/>
        <v>4.6518705338377472E-2</v>
      </c>
      <c r="T53">
        <f t="shared" si="5"/>
        <v>0.99750852813883883</v>
      </c>
      <c r="U53" s="102">
        <f t="shared" si="6"/>
        <v>0.28692872786262252</v>
      </c>
      <c r="V53" t="b">
        <f t="shared" ref="V53:V116" si="9">IF(AND(R53&gt;S53,R53&gt;T53,R53&gt;U53), TRUE, FALSE)</f>
        <v>1</v>
      </c>
      <c r="W53" s="1">
        <f t="shared" si="7"/>
        <v>1.355210132412205</v>
      </c>
      <c r="X53">
        <f t="shared" ref="X53:X116" si="10">-(C53*1000+332004)*K53/((J53-K53)*C53*1000)</f>
        <v>-0.3717340478950944</v>
      </c>
      <c r="Y53">
        <f t="shared" ref="Y53:Y116" si="11">ABS(X53)</f>
        <v>0.3717340478950944</v>
      </c>
    </row>
    <row r="54" spans="1:25">
      <c r="A54" s="8"/>
      <c r="B54" s="37">
        <v>40603</v>
      </c>
      <c r="C54" s="38">
        <v>7676</v>
      </c>
      <c r="D54" s="115"/>
      <c r="E54" s="74">
        <v>1.0376541035575908</v>
      </c>
      <c r="F54" s="39">
        <v>253.6</v>
      </c>
      <c r="G54" s="17">
        <v>59</v>
      </c>
      <c r="H54" s="17">
        <v>59</v>
      </c>
      <c r="I54" s="111"/>
      <c r="J54" s="39">
        <f t="shared" si="1"/>
        <v>244.39743372144332</v>
      </c>
      <c r="K54" s="27">
        <f t="shared" si="8"/>
        <v>56.859024406802668</v>
      </c>
      <c r="L54" s="19">
        <v>27.4</v>
      </c>
      <c r="M54" s="19">
        <v>17.600000000000001</v>
      </c>
      <c r="N54" s="95">
        <v>147.00183909502377</v>
      </c>
      <c r="O54" s="87">
        <v>22.742251632950282</v>
      </c>
      <c r="P54" s="10">
        <f t="shared" si="2"/>
        <v>21.91698712989098</v>
      </c>
      <c r="Q54" s="9"/>
      <c r="R54">
        <f t="shared" si="3"/>
        <v>0.9318476420010422</v>
      </c>
      <c r="S54">
        <f t="shared" si="4"/>
        <v>4.3252214695153723E-2</v>
      </c>
      <c r="T54">
        <f t="shared" si="5"/>
        <v>0.91635619873875607</v>
      </c>
      <c r="U54" s="102">
        <f t="shared" si="6"/>
        <v>0.3028130640659869</v>
      </c>
      <c r="V54" t="b">
        <f t="shared" si="9"/>
        <v>1</v>
      </c>
      <c r="W54" s="1">
        <f t="shared" si="7"/>
        <v>1.303186022610483</v>
      </c>
      <c r="X54">
        <f t="shared" si="10"/>
        <v>-0.31629948955300141</v>
      </c>
      <c r="Y54">
        <f t="shared" si="11"/>
        <v>0.31629948955300141</v>
      </c>
    </row>
    <row r="55" spans="1:25">
      <c r="A55" s="8"/>
      <c r="B55" s="37">
        <v>40634</v>
      </c>
      <c r="C55" s="38">
        <v>6892</v>
      </c>
      <c r="D55" s="115"/>
      <c r="E55" s="74">
        <v>1.0646002113420221</v>
      </c>
      <c r="F55" s="39">
        <v>265.39999999999998</v>
      </c>
      <c r="G55" s="17">
        <v>58.6</v>
      </c>
      <c r="H55" s="17">
        <v>58.6</v>
      </c>
      <c r="I55" s="111"/>
      <c r="J55" s="39">
        <f t="shared" si="1"/>
        <v>249.29546056114339</v>
      </c>
      <c r="K55" s="27">
        <f t="shared" si="8"/>
        <v>55.044137109581776</v>
      </c>
      <c r="L55" s="19">
        <v>23.7</v>
      </c>
      <c r="M55" s="19">
        <v>14.1</v>
      </c>
      <c r="N55" s="95">
        <v>151.03582303961804</v>
      </c>
      <c r="O55" s="87">
        <v>23.159474423253808</v>
      </c>
      <c r="P55" s="10">
        <f t="shared" si="2"/>
        <v>21.754151630365783</v>
      </c>
      <c r="Q55" s="9"/>
      <c r="R55">
        <f t="shared" si="3"/>
        <v>0.10653161056297147</v>
      </c>
      <c r="S55">
        <f t="shared" si="4"/>
        <v>4.8172373766686011E-2</v>
      </c>
      <c r="T55">
        <f t="shared" si="5"/>
        <v>1.0130136981490239</v>
      </c>
      <c r="U55" s="102">
        <f t="shared" si="6"/>
        <v>0.34651457253372614</v>
      </c>
      <c r="V55" t="b">
        <f t="shared" si="9"/>
        <v>0</v>
      </c>
      <c r="W55" s="1">
        <f t="shared" si="7"/>
        <v>1.2833655705996132</v>
      </c>
      <c r="X55">
        <f t="shared" si="10"/>
        <v>-0.29701596277914799</v>
      </c>
      <c r="Y55">
        <f t="shared" si="11"/>
        <v>0.29701596277914799</v>
      </c>
    </row>
    <row r="56" spans="1:25">
      <c r="A56" s="8"/>
      <c r="B56" s="37">
        <v>40664</v>
      </c>
      <c r="C56" s="38">
        <v>7500</v>
      </c>
      <c r="D56" s="115"/>
      <c r="E56" s="74">
        <v>1.0831278619232125</v>
      </c>
      <c r="F56" s="39">
        <v>429.3</v>
      </c>
      <c r="G56" s="17">
        <v>56.2</v>
      </c>
      <c r="H56" s="17">
        <v>56.2</v>
      </c>
      <c r="I56" s="111"/>
      <c r="J56" s="39">
        <f t="shared" si="1"/>
        <v>396.35209756097555</v>
      </c>
      <c r="K56" s="27">
        <f t="shared" si="8"/>
        <v>51.886764227642274</v>
      </c>
      <c r="L56" s="19">
        <v>19</v>
      </c>
      <c r="M56" s="19">
        <v>10.7</v>
      </c>
      <c r="N56" s="95">
        <v>166.17834208101743</v>
      </c>
      <c r="O56" s="87">
        <v>23.841734914907317</v>
      </c>
      <c r="P56" s="10">
        <f t="shared" si="2"/>
        <v>22.01193021899898</v>
      </c>
      <c r="Q56" s="9"/>
      <c r="R56">
        <f t="shared" si="3"/>
        <v>-0.54468295200000005</v>
      </c>
      <c r="S56">
        <f t="shared" si="4"/>
        <v>4.42672E-2</v>
      </c>
      <c r="T56">
        <f t="shared" si="5"/>
        <v>0.94192277823528758</v>
      </c>
      <c r="U56" s="102">
        <f t="shared" si="6"/>
        <v>0.35034825933133967</v>
      </c>
      <c r="V56" t="b">
        <f t="shared" si="9"/>
        <v>0</v>
      </c>
      <c r="W56" s="1">
        <f t="shared" si="7"/>
        <v>1.1506298579469312</v>
      </c>
      <c r="X56">
        <f t="shared" si="10"/>
        <v>-0.15729781999463954</v>
      </c>
      <c r="Y56">
        <f t="shared" si="11"/>
        <v>0.15729781999463954</v>
      </c>
    </row>
    <row r="57" spans="1:25">
      <c r="A57" s="8"/>
      <c r="B57" s="37">
        <v>40695</v>
      </c>
      <c r="C57" s="38">
        <v>8153</v>
      </c>
      <c r="D57" s="115"/>
      <c r="E57" s="74">
        <v>1.0994364212750971</v>
      </c>
      <c r="F57" s="39">
        <v>501</v>
      </c>
      <c r="G57" s="17">
        <v>51.4</v>
      </c>
      <c r="H57" s="17">
        <v>51.4</v>
      </c>
      <c r="I57" s="111"/>
      <c r="J57" s="39">
        <f t="shared" si="1"/>
        <v>455.68801460929728</v>
      </c>
      <c r="K57" s="27">
        <f t="shared" si="8"/>
        <v>46.751225450933894</v>
      </c>
      <c r="L57" s="19">
        <v>15.6</v>
      </c>
      <c r="M57" s="19">
        <v>8.4</v>
      </c>
      <c r="N57" s="95">
        <v>156.69365851225533</v>
      </c>
      <c r="O57" s="87">
        <v>24.73175000902101</v>
      </c>
      <c r="P57" s="10">
        <f t="shared" si="2"/>
        <v>22.494934250347814</v>
      </c>
      <c r="Q57" s="9"/>
      <c r="R57">
        <f t="shared" si="3"/>
        <v>-0.73005715687477002</v>
      </c>
      <c r="S57">
        <f t="shared" si="4"/>
        <v>4.0721697534649826E-2</v>
      </c>
      <c r="T57">
        <f t="shared" si="5"/>
        <v>0.88549420073219998</v>
      </c>
      <c r="U57" s="102">
        <f t="shared" si="6"/>
        <v>0.30389306125300886</v>
      </c>
      <c r="V57" t="b">
        <f t="shared" si="9"/>
        <v>0</v>
      </c>
      <c r="W57" s="1">
        <f t="shared" si="7"/>
        <v>1.11432384341637</v>
      </c>
      <c r="X57">
        <f t="shared" si="10"/>
        <v>-0.1189793043889702</v>
      </c>
      <c r="Y57">
        <f t="shared" si="11"/>
        <v>0.1189793043889702</v>
      </c>
    </row>
    <row r="58" spans="1:25">
      <c r="A58" s="8"/>
      <c r="B58" s="37">
        <v>40725</v>
      </c>
      <c r="C58" s="38">
        <v>8586</v>
      </c>
      <c r="D58" s="115"/>
      <c r="E58" s="74">
        <v>1.1185628742514973</v>
      </c>
      <c r="F58" s="39">
        <v>504.7</v>
      </c>
      <c r="G58" s="17">
        <v>50</v>
      </c>
      <c r="H58" s="17">
        <v>50</v>
      </c>
      <c r="I58" s="111"/>
      <c r="J58" s="39">
        <f t="shared" si="1"/>
        <v>451.20396145610266</v>
      </c>
      <c r="K58" s="27">
        <f t="shared" si="8"/>
        <v>44.700214132762305</v>
      </c>
      <c r="L58" s="19">
        <v>15.6</v>
      </c>
      <c r="M58" s="19">
        <v>6.7</v>
      </c>
      <c r="N58" s="95">
        <v>146.37808828046835</v>
      </c>
      <c r="O58" s="87">
        <v>25.723972519286367</v>
      </c>
      <c r="P58" s="10">
        <f t="shared" si="2"/>
        <v>22.99734159914787</v>
      </c>
      <c r="Q58" s="9"/>
      <c r="R58">
        <f t="shared" si="3"/>
        <v>-0.72969984160260892</v>
      </c>
      <c r="S58">
        <f t="shared" si="4"/>
        <v>3.8668064290705802E-2</v>
      </c>
      <c r="T58">
        <f t="shared" si="5"/>
        <v>0.85961737985838815</v>
      </c>
      <c r="U58" s="102">
        <f t="shared" si="6"/>
        <v>0.2695702692628425</v>
      </c>
      <c r="V58" t="b">
        <f t="shared" si="9"/>
        <v>0</v>
      </c>
      <c r="W58" s="1">
        <f t="shared" si="7"/>
        <v>1.109962612711678</v>
      </c>
      <c r="X58">
        <f t="shared" si="10"/>
        <v>-0.1142146540895872</v>
      </c>
      <c r="Y58">
        <f t="shared" si="11"/>
        <v>0.1142146540895872</v>
      </c>
    </row>
    <row r="59" spans="1:25">
      <c r="A59" s="8"/>
      <c r="B59" s="37">
        <v>40756</v>
      </c>
      <c r="C59" s="38">
        <v>8305</v>
      </c>
      <c r="D59" s="115"/>
      <c r="E59" s="74">
        <v>1.1457555477280732</v>
      </c>
      <c r="F59" s="39">
        <v>442.4</v>
      </c>
      <c r="G59" s="17">
        <v>53.2</v>
      </c>
      <c r="H59" s="17">
        <v>53.2</v>
      </c>
      <c r="I59" s="111"/>
      <c r="J59" s="39">
        <f t="shared" si="1"/>
        <v>386.12075750122972</v>
      </c>
      <c r="K59" s="27">
        <f t="shared" si="8"/>
        <v>46.43224299065421</v>
      </c>
      <c r="L59" s="19">
        <v>15.1</v>
      </c>
      <c r="M59" s="19">
        <v>7.7</v>
      </c>
      <c r="N59" s="95">
        <v>146.3985053847187</v>
      </c>
      <c r="O59" s="87">
        <v>26.263373872891069</v>
      </c>
      <c r="P59" s="10">
        <f t="shared" si="2"/>
        <v>22.922318748505212</v>
      </c>
      <c r="Q59" s="9"/>
      <c r="R59">
        <f t="shared" si="3"/>
        <v>-0.7447029066827211</v>
      </c>
      <c r="S59">
        <f t="shared" si="4"/>
        <v>3.9976399759181214E-2</v>
      </c>
      <c r="T59">
        <f t="shared" si="5"/>
        <v>0.88580340636607691</v>
      </c>
      <c r="U59" s="102">
        <f t="shared" si="6"/>
        <v>0.27873006226889491</v>
      </c>
      <c r="V59" t="b">
        <f t="shared" si="9"/>
        <v>0</v>
      </c>
      <c r="W59" s="1">
        <f t="shared" si="7"/>
        <v>1.1366906474820144</v>
      </c>
      <c r="X59">
        <f t="shared" si="10"/>
        <v>-0.14215504744909674</v>
      </c>
      <c r="Y59">
        <f t="shared" si="11"/>
        <v>0.14215504744909674</v>
      </c>
    </row>
    <row r="60" spans="1:25">
      <c r="A60" s="8"/>
      <c r="B60" s="37">
        <v>40787</v>
      </c>
      <c r="C60" s="38">
        <v>7099</v>
      </c>
      <c r="D60" s="115"/>
      <c r="E60" s="74">
        <v>1.1677351179992956</v>
      </c>
      <c r="F60" s="39">
        <v>295.89999999999998</v>
      </c>
      <c r="G60" s="17">
        <v>55.4</v>
      </c>
      <c r="H60" s="17">
        <v>55.4</v>
      </c>
      <c r="I60" s="111"/>
      <c r="J60" s="39">
        <f t="shared" si="1"/>
        <v>253.39650699806944</v>
      </c>
      <c r="K60" s="27">
        <f t="shared" si="8"/>
        <v>47.442265926640921</v>
      </c>
      <c r="L60" s="19">
        <v>21.7</v>
      </c>
      <c r="M60" s="19">
        <v>10.5</v>
      </c>
      <c r="N60" s="95">
        <v>147.17090682127099</v>
      </c>
      <c r="O60" s="87">
        <v>26.750731672351776</v>
      </c>
      <c r="P60" s="10">
        <f t="shared" si="2"/>
        <v>22.908218876027597</v>
      </c>
      <c r="Q60" s="9"/>
      <c r="R60">
        <f t="shared" si="3"/>
        <v>-0.40413834906324841</v>
      </c>
      <c r="S60">
        <f t="shared" si="4"/>
        <v>4.6767713762501759E-2</v>
      </c>
      <c r="T60">
        <f t="shared" si="5"/>
        <v>1.0356489834056617</v>
      </c>
      <c r="U60" s="102">
        <f t="shared" si="6"/>
        <v>0.32780199727538201</v>
      </c>
      <c r="V60" t="b">
        <f t="shared" si="9"/>
        <v>0</v>
      </c>
      <c r="W60" s="1">
        <f t="shared" si="7"/>
        <v>1.2303534303534303</v>
      </c>
      <c r="X60">
        <f t="shared" si="10"/>
        <v>-0.24112653364841</v>
      </c>
      <c r="Y60">
        <f t="shared" si="11"/>
        <v>0.24112653364841</v>
      </c>
    </row>
    <row r="61" spans="1:25">
      <c r="A61" s="8"/>
      <c r="B61" s="37">
        <v>40817</v>
      </c>
      <c r="C61" s="38">
        <v>7023</v>
      </c>
      <c r="D61" s="115"/>
      <c r="E61" s="74">
        <v>1.1805917576611484</v>
      </c>
      <c r="F61" s="39">
        <v>222</v>
      </c>
      <c r="G61" s="17">
        <v>57.8</v>
      </c>
      <c r="H61" s="17">
        <v>57.8</v>
      </c>
      <c r="I61" s="111"/>
      <c r="J61" s="39">
        <f t="shared" si="1"/>
        <v>188.04129247844375</v>
      </c>
      <c r="K61" s="27">
        <f t="shared" si="8"/>
        <v>48.958498672315535</v>
      </c>
      <c r="L61" s="19">
        <v>22.1</v>
      </c>
      <c r="M61" s="19">
        <v>12.5</v>
      </c>
      <c r="N61" s="95">
        <v>145.05000242779931</v>
      </c>
      <c r="O61" s="87">
        <v>27.075198183467393</v>
      </c>
      <c r="P61" s="10">
        <f t="shared" si="2"/>
        <v>22.933582254636132</v>
      </c>
      <c r="Q61" s="9"/>
      <c r="R61">
        <f t="shared" si="3"/>
        <v>-0.20982242061796944</v>
      </c>
      <c r="S61">
        <f t="shared" si="4"/>
        <v>4.7273814609141394E-2</v>
      </c>
      <c r="T61">
        <f t="shared" si="5"/>
        <v>1.0480154000390007</v>
      </c>
      <c r="U61" s="102">
        <f t="shared" si="6"/>
        <v>0.32657420452632246</v>
      </c>
      <c r="V61" t="b">
        <f t="shared" si="9"/>
        <v>0</v>
      </c>
      <c r="W61" s="1">
        <f t="shared" si="7"/>
        <v>1.3520097442143726</v>
      </c>
      <c r="X61">
        <f t="shared" si="10"/>
        <v>-0.36865058760297426</v>
      </c>
      <c r="Y61">
        <f t="shared" si="11"/>
        <v>0.36865058760297426</v>
      </c>
    </row>
    <row r="62" spans="1:25">
      <c r="A62" s="8"/>
      <c r="B62" s="37">
        <v>40848</v>
      </c>
      <c r="C62" s="38">
        <v>7532</v>
      </c>
      <c r="D62" s="115"/>
      <c r="E62" s="74">
        <v>1.1970059880239521</v>
      </c>
      <c r="F62" s="39">
        <v>221.2</v>
      </c>
      <c r="G62" s="17">
        <v>56.7</v>
      </c>
      <c r="H62" s="17">
        <v>56.7</v>
      </c>
      <c r="I62" s="111"/>
      <c r="J62" s="39">
        <f t="shared" si="1"/>
        <v>184.79439719859928</v>
      </c>
      <c r="K62" s="27">
        <f t="shared" si="8"/>
        <v>47.368184092046029</v>
      </c>
      <c r="L62" s="19">
        <v>27.7</v>
      </c>
      <c r="M62" s="19">
        <v>17.5</v>
      </c>
      <c r="N62" s="40">
        <v>146.36164512416551</v>
      </c>
      <c r="O62" s="84">
        <v>27.531987793853336</v>
      </c>
      <c r="P62" s="10">
        <f t="shared" si="2"/>
        <v>23.000710162949009</v>
      </c>
      <c r="Q62" s="9"/>
      <c r="R62">
        <f t="shared" si="3"/>
        <v>0.97714274561869363</v>
      </c>
      <c r="S62">
        <f t="shared" si="4"/>
        <v>4.4079129049389272E-2</v>
      </c>
      <c r="T62">
        <f t="shared" si="5"/>
        <v>0.98005256463837009</v>
      </c>
      <c r="U62" s="102">
        <f t="shared" si="6"/>
        <v>0.30725840848424124</v>
      </c>
      <c r="V62" t="b">
        <f t="shared" si="9"/>
        <v>0</v>
      </c>
      <c r="W62" s="1">
        <f t="shared" si="7"/>
        <v>1.3446808510638297</v>
      </c>
      <c r="X62">
        <f t="shared" si="10"/>
        <v>-0.35987408277872568</v>
      </c>
      <c r="Y62">
        <f t="shared" si="11"/>
        <v>0.35987408277872568</v>
      </c>
    </row>
    <row r="63" spans="1:25">
      <c r="A63" s="8"/>
      <c r="B63" s="41">
        <v>40878</v>
      </c>
      <c r="C63" s="42">
        <v>8137</v>
      </c>
      <c r="D63" s="116"/>
      <c r="E63" s="75">
        <v>1.2193377949982389</v>
      </c>
      <c r="F63" s="43">
        <v>239.1</v>
      </c>
      <c r="G63" s="18">
        <v>63.6</v>
      </c>
      <c r="H63" s="18">
        <v>63.6</v>
      </c>
      <c r="I63" s="112"/>
      <c r="J63" s="43">
        <f t="shared" si="1"/>
        <v>196.09004246468496</v>
      </c>
      <c r="K63" s="44">
        <f t="shared" si="8"/>
        <v>52.159459225236155</v>
      </c>
      <c r="L63" s="20">
        <v>28.1</v>
      </c>
      <c r="M63" s="20">
        <v>17.7</v>
      </c>
      <c r="N63" s="40">
        <v>143.36165785374328</v>
      </c>
      <c r="O63" s="86">
        <v>28.184922695465104</v>
      </c>
      <c r="P63" s="10">
        <f t="shared" si="2"/>
        <v>23.114942234285301</v>
      </c>
      <c r="Q63" s="9"/>
      <c r="R63">
        <f t="shared" si="3"/>
        <v>0.98194310679611629</v>
      </c>
      <c r="S63">
        <f t="shared" si="4"/>
        <v>4.0801769693990415E-2</v>
      </c>
      <c r="T63">
        <f t="shared" si="5"/>
        <v>0.91168945568423099</v>
      </c>
      <c r="U63" s="102">
        <f t="shared" si="6"/>
        <v>0.27858357305928338</v>
      </c>
      <c r="V63" t="b">
        <f t="shared" si="9"/>
        <v>1</v>
      </c>
      <c r="W63" s="1">
        <f t="shared" si="7"/>
        <v>1.3623931623931624</v>
      </c>
      <c r="X63">
        <f t="shared" si="10"/>
        <v>-0.37717944474380516</v>
      </c>
      <c r="Y63">
        <f t="shared" si="11"/>
        <v>0.37717944474380516</v>
      </c>
    </row>
    <row r="64" spans="1:25">
      <c r="A64" s="8"/>
      <c r="B64" s="37">
        <v>40909</v>
      </c>
      <c r="C64" s="38">
        <v>8895</v>
      </c>
      <c r="D64" s="115">
        <v>0.8</v>
      </c>
      <c r="E64" s="74">
        <v>1.2334272631208172</v>
      </c>
      <c r="F64" s="39">
        <v>233.9</v>
      </c>
      <c r="G64" s="17">
        <v>72.2</v>
      </c>
      <c r="H64" s="17">
        <v>72.2</v>
      </c>
      <c r="I64" s="111">
        <f>AVERAGE(G64:G75)/AVERAGE(F64:F75)</f>
        <v>0.24840891506726234</v>
      </c>
      <c r="J64" s="39">
        <f t="shared" si="1"/>
        <v>189.63420624268213</v>
      </c>
      <c r="K64" s="27">
        <f t="shared" si="8"/>
        <v>58.536082474226809</v>
      </c>
      <c r="L64" s="19">
        <v>31.8</v>
      </c>
      <c r="M64" s="19">
        <v>20.7</v>
      </c>
      <c r="N64" s="45">
        <v>136.19408129361287</v>
      </c>
      <c r="O64" s="84">
        <v>28.474511952930584</v>
      </c>
      <c r="P64" s="11">
        <f t="shared" si="2"/>
        <v>23.085683934765949</v>
      </c>
      <c r="Q64" s="9"/>
      <c r="R64">
        <f t="shared" si="3"/>
        <v>1.7960075885328837</v>
      </c>
      <c r="S64">
        <f t="shared" si="4"/>
        <v>3.7324789207419898E-2</v>
      </c>
      <c r="T64">
        <f t="shared" si="5"/>
        <v>0.83294289592895387</v>
      </c>
      <c r="U64" s="102">
        <f t="shared" si="6"/>
        <v>0.24210239611181639</v>
      </c>
      <c r="V64" t="b">
        <f t="shared" si="9"/>
        <v>1</v>
      </c>
      <c r="W64" s="1">
        <f t="shared" si="7"/>
        <v>1.4465058750773039</v>
      </c>
      <c r="X64">
        <f t="shared" si="10"/>
        <v>-0.46317161274443858</v>
      </c>
      <c r="Y64">
        <f t="shared" si="11"/>
        <v>0.46317161274443858</v>
      </c>
    </row>
    <row r="65" spans="1:25">
      <c r="A65" s="8"/>
      <c r="B65" s="37">
        <v>40940</v>
      </c>
      <c r="C65" s="38">
        <v>8180</v>
      </c>
      <c r="D65" s="115"/>
      <c r="E65" s="74">
        <v>1.2515674533286369</v>
      </c>
      <c r="F65" s="39">
        <v>243.1</v>
      </c>
      <c r="G65" s="17">
        <v>83.4</v>
      </c>
      <c r="H65" s="17">
        <v>83.4</v>
      </c>
      <c r="I65" s="111"/>
      <c r="J65" s="39">
        <f t="shared" si="1"/>
        <v>194.23643476303047</v>
      </c>
      <c r="K65" s="27">
        <f t="shared" si="8"/>
        <v>66.636440391759535</v>
      </c>
      <c r="L65" s="19">
        <v>30</v>
      </c>
      <c r="M65" s="19">
        <v>19.7</v>
      </c>
      <c r="N65" s="40">
        <v>132.36052594074121</v>
      </c>
      <c r="O65" s="84">
        <v>28.834621302193085</v>
      </c>
      <c r="P65" s="10">
        <f t="shared" si="2"/>
        <v>23.038807237680448</v>
      </c>
      <c r="Q65" s="9"/>
      <c r="R65">
        <f t="shared" si="3"/>
        <v>1.5191540171149143</v>
      </c>
      <c r="S65">
        <f t="shared" si="4"/>
        <v>4.0587286063569684E-2</v>
      </c>
      <c r="T65">
        <f t="shared" si="5"/>
        <v>0.9039098581457472</v>
      </c>
      <c r="U65" s="102">
        <f t="shared" si="6"/>
        <v>0.25585386750305622</v>
      </c>
      <c r="V65" t="b">
        <f t="shared" si="9"/>
        <v>1</v>
      </c>
      <c r="W65" s="1">
        <f t="shared" si="7"/>
        <v>1.52222917971196</v>
      </c>
      <c r="X65">
        <f t="shared" si="10"/>
        <v>-0.54342504481967269</v>
      </c>
      <c r="Y65">
        <f t="shared" si="11"/>
        <v>0.54342504481967269</v>
      </c>
    </row>
    <row r="66" spans="1:25">
      <c r="A66" s="8"/>
      <c r="B66" s="37">
        <v>40969</v>
      </c>
      <c r="C66" s="38">
        <v>8062</v>
      </c>
      <c r="D66" s="115"/>
      <c r="E66" s="74">
        <v>1.293976752377598</v>
      </c>
      <c r="F66" s="39">
        <v>250.5</v>
      </c>
      <c r="G66" s="17">
        <v>82.9</v>
      </c>
      <c r="H66" s="17">
        <v>82.9</v>
      </c>
      <c r="I66" s="111"/>
      <c r="J66" s="39">
        <f t="shared" si="1"/>
        <v>193.58925849303131</v>
      </c>
      <c r="K66" s="27">
        <f t="shared" si="8"/>
        <v>64.066065984320545</v>
      </c>
      <c r="L66" s="19">
        <v>26.6</v>
      </c>
      <c r="M66" s="19">
        <v>16.8</v>
      </c>
      <c r="N66" s="40">
        <v>147.44101624495764</v>
      </c>
      <c r="O66" s="84">
        <v>29.297904141040487</v>
      </c>
      <c r="P66" s="10">
        <f t="shared" si="2"/>
        <v>22.641754642969818</v>
      </c>
      <c r="Q66" s="9"/>
      <c r="R66">
        <f t="shared" si="3"/>
        <v>0.6887696278839005</v>
      </c>
      <c r="S66">
        <f t="shared" si="4"/>
        <v>4.1181344579508804E-2</v>
      </c>
      <c r="T66">
        <f t="shared" si="5"/>
        <v>0.90133393303102971</v>
      </c>
      <c r="U66" s="102">
        <f t="shared" si="6"/>
        <v>0.28917605418820019</v>
      </c>
      <c r="V66" t="b">
        <f t="shared" si="9"/>
        <v>0</v>
      </c>
      <c r="W66" s="1">
        <f t="shared" si="7"/>
        <v>1.4946300715990455</v>
      </c>
      <c r="X66">
        <f t="shared" si="10"/>
        <v>-0.51499960301695269</v>
      </c>
      <c r="Y66">
        <f t="shared" si="11"/>
        <v>0.51499960301695269</v>
      </c>
    </row>
    <row r="67" spans="1:25">
      <c r="A67" s="8"/>
      <c r="B67" s="37">
        <v>41000</v>
      </c>
      <c r="C67" s="38">
        <v>7021</v>
      </c>
      <c r="D67" s="115"/>
      <c r="E67" s="74">
        <v>1.3198661500528357</v>
      </c>
      <c r="F67" s="39">
        <v>335.1</v>
      </c>
      <c r="G67" s="17">
        <v>88.1</v>
      </c>
      <c r="H67" s="17">
        <v>88.1</v>
      </c>
      <c r="I67" s="111"/>
      <c r="J67" s="39">
        <f t="shared" si="1"/>
        <v>253.88938112140053</v>
      </c>
      <c r="K67" s="27">
        <f t="shared" si="8"/>
        <v>66.749192709028307</v>
      </c>
      <c r="L67" s="19">
        <v>23.3</v>
      </c>
      <c r="M67" s="19">
        <v>12.8</v>
      </c>
      <c r="N67" s="40">
        <v>145.52027831854522</v>
      </c>
      <c r="O67" s="84">
        <v>30.121407821618348</v>
      </c>
      <c r="P67" s="10">
        <f t="shared" si="2"/>
        <v>22.821562489811981</v>
      </c>
      <c r="Q67" s="9"/>
      <c r="R67">
        <f t="shared" si="3"/>
        <v>-6.9519108389118386E-2</v>
      </c>
      <c r="S67">
        <f t="shared" si="4"/>
        <v>4.7287281014100555E-2</v>
      </c>
      <c r="T67">
        <f t="shared" si="5"/>
        <v>1.0431934167825521</v>
      </c>
      <c r="U67" s="102">
        <f t="shared" si="6"/>
        <v>0.32772634108714388</v>
      </c>
      <c r="V67" t="b">
        <f t="shared" si="9"/>
        <v>0</v>
      </c>
      <c r="W67" s="1">
        <f t="shared" si="7"/>
        <v>1.3566801619433198</v>
      </c>
      <c r="X67">
        <f t="shared" si="10"/>
        <v>-0.37354659699328846</v>
      </c>
      <c r="Y67">
        <f t="shared" si="11"/>
        <v>0.37354659699328846</v>
      </c>
    </row>
    <row r="68" spans="1:25">
      <c r="A68" s="8"/>
      <c r="B68" s="37">
        <v>41030</v>
      </c>
      <c r="C68" s="38">
        <v>7541</v>
      </c>
      <c r="D68" s="115"/>
      <c r="E68" s="74">
        <v>1.3450510743219446</v>
      </c>
      <c r="F68" s="39">
        <v>406.6</v>
      </c>
      <c r="G68" s="17">
        <v>78.7</v>
      </c>
      <c r="H68" s="17">
        <v>78.7</v>
      </c>
      <c r="I68" s="111"/>
      <c r="J68" s="39">
        <f t="shared" si="1"/>
        <v>302.29335358508348</v>
      </c>
      <c r="K68" s="27">
        <f t="shared" si="8"/>
        <v>58.510789294505834</v>
      </c>
      <c r="L68" s="19">
        <v>20.6</v>
      </c>
      <c r="M68" s="19">
        <v>13.2</v>
      </c>
      <c r="N68" s="40">
        <v>157.40418371936033</v>
      </c>
      <c r="O68" s="84">
        <v>30.82793605421811</v>
      </c>
      <c r="P68" s="10">
        <f t="shared" ref="P68:P99" si="12">O68/E68</f>
        <v>22.919528219223064</v>
      </c>
      <c r="Q68" s="9"/>
      <c r="R68">
        <f t="shared" si="3"/>
        <v>-0.26037922556690074</v>
      </c>
      <c r="S68">
        <f t="shared" si="4"/>
        <v>4.4026521681474605E-2</v>
      </c>
      <c r="T68">
        <f t="shared" si="5"/>
        <v>0.97542788868380492</v>
      </c>
      <c r="U68" s="102">
        <f t="shared" si="6"/>
        <v>0.33004574366403999</v>
      </c>
      <c r="V68" t="b">
        <f t="shared" si="9"/>
        <v>0</v>
      </c>
      <c r="W68" s="1">
        <f t="shared" si="7"/>
        <v>1.2400121988411101</v>
      </c>
      <c r="X68">
        <f t="shared" si="10"/>
        <v>-0.25057910111720666</v>
      </c>
      <c r="Y68">
        <f t="shared" si="11"/>
        <v>0.25057910111720666</v>
      </c>
    </row>
    <row r="69" spans="1:25">
      <c r="A69" s="8"/>
      <c r="B69" s="37">
        <v>41061</v>
      </c>
      <c r="C69" s="38">
        <v>8281</v>
      </c>
      <c r="D69" s="115"/>
      <c r="E69" s="74">
        <v>1.3630151461782318</v>
      </c>
      <c r="F69" s="39">
        <v>484.5</v>
      </c>
      <c r="G69" s="17">
        <v>75.7</v>
      </c>
      <c r="H69" s="17">
        <v>75.7</v>
      </c>
      <c r="I69" s="111"/>
      <c r="J69" s="39">
        <f t="shared" ref="J69:J132" si="13">F69/E69</f>
        <v>355.461934050031</v>
      </c>
      <c r="K69" s="27">
        <f t="shared" si="8"/>
        <v>55.538634484184414</v>
      </c>
      <c r="L69" s="19">
        <v>16.600000000000001</v>
      </c>
      <c r="M69" s="19">
        <v>7.9</v>
      </c>
      <c r="N69" s="40">
        <v>149.03310174150511</v>
      </c>
      <c r="O69" s="84">
        <v>31.434505534232663</v>
      </c>
      <c r="P69" s="10">
        <f t="shared" si="12"/>
        <v>23.062477054911756</v>
      </c>
      <c r="Q69" s="9"/>
      <c r="R69">
        <f t="shared" ref="R69:R132" si="14">(77516*((L69+M69)/2)^2-1426205*((L69+M69)/2))/(C69*1000)</f>
        <v>-0.70507988165680469</v>
      </c>
      <c r="S69">
        <f t="shared" ref="S69:S132" si="15">332004/(C69*1000)</f>
        <v>4.0092259388962687E-2</v>
      </c>
      <c r="T69">
        <f t="shared" ref="T69:T132" si="16">320936*P69/(C69*1000)</f>
        <v>0.89380257651191397</v>
      </c>
      <c r="U69" s="102">
        <f t="shared" ref="U69:U132" si="17">15812*N69/(C69*1000)</f>
        <v>0.28456845848770423</v>
      </c>
      <c r="V69" t="b">
        <f t="shared" si="9"/>
        <v>0</v>
      </c>
      <c r="W69" s="1">
        <f t="shared" ref="W69:W132" si="18">J69/(J69-K69)</f>
        <v>1.1851761252446182</v>
      </c>
      <c r="X69">
        <f t="shared" si="10"/>
        <v>-0.19260025449056867</v>
      </c>
      <c r="Y69">
        <f t="shared" si="11"/>
        <v>0.19260025449056867</v>
      </c>
    </row>
    <row r="70" spans="1:25">
      <c r="A70" s="8"/>
      <c r="B70" s="37">
        <v>41091</v>
      </c>
      <c r="C70" s="38">
        <v>9089</v>
      </c>
      <c r="D70" s="115"/>
      <c r="E70" s="74">
        <v>1.3862979922507928</v>
      </c>
      <c r="F70" s="39">
        <v>477.9</v>
      </c>
      <c r="G70" s="17">
        <v>73.2</v>
      </c>
      <c r="H70" s="17">
        <v>73.2</v>
      </c>
      <c r="I70" s="111"/>
      <c r="J70" s="39">
        <f t="shared" si="13"/>
        <v>344.73107706380051</v>
      </c>
      <c r="K70" s="27">
        <f t="shared" si="8"/>
        <v>52.8025001905633</v>
      </c>
      <c r="L70" s="19">
        <v>14.7</v>
      </c>
      <c r="M70" s="19">
        <v>4.9000000000000004</v>
      </c>
      <c r="N70" s="40">
        <v>146.86279961903688</v>
      </c>
      <c r="O70" s="84">
        <v>32.237185608488183</v>
      </c>
      <c r="P70" s="10">
        <f t="shared" si="12"/>
        <v>23.254152995019421</v>
      </c>
      <c r="Q70" s="9"/>
      <c r="R70">
        <f t="shared" si="14"/>
        <v>-0.71868988447573989</v>
      </c>
      <c r="S70">
        <f t="shared" si="15"/>
        <v>3.6528110903289689E-2</v>
      </c>
      <c r="T70">
        <f t="shared" si="16"/>
        <v>0.82111286671906181</v>
      </c>
      <c r="U70" s="102">
        <f t="shared" si="17"/>
        <v>0.25549505859568827</v>
      </c>
      <c r="V70" t="b">
        <f t="shared" si="9"/>
        <v>0</v>
      </c>
      <c r="W70" s="1">
        <f t="shared" si="18"/>
        <v>1.1808747220163085</v>
      </c>
      <c r="X70">
        <f t="shared" si="10"/>
        <v>-0.18748173392172179</v>
      </c>
      <c r="Y70">
        <f t="shared" si="11"/>
        <v>0.18748173392172179</v>
      </c>
    </row>
    <row r="71" spans="1:25">
      <c r="A71" s="8"/>
      <c r="B71" s="37">
        <v>41122</v>
      </c>
      <c r="C71" s="38">
        <v>8356</v>
      </c>
      <c r="D71" s="115"/>
      <c r="E71" s="74">
        <v>1.411130679816837</v>
      </c>
      <c r="F71" s="39">
        <v>423.4</v>
      </c>
      <c r="G71" s="17">
        <v>80</v>
      </c>
      <c r="H71" s="17">
        <v>80</v>
      </c>
      <c r="I71" s="111"/>
      <c r="J71" s="39">
        <f t="shared" si="13"/>
        <v>300.04308322100741</v>
      </c>
      <c r="K71" s="27">
        <f t="shared" si="8"/>
        <v>56.6921272028356</v>
      </c>
      <c r="L71" s="19">
        <v>17.3</v>
      </c>
      <c r="M71" s="19">
        <v>10.199999999999999</v>
      </c>
      <c r="N71" s="40">
        <v>145.69325698881013</v>
      </c>
      <c r="O71" s="84">
        <v>32.928481597984579</v>
      </c>
      <c r="P71" s="10">
        <f t="shared" si="12"/>
        <v>23.334820841864662</v>
      </c>
      <c r="Q71" s="9"/>
      <c r="R71">
        <f t="shared" si="14"/>
        <v>-0.59298109143130684</v>
      </c>
      <c r="S71">
        <f t="shared" si="15"/>
        <v>3.9732407850646245E-2</v>
      </c>
      <c r="T71">
        <f t="shared" si="16"/>
        <v>0.8962403137511582</v>
      </c>
      <c r="U71" s="102">
        <f t="shared" si="17"/>
        <v>0.27569432497691071</v>
      </c>
      <c r="V71" t="b">
        <f t="shared" si="9"/>
        <v>0</v>
      </c>
      <c r="W71" s="1">
        <f t="shared" si="18"/>
        <v>1.2329644729178799</v>
      </c>
      <c r="X71">
        <f t="shared" si="10"/>
        <v>-0.24222071237056403</v>
      </c>
      <c r="Y71">
        <f t="shared" si="11"/>
        <v>0.24222071237056403</v>
      </c>
    </row>
    <row r="72" spans="1:25">
      <c r="A72" s="8"/>
      <c r="B72" s="37">
        <v>41153</v>
      </c>
      <c r="C72" s="38">
        <v>7310</v>
      </c>
      <c r="D72" s="115"/>
      <c r="E72" s="74">
        <v>1.4333215921098978</v>
      </c>
      <c r="F72" s="39">
        <v>325.39999999999998</v>
      </c>
      <c r="G72" s="17">
        <v>83</v>
      </c>
      <c r="H72" s="17">
        <v>83</v>
      </c>
      <c r="I72" s="111"/>
      <c r="J72" s="39">
        <f t="shared" si="13"/>
        <v>227.02511550181853</v>
      </c>
      <c r="K72" s="27">
        <f t="shared" si="8"/>
        <v>57.907451096038535</v>
      </c>
      <c r="L72" s="19">
        <v>20.2</v>
      </c>
      <c r="M72" s="19">
        <v>11.1</v>
      </c>
      <c r="N72" s="40">
        <v>142.47153651731426</v>
      </c>
      <c r="O72" s="84">
        <v>33.372990792030144</v>
      </c>
      <c r="P72" s="10">
        <f t="shared" si="12"/>
        <v>23.283672677325661</v>
      </c>
      <c r="Q72" s="9"/>
      <c r="R72">
        <f t="shared" si="14"/>
        <v>-0.4561827277701776</v>
      </c>
      <c r="S72">
        <f t="shared" si="15"/>
        <v>4.5417783857729141E-2</v>
      </c>
      <c r="T72">
        <f t="shared" si="16"/>
        <v>1.0222392304199985</v>
      </c>
      <c r="U72" s="102">
        <f t="shared" si="17"/>
        <v>0.30817509376358043</v>
      </c>
      <c r="V72" t="b">
        <f t="shared" si="9"/>
        <v>0</v>
      </c>
      <c r="W72" s="1">
        <f t="shared" si="18"/>
        <v>1.3424092409240924</v>
      </c>
      <c r="X72">
        <f t="shared" si="10"/>
        <v>-0.35796070981927186</v>
      </c>
      <c r="Y72">
        <f t="shared" si="11"/>
        <v>0.35796070981927186</v>
      </c>
    </row>
    <row r="73" spans="1:25">
      <c r="A73" s="8"/>
      <c r="B73" s="37">
        <v>41183</v>
      </c>
      <c r="C73" s="38">
        <v>7471</v>
      </c>
      <c r="D73" s="115"/>
      <c r="E73" s="74">
        <v>1.4547375836562169</v>
      </c>
      <c r="F73" s="39">
        <v>291.8</v>
      </c>
      <c r="G73" s="17">
        <v>86.4</v>
      </c>
      <c r="H73" s="17">
        <v>86.4</v>
      </c>
      <c r="I73" s="111"/>
      <c r="J73" s="39">
        <f t="shared" si="13"/>
        <v>200.58600484261504</v>
      </c>
      <c r="K73" s="27">
        <f t="shared" si="8"/>
        <v>59.392154963680397</v>
      </c>
      <c r="L73" s="19">
        <v>22.6</v>
      </c>
      <c r="M73" s="19">
        <v>14</v>
      </c>
      <c r="N73" s="40">
        <v>147.23130295530083</v>
      </c>
      <c r="O73" s="84">
        <v>33.823535140632259</v>
      </c>
      <c r="P73" s="10">
        <f t="shared" si="12"/>
        <v>23.250609264952782</v>
      </c>
      <c r="Q73" s="9"/>
      <c r="R73">
        <f t="shared" si="14"/>
        <v>-1.8768338910453475E-2</v>
      </c>
      <c r="S73">
        <f t="shared" si="15"/>
        <v>4.4439030919555617E-2</v>
      </c>
      <c r="T73">
        <f t="shared" si="16"/>
        <v>0.9987896580185901</v>
      </c>
      <c r="U73" s="102">
        <f t="shared" si="17"/>
        <v>0.31160773153918037</v>
      </c>
      <c r="V73" t="b">
        <f t="shared" si="9"/>
        <v>0</v>
      </c>
      <c r="W73" s="1">
        <f t="shared" si="18"/>
        <v>1.4206426484907497</v>
      </c>
      <c r="X73">
        <f t="shared" si="10"/>
        <v>-0.4393356001531139</v>
      </c>
      <c r="Y73">
        <f t="shared" si="11"/>
        <v>0.4393356001531139</v>
      </c>
    </row>
    <row r="74" spans="1:25">
      <c r="A74" s="8"/>
      <c r="B74" s="37">
        <v>41214</v>
      </c>
      <c r="C74" s="38">
        <v>7883</v>
      </c>
      <c r="D74" s="115"/>
      <c r="E74" s="74">
        <v>1.4823529411764704</v>
      </c>
      <c r="F74" s="39">
        <v>260.2</v>
      </c>
      <c r="G74" s="17">
        <v>96</v>
      </c>
      <c r="H74" s="17">
        <v>96</v>
      </c>
      <c r="I74" s="111"/>
      <c r="J74" s="39">
        <f t="shared" si="13"/>
        <v>175.53174603174605</v>
      </c>
      <c r="K74" s="27">
        <f t="shared" si="8"/>
        <v>64.761904761904773</v>
      </c>
      <c r="L74" s="19">
        <v>27.7</v>
      </c>
      <c r="M74" s="19">
        <v>17.100000000000001</v>
      </c>
      <c r="N74" s="40">
        <v>146.37343184468628</v>
      </c>
      <c r="O74" s="84">
        <v>34.607485331403979</v>
      </c>
      <c r="P74" s="10">
        <f t="shared" si="12"/>
        <v>23.346319469597926</v>
      </c>
      <c r="Q74" s="9"/>
      <c r="R74">
        <f t="shared" si="14"/>
        <v>0.88131880756057346</v>
      </c>
      <c r="S74">
        <f t="shared" si="15"/>
        <v>4.211645312698211E-2</v>
      </c>
      <c r="T74">
        <f t="shared" si="16"/>
        <v>0.95048514338384871</v>
      </c>
      <c r="U74" s="102">
        <f t="shared" si="17"/>
        <v>0.2936010027055917</v>
      </c>
      <c r="V74" t="b">
        <f t="shared" si="9"/>
        <v>0</v>
      </c>
      <c r="W74" s="1">
        <f t="shared" si="18"/>
        <v>1.5846528623629721</v>
      </c>
      <c r="X74">
        <f t="shared" si="10"/>
        <v>-0.60927636723623801</v>
      </c>
      <c r="Y74">
        <f t="shared" si="11"/>
        <v>0.60927636723623801</v>
      </c>
    </row>
    <row r="75" spans="1:25">
      <c r="A75" s="8"/>
      <c r="B75" s="41">
        <v>41244</v>
      </c>
      <c r="C75" s="42">
        <v>8726</v>
      </c>
      <c r="D75" s="116"/>
      <c r="E75" s="75">
        <v>1.4998591053187742</v>
      </c>
      <c r="F75" s="43">
        <v>274.3</v>
      </c>
      <c r="G75" s="18">
        <v>95.7</v>
      </c>
      <c r="H75" s="18">
        <v>95.7</v>
      </c>
      <c r="I75" s="112"/>
      <c r="J75" s="43">
        <f t="shared" si="13"/>
        <v>182.88384490735305</v>
      </c>
      <c r="K75" s="44">
        <f t="shared" si="8"/>
        <v>63.805993283389306</v>
      </c>
      <c r="L75" s="20">
        <v>29.9</v>
      </c>
      <c r="M75" s="21">
        <v>19.100000000000001</v>
      </c>
      <c r="N75" s="48">
        <v>143.58505809958143</v>
      </c>
      <c r="O75" s="84">
        <v>35.08691474420062</v>
      </c>
      <c r="P75" s="10">
        <f t="shared" si="12"/>
        <v>23.393473840160063</v>
      </c>
      <c r="Q75" s="9"/>
      <c r="R75">
        <f t="shared" si="14"/>
        <v>1.3278657460462984</v>
      </c>
      <c r="S75">
        <f t="shared" si="15"/>
        <v>3.8047673619069446E-2</v>
      </c>
      <c r="T75">
        <f t="shared" si="16"/>
        <v>0.86039513183195171</v>
      </c>
      <c r="U75" s="102">
        <f t="shared" si="17"/>
        <v>0.26018415524531074</v>
      </c>
      <c r="V75" t="b">
        <f t="shared" si="9"/>
        <v>1</v>
      </c>
      <c r="W75" s="1">
        <f t="shared" si="18"/>
        <v>1.5358342665173572</v>
      </c>
      <c r="X75">
        <f t="shared" si="10"/>
        <v>-0.55622151380372309</v>
      </c>
      <c r="Y75">
        <f t="shared" si="11"/>
        <v>0.55622151380372309</v>
      </c>
    </row>
    <row r="76" spans="1:25">
      <c r="A76" s="8"/>
      <c r="B76" s="37">
        <v>41275</v>
      </c>
      <c r="C76" s="38">
        <v>8931</v>
      </c>
      <c r="D76" s="115">
        <v>0.79</v>
      </c>
      <c r="E76" s="73">
        <v>1.524867911236351</v>
      </c>
      <c r="F76" s="49">
        <v>249.5</v>
      </c>
      <c r="G76" s="50">
        <v>95.9</v>
      </c>
      <c r="H76" s="50">
        <v>95.9</v>
      </c>
      <c r="I76" s="119">
        <f>AVERAGE(G76:G87)/AVERAGE(F76:F87)</f>
        <v>0.24050126368997474</v>
      </c>
      <c r="J76" s="49">
        <f t="shared" si="13"/>
        <v>163.62072948187844</v>
      </c>
      <c r="K76" s="51">
        <f t="shared" si="8"/>
        <v>62.890693215679931</v>
      </c>
      <c r="L76" s="22">
        <v>30.3</v>
      </c>
      <c r="M76" s="63">
        <v>20.2</v>
      </c>
      <c r="N76" s="40">
        <v>136.51707182504433</v>
      </c>
      <c r="O76" s="85">
        <v>35.304729725381456</v>
      </c>
      <c r="P76" s="11">
        <f t="shared" si="12"/>
        <v>23.152647822955796</v>
      </c>
      <c r="Q76" s="9"/>
      <c r="R76">
        <f t="shared" si="14"/>
        <v>1.5014688724666891</v>
      </c>
      <c r="S76">
        <f t="shared" si="15"/>
        <v>3.7174336580450121E-2</v>
      </c>
      <c r="T76">
        <f t="shared" si="16"/>
        <v>0.83199173459950071</v>
      </c>
      <c r="U76" s="102">
        <f t="shared" si="17"/>
        <v>0.24169834729566689</v>
      </c>
      <c r="V76" t="b">
        <f t="shared" si="9"/>
        <v>1</v>
      </c>
      <c r="W76" s="1">
        <f t="shared" si="18"/>
        <v>1.6243489583333333</v>
      </c>
      <c r="X76">
        <f t="shared" si="10"/>
        <v>-0.64755871665407017</v>
      </c>
      <c r="Y76">
        <f t="shared" si="11"/>
        <v>0.64755871665407017</v>
      </c>
    </row>
    <row r="77" spans="1:25">
      <c r="A77" s="8"/>
      <c r="B77" s="37">
        <v>41306</v>
      </c>
      <c r="C77" s="38">
        <v>7757</v>
      </c>
      <c r="D77" s="115"/>
      <c r="E77" s="74">
        <v>1.5630855935188446</v>
      </c>
      <c r="F77" s="39">
        <v>287.10000000000002</v>
      </c>
      <c r="G77" s="17">
        <v>95.6</v>
      </c>
      <c r="H77" s="17">
        <v>95.6</v>
      </c>
      <c r="I77" s="111"/>
      <c r="J77" s="39">
        <f t="shared" si="13"/>
        <v>183.67516224986483</v>
      </c>
      <c r="K77" s="27">
        <f t="shared" si="8"/>
        <v>61.161078060212731</v>
      </c>
      <c r="L77" s="19">
        <v>29.1</v>
      </c>
      <c r="M77" s="62">
        <v>19.2</v>
      </c>
      <c r="N77" s="40">
        <v>132.79532196495501</v>
      </c>
      <c r="O77" s="84">
        <v>35.552328207649786</v>
      </c>
      <c r="P77" s="10">
        <f t="shared" si="12"/>
        <v>22.74496569801644</v>
      </c>
      <c r="Q77" s="9"/>
      <c r="R77">
        <f t="shared" si="14"/>
        <v>1.3879366456104159</v>
      </c>
      <c r="S77">
        <f t="shared" si="15"/>
        <v>4.2800567229599074E-2</v>
      </c>
      <c r="T77">
        <f t="shared" si="16"/>
        <v>0.94104400042008562</v>
      </c>
      <c r="U77" s="102">
        <f t="shared" si="17"/>
        <v>0.27069223036094736</v>
      </c>
      <c r="V77" t="b">
        <f t="shared" si="9"/>
        <v>1</v>
      </c>
      <c r="W77" s="1">
        <f t="shared" si="18"/>
        <v>1.4992167101827676</v>
      </c>
      <c r="X77">
        <f t="shared" si="10"/>
        <v>-0.52058346854908433</v>
      </c>
      <c r="Y77">
        <f t="shared" si="11"/>
        <v>0.52058346854908433</v>
      </c>
    </row>
    <row r="78" spans="1:25">
      <c r="A78" s="8"/>
      <c r="B78" s="37">
        <v>41334</v>
      </c>
      <c r="C78" s="38">
        <v>7496</v>
      </c>
      <c r="D78" s="115"/>
      <c r="E78" s="74">
        <v>1.6017964071856288</v>
      </c>
      <c r="F78" s="39">
        <v>298</v>
      </c>
      <c r="G78" s="17">
        <v>96</v>
      </c>
      <c r="H78" s="17">
        <v>96</v>
      </c>
      <c r="I78" s="111"/>
      <c r="J78" s="39">
        <f t="shared" si="13"/>
        <v>186.0411214953271</v>
      </c>
      <c r="K78" s="27">
        <f t="shared" si="8"/>
        <v>59.932710280373833</v>
      </c>
      <c r="L78" s="19">
        <v>25.2</v>
      </c>
      <c r="M78" s="62">
        <v>15.4</v>
      </c>
      <c r="N78" s="40">
        <v>149.40394566736484</v>
      </c>
      <c r="O78" s="84">
        <v>36.469467017745934</v>
      </c>
      <c r="P78" s="10">
        <f t="shared" si="12"/>
        <v>22.76785417556475</v>
      </c>
      <c r="Q78" s="9"/>
      <c r="R78">
        <f t="shared" si="14"/>
        <v>0.39909377534685181</v>
      </c>
      <c r="S78">
        <f t="shared" si="15"/>
        <v>4.4290821771611526E-2</v>
      </c>
      <c r="T78">
        <f t="shared" si="16"/>
        <v>0.97478976089768521</v>
      </c>
      <c r="U78" s="102">
        <f t="shared" si="17"/>
        <v>0.31515143928660255</v>
      </c>
      <c r="V78" t="b">
        <f t="shared" si="9"/>
        <v>0</v>
      </c>
      <c r="W78" s="1">
        <f t="shared" si="18"/>
        <v>1.4752475247524754</v>
      </c>
      <c r="X78">
        <f t="shared" si="10"/>
        <v>-0.49629662816868675</v>
      </c>
      <c r="Y78">
        <f t="shared" si="11"/>
        <v>0.49629662816868675</v>
      </c>
    </row>
    <row r="79" spans="1:25">
      <c r="A79" s="8"/>
      <c r="B79" s="37">
        <v>41365</v>
      </c>
      <c r="C79" s="38">
        <v>7075</v>
      </c>
      <c r="D79" s="115"/>
      <c r="E79" s="74">
        <v>1.627967594223318</v>
      </c>
      <c r="F79" s="39">
        <v>318.8</v>
      </c>
      <c r="G79" s="17">
        <v>96.2</v>
      </c>
      <c r="H79" s="17">
        <v>96.2</v>
      </c>
      <c r="I79" s="111"/>
      <c r="J79" s="39">
        <f t="shared" si="13"/>
        <v>195.82699381193476</v>
      </c>
      <c r="K79" s="27">
        <f t="shared" si="8"/>
        <v>59.092085334718078</v>
      </c>
      <c r="L79" s="19">
        <v>24.3</v>
      </c>
      <c r="M79" s="62">
        <v>13.9</v>
      </c>
      <c r="N79" s="40">
        <v>155.94159584157654</v>
      </c>
      <c r="O79" s="84">
        <v>37.251941191874266</v>
      </c>
      <c r="P79" s="10">
        <f t="shared" si="12"/>
        <v>22.882483241103259</v>
      </c>
      <c r="Q79" s="9"/>
      <c r="R79">
        <f t="shared" si="14"/>
        <v>0.14672741484098953</v>
      </c>
      <c r="S79">
        <f t="shared" si="15"/>
        <v>4.6926360424028271E-2</v>
      </c>
      <c r="T79">
        <f t="shared" si="16"/>
        <v>1.0379947196419386</v>
      </c>
      <c r="U79" s="102">
        <f t="shared" si="17"/>
        <v>0.34851569094657359</v>
      </c>
      <c r="V79" t="b">
        <f t="shared" si="9"/>
        <v>0</v>
      </c>
      <c r="W79" s="1">
        <f t="shared" si="18"/>
        <v>1.4321653189577719</v>
      </c>
      <c r="X79">
        <f t="shared" si="10"/>
        <v>-0.45244526447794942</v>
      </c>
      <c r="Y79">
        <f t="shared" si="11"/>
        <v>0.45244526447794942</v>
      </c>
    </row>
    <row r="80" spans="1:25">
      <c r="A80" s="8"/>
      <c r="B80" s="37">
        <v>41395</v>
      </c>
      <c r="C80" s="38">
        <v>7916</v>
      </c>
      <c r="D80" s="115"/>
      <c r="E80" s="74">
        <v>1.6590700951039097</v>
      </c>
      <c r="F80" s="39">
        <v>474.9</v>
      </c>
      <c r="G80" s="17">
        <v>96.3</v>
      </c>
      <c r="H80" s="17">
        <v>96.3</v>
      </c>
      <c r="I80" s="111"/>
      <c r="J80" s="39">
        <f t="shared" si="13"/>
        <v>286.2446869493217</v>
      </c>
      <c r="K80" s="27">
        <f t="shared" si="8"/>
        <v>58.04456380968557</v>
      </c>
      <c r="L80" s="19">
        <v>19.399999999999999</v>
      </c>
      <c r="M80" s="62">
        <v>10.6</v>
      </c>
      <c r="N80" s="40">
        <v>167.97347912253019</v>
      </c>
      <c r="O80" s="84">
        <v>38.628009991767883</v>
      </c>
      <c r="P80" s="10">
        <f t="shared" si="12"/>
        <v>23.282928253461503</v>
      </c>
      <c r="Q80" s="9"/>
      <c r="R80">
        <f t="shared" si="14"/>
        <v>-0.49923888327438098</v>
      </c>
      <c r="S80">
        <f t="shared" si="15"/>
        <v>4.1940879231935319E-2</v>
      </c>
      <c r="T80">
        <f t="shared" si="16"/>
        <v>0.94395273647712485</v>
      </c>
      <c r="U80" s="102">
        <f t="shared" si="17"/>
        <v>0.33552256845445272</v>
      </c>
      <c r="V80" t="b">
        <f t="shared" si="9"/>
        <v>0</v>
      </c>
      <c r="W80" s="1">
        <f t="shared" si="18"/>
        <v>1.2543581616481774</v>
      </c>
      <c r="X80">
        <f t="shared" si="10"/>
        <v>-0.26502616658752076</v>
      </c>
      <c r="Y80">
        <f t="shared" si="11"/>
        <v>0.26502616658752076</v>
      </c>
    </row>
    <row r="81" spans="1:25">
      <c r="A81" s="8"/>
      <c r="B81" s="37">
        <v>41426</v>
      </c>
      <c r="C81" s="38">
        <v>8225</v>
      </c>
      <c r="D81" s="115"/>
      <c r="E81" s="74">
        <v>1.6979922507925325</v>
      </c>
      <c r="F81" s="39">
        <v>550.5</v>
      </c>
      <c r="G81" s="17">
        <v>96.3</v>
      </c>
      <c r="H81" s="17">
        <v>96.3</v>
      </c>
      <c r="I81" s="111"/>
      <c r="J81" s="39">
        <f t="shared" si="13"/>
        <v>324.20642658590219</v>
      </c>
      <c r="K81" s="27">
        <f t="shared" si="8"/>
        <v>56.714039746089703</v>
      </c>
      <c r="L81" s="19">
        <v>17.8</v>
      </c>
      <c r="M81" s="62">
        <v>8.1</v>
      </c>
      <c r="N81" s="40">
        <v>156.27186443024067</v>
      </c>
      <c r="O81" s="84">
        <v>39.432637284945301</v>
      </c>
      <c r="P81" s="10">
        <f t="shared" si="12"/>
        <v>23.22309613989124</v>
      </c>
      <c r="Q81" s="9"/>
      <c r="R81">
        <f t="shared" si="14"/>
        <v>-0.66501249361702153</v>
      </c>
      <c r="S81">
        <f t="shared" si="15"/>
        <v>4.0365227963525839E-2</v>
      </c>
      <c r="T81">
        <f t="shared" si="16"/>
        <v>0.90615532920998598</v>
      </c>
      <c r="U81" s="102">
        <f t="shared" si="17"/>
        <v>0.30042197208157634</v>
      </c>
      <c r="V81" t="b">
        <f t="shared" si="9"/>
        <v>0</v>
      </c>
      <c r="W81" s="1">
        <f t="shared" si="18"/>
        <v>1.2120211360634083</v>
      </c>
      <c r="X81">
        <f t="shared" si="10"/>
        <v>-0.2205794175536934</v>
      </c>
      <c r="Y81">
        <f t="shared" si="11"/>
        <v>0.2205794175536934</v>
      </c>
    </row>
    <row r="82" spans="1:25">
      <c r="A82" s="8"/>
      <c r="B82" s="37">
        <v>41456</v>
      </c>
      <c r="C82" s="38">
        <v>9009</v>
      </c>
      <c r="D82" s="115"/>
      <c r="E82" s="74">
        <v>1.7364212750968651</v>
      </c>
      <c r="F82" s="39">
        <v>520.5</v>
      </c>
      <c r="G82" s="17">
        <v>91.8</v>
      </c>
      <c r="H82" s="17">
        <v>91.8</v>
      </c>
      <c r="I82" s="111"/>
      <c r="J82" s="39">
        <f t="shared" si="13"/>
        <v>299.7544475323042</v>
      </c>
      <c r="K82" s="27">
        <f t="shared" si="8"/>
        <v>52.867355011461143</v>
      </c>
      <c r="L82" s="19">
        <v>16.3</v>
      </c>
      <c r="M82" s="19">
        <v>7.7</v>
      </c>
      <c r="N82" s="40">
        <v>150.73100129825897</v>
      </c>
      <c r="O82" s="84">
        <v>40.341733696466711</v>
      </c>
      <c r="P82" s="10">
        <f t="shared" si="12"/>
        <v>23.23268798593606</v>
      </c>
      <c r="Q82" s="9"/>
      <c r="R82">
        <f t="shared" si="14"/>
        <v>-0.66068997668997664</v>
      </c>
      <c r="S82">
        <f t="shared" si="15"/>
        <v>3.685248085248085E-2</v>
      </c>
      <c r="T82">
        <f t="shared" si="16"/>
        <v>0.82763968825112399</v>
      </c>
      <c r="U82" s="102">
        <f t="shared" si="17"/>
        <v>0.26455306832368419</v>
      </c>
      <c r="V82" t="b">
        <f t="shared" si="9"/>
        <v>0</v>
      </c>
      <c r="W82" s="1">
        <f t="shared" si="18"/>
        <v>1.2141357592722184</v>
      </c>
      <c r="X82">
        <f t="shared" si="10"/>
        <v>-0.22202719324062922</v>
      </c>
      <c r="Y82">
        <f t="shared" si="11"/>
        <v>0.22202719324062922</v>
      </c>
    </row>
    <row r="83" spans="1:25">
      <c r="A83" s="8"/>
      <c r="B83" s="37">
        <v>41487</v>
      </c>
      <c r="C83" s="38">
        <v>8691</v>
      </c>
      <c r="D83" s="115"/>
      <c r="E83" s="74">
        <v>1.7693906305036984</v>
      </c>
      <c r="F83" s="39">
        <v>535.70000000000005</v>
      </c>
      <c r="G83" s="17">
        <v>93.1</v>
      </c>
      <c r="H83" s="17">
        <v>93.1</v>
      </c>
      <c r="I83" s="111"/>
      <c r="J83" s="39">
        <f t="shared" si="13"/>
        <v>302.75960026277551</v>
      </c>
      <c r="K83" s="27">
        <f t="shared" si="8"/>
        <v>52.616984850596225</v>
      </c>
      <c r="L83" s="19">
        <v>18</v>
      </c>
      <c r="M83" s="62">
        <v>7.3</v>
      </c>
      <c r="N83" s="40">
        <v>148.42144953050052</v>
      </c>
      <c r="O83" s="84">
        <v>41.107315538162382</v>
      </c>
      <c r="P83" s="10">
        <f t="shared" si="12"/>
        <v>23.232470450270341</v>
      </c>
      <c r="Q83" s="9"/>
      <c r="R83">
        <f t="shared" si="14"/>
        <v>-0.64862376481417539</v>
      </c>
      <c r="S83">
        <f t="shared" si="15"/>
        <v>3.8200897480151881E-2</v>
      </c>
      <c r="T83">
        <f t="shared" si="16"/>
        <v>0.85791464002162721</v>
      </c>
      <c r="U83" s="102">
        <f t="shared" si="17"/>
        <v>0.27003106201544985</v>
      </c>
      <c r="V83" t="b">
        <f t="shared" si="9"/>
        <v>0</v>
      </c>
      <c r="W83" s="1">
        <f t="shared" si="18"/>
        <v>1.2103479439674649</v>
      </c>
      <c r="X83">
        <f t="shared" si="10"/>
        <v>-0.21838342421012685</v>
      </c>
      <c r="Y83">
        <f t="shared" si="11"/>
        <v>0.21838342421012685</v>
      </c>
    </row>
    <row r="84" spans="1:25">
      <c r="A84" s="8"/>
      <c r="B84" s="37">
        <v>41518</v>
      </c>
      <c r="C84" s="38">
        <v>7972</v>
      </c>
      <c r="D84" s="115"/>
      <c r="E84" s="74">
        <v>1.8030292356463542</v>
      </c>
      <c r="F84" s="39">
        <v>440.6</v>
      </c>
      <c r="G84" s="17">
        <v>93</v>
      </c>
      <c r="H84" s="17">
        <v>93</v>
      </c>
      <c r="I84" s="111"/>
      <c r="J84" s="39">
        <f t="shared" si="13"/>
        <v>244.36653121825432</v>
      </c>
      <c r="K84" s="27">
        <f t="shared" si="8"/>
        <v>51.579862467765885</v>
      </c>
      <c r="L84" s="19">
        <v>18.8</v>
      </c>
      <c r="M84" s="62">
        <v>10</v>
      </c>
      <c r="N84" s="40">
        <v>147.0048441881334</v>
      </c>
      <c r="O84" s="84">
        <v>42.073886875649535</v>
      </c>
      <c r="P84" s="10">
        <f t="shared" si="12"/>
        <v>23.335110736885412</v>
      </c>
      <c r="Q84" s="9"/>
      <c r="R84">
        <f t="shared" si="14"/>
        <v>-0.55991397892624162</v>
      </c>
      <c r="S84">
        <f t="shared" si="15"/>
        <v>4.1646261916708477E-2</v>
      </c>
      <c r="T84">
        <f t="shared" si="16"/>
        <v>0.93942261658969595</v>
      </c>
      <c r="U84" s="102">
        <f t="shared" si="17"/>
        <v>0.29157558909969461</v>
      </c>
      <c r="V84" t="b">
        <f t="shared" si="9"/>
        <v>0</v>
      </c>
      <c r="W84" s="1">
        <f t="shared" si="18"/>
        <v>1.267548906789413</v>
      </c>
      <c r="X84">
        <f t="shared" si="10"/>
        <v>-0.27869131863709395</v>
      </c>
      <c r="Y84">
        <f t="shared" si="11"/>
        <v>0.27869131863709395</v>
      </c>
    </row>
    <row r="85" spans="1:25">
      <c r="A85" s="8"/>
      <c r="B85" s="37">
        <v>41548</v>
      </c>
      <c r="C85" s="38">
        <v>7703</v>
      </c>
      <c r="D85" s="115"/>
      <c r="E85" s="74">
        <v>1.8633673828812962</v>
      </c>
      <c r="F85" s="39">
        <v>335.1</v>
      </c>
      <c r="G85" s="17">
        <v>96.2</v>
      </c>
      <c r="H85" s="17">
        <v>96.2</v>
      </c>
      <c r="I85" s="111"/>
      <c r="J85" s="39">
        <f t="shared" si="13"/>
        <v>179.83571199032156</v>
      </c>
      <c r="K85" s="27">
        <f t="shared" si="8"/>
        <v>51.626963573467421</v>
      </c>
      <c r="L85" s="19">
        <v>23</v>
      </c>
      <c r="M85" s="62">
        <v>13.9</v>
      </c>
      <c r="N85" s="40">
        <v>148.6939593959755</v>
      </c>
      <c r="O85" s="84">
        <v>42.628566347349789</v>
      </c>
      <c r="P85" s="10">
        <f t="shared" si="12"/>
        <v>22.877166756795912</v>
      </c>
      <c r="Q85" s="9"/>
      <c r="R85">
        <f t="shared" si="14"/>
        <v>9.497330910034742E-3</v>
      </c>
      <c r="S85">
        <f t="shared" si="15"/>
        <v>4.3100610151888874E-2</v>
      </c>
      <c r="T85">
        <f t="shared" si="16"/>
        <v>0.95314895368805042</v>
      </c>
      <c r="U85" s="102">
        <f t="shared" si="17"/>
        <v>0.30522509229769762</v>
      </c>
      <c r="V85" t="b">
        <f t="shared" si="9"/>
        <v>0</v>
      </c>
      <c r="W85" s="1">
        <f t="shared" si="18"/>
        <v>1.4026789451653412</v>
      </c>
      <c r="X85">
        <f t="shared" si="10"/>
        <v>-0.42003465339728635</v>
      </c>
      <c r="Y85">
        <f t="shared" si="11"/>
        <v>0.42003465339728635</v>
      </c>
    </row>
    <row r="86" spans="1:25">
      <c r="A86" s="8"/>
      <c r="B86" s="37">
        <v>41579</v>
      </c>
      <c r="C86" s="38">
        <v>7767</v>
      </c>
      <c r="D86" s="115"/>
      <c r="E86" s="74">
        <v>1.9165903487143361</v>
      </c>
      <c r="F86" s="39">
        <v>346.1</v>
      </c>
      <c r="G86" s="17">
        <v>95.8</v>
      </c>
      <c r="H86" s="17">
        <v>95.8</v>
      </c>
      <c r="I86" s="111"/>
      <c r="J86" s="39">
        <f t="shared" si="13"/>
        <v>180.58110343306623</v>
      </c>
      <c r="K86" s="27">
        <f t="shared" si="8"/>
        <v>49.984598985517898</v>
      </c>
      <c r="L86" s="19">
        <v>26.1</v>
      </c>
      <c r="M86" s="62">
        <v>16.100000000000001</v>
      </c>
      <c r="N86" s="40">
        <v>145.69589762827002</v>
      </c>
      <c r="O86" s="84">
        <v>43.649512222367918</v>
      </c>
      <c r="P86" s="10">
        <f t="shared" si="12"/>
        <v>22.774565389859315</v>
      </c>
      <c r="Q86" s="9"/>
      <c r="R86">
        <f t="shared" si="14"/>
        <v>0.56881329470838105</v>
      </c>
      <c r="S86">
        <f t="shared" si="15"/>
        <v>4.2745461568173042E-2</v>
      </c>
      <c r="T86">
        <f t="shared" si="16"/>
        <v>0.94105548061798494</v>
      </c>
      <c r="U86" s="102">
        <f t="shared" si="17"/>
        <v>0.29660660915388254</v>
      </c>
      <c r="V86" t="b">
        <f t="shared" si="9"/>
        <v>0</v>
      </c>
      <c r="W86" s="1">
        <f t="shared" si="18"/>
        <v>1.3827407111466239</v>
      </c>
      <c r="X86">
        <f t="shared" si="10"/>
        <v>-0.39910113950551729</v>
      </c>
      <c r="Y86">
        <f t="shared" si="11"/>
        <v>0.39910113950551729</v>
      </c>
    </row>
    <row r="87" spans="1:25">
      <c r="A87" s="8"/>
      <c r="B87" s="41">
        <v>41609</v>
      </c>
      <c r="C87" s="42">
        <v>10098</v>
      </c>
      <c r="D87" s="116"/>
      <c r="E87" s="75">
        <v>1.9789714688270521</v>
      </c>
      <c r="F87" s="43">
        <v>391.2</v>
      </c>
      <c r="G87" s="18">
        <v>95.7</v>
      </c>
      <c r="H87" s="18">
        <v>95.7</v>
      </c>
      <c r="I87" s="112"/>
      <c r="J87" s="43">
        <f t="shared" si="13"/>
        <v>197.67844365733404</v>
      </c>
      <c r="K87" s="44">
        <f t="shared" si="8"/>
        <v>48.358453624761935</v>
      </c>
      <c r="L87" s="21">
        <v>32.5</v>
      </c>
      <c r="M87" s="21">
        <v>21.5</v>
      </c>
      <c r="N87" s="40">
        <v>142.5768791271264</v>
      </c>
      <c r="O87" s="86">
        <v>44.166785525374927</v>
      </c>
      <c r="P87" s="10">
        <f t="shared" si="12"/>
        <v>22.318050674855275</v>
      </c>
      <c r="Q87" s="9"/>
      <c r="R87">
        <f t="shared" si="14"/>
        <v>1.7826925133689839</v>
      </c>
      <c r="S87">
        <f t="shared" si="15"/>
        <v>3.287819370172311E-2</v>
      </c>
      <c r="T87">
        <f t="shared" si="16"/>
        <v>0.70931530118690367</v>
      </c>
      <c r="U87" s="102">
        <f t="shared" si="17"/>
        <v>0.22325466555338908</v>
      </c>
      <c r="V87" t="b">
        <f t="shared" si="9"/>
        <v>1</v>
      </c>
      <c r="W87" s="1">
        <f t="shared" si="18"/>
        <v>1.3238578680203048</v>
      </c>
      <c r="X87">
        <f t="shared" si="10"/>
        <v>-0.33450572973690323</v>
      </c>
      <c r="Y87">
        <f t="shared" si="11"/>
        <v>0.33450572973690323</v>
      </c>
    </row>
    <row r="88" spans="1:25">
      <c r="A88" s="8"/>
      <c r="B88" s="37">
        <v>41640</v>
      </c>
      <c r="C88" s="38">
        <v>9842</v>
      </c>
      <c r="D88" s="115">
        <v>0.79</v>
      </c>
      <c r="E88" s="74">
        <v>2.0617823177175065</v>
      </c>
      <c r="F88" s="39">
        <v>423.5</v>
      </c>
      <c r="G88" s="17">
        <v>96.1</v>
      </c>
      <c r="H88" s="17">
        <v>96.1</v>
      </c>
      <c r="I88" s="111">
        <f>AVERAGE(G88:G99)/AVERAGE(F88:F99)</f>
        <v>0.16900720659395951</v>
      </c>
      <c r="J88" s="39">
        <f t="shared" si="13"/>
        <v>205.40480746232956</v>
      </c>
      <c r="K88" s="27">
        <f t="shared" si="8"/>
        <v>46.610158198653764</v>
      </c>
      <c r="L88" s="19">
        <v>31.2</v>
      </c>
      <c r="M88" s="19">
        <v>20</v>
      </c>
      <c r="N88" s="45">
        <v>137.96969739537636</v>
      </c>
      <c r="O88" s="84">
        <v>44.932971509354402</v>
      </c>
      <c r="P88" s="11">
        <f t="shared" si="12"/>
        <v>21.793266497259221</v>
      </c>
      <c r="Q88" s="9"/>
      <c r="R88">
        <f t="shared" si="14"/>
        <v>1.451944499085553</v>
      </c>
      <c r="S88">
        <f t="shared" si="15"/>
        <v>3.3733387522861209E-2</v>
      </c>
      <c r="T88">
        <f t="shared" si="16"/>
        <v>0.71065269016098209</v>
      </c>
      <c r="U88" s="102">
        <f t="shared" si="17"/>
        <v>0.22165991213327485</v>
      </c>
      <c r="V88" t="b">
        <f t="shared" si="9"/>
        <v>1</v>
      </c>
      <c r="W88" s="1">
        <f t="shared" si="18"/>
        <v>1.2935247403787415</v>
      </c>
      <c r="X88">
        <f t="shared" si="10"/>
        <v>-0.30342632419348486</v>
      </c>
      <c r="Y88">
        <f t="shared" si="11"/>
        <v>0.30342632419348486</v>
      </c>
    </row>
    <row r="89" spans="1:25">
      <c r="A89" s="8"/>
      <c r="B89" s="37">
        <v>41671</v>
      </c>
      <c r="C89" s="38">
        <v>7748</v>
      </c>
      <c r="D89" s="115"/>
      <c r="E89" s="74">
        <v>2.2097569566748856</v>
      </c>
      <c r="F89" s="39">
        <v>452.7</v>
      </c>
      <c r="G89" s="17">
        <v>95.6</v>
      </c>
      <c r="H89" s="17">
        <v>95.6</v>
      </c>
      <c r="I89" s="111"/>
      <c r="J89" s="39">
        <f t="shared" si="13"/>
        <v>204.86415876305091</v>
      </c>
      <c r="K89" s="27">
        <f t="shared" si="8"/>
        <v>43.26267633697298</v>
      </c>
      <c r="L89" s="19">
        <v>27</v>
      </c>
      <c r="M89" s="19">
        <v>18.899999999999999</v>
      </c>
      <c r="N89" s="40">
        <v>132.48630687243056</v>
      </c>
      <c r="O89" s="84">
        <v>45.886224817132245</v>
      </c>
      <c r="P89" s="10">
        <f t="shared" si="12"/>
        <v>20.765281303233991</v>
      </c>
      <c r="Q89" s="9"/>
      <c r="R89">
        <f t="shared" si="14"/>
        <v>1.0449749922560663</v>
      </c>
      <c r="S89">
        <f t="shared" si="15"/>
        <v>4.2850283944243679E-2</v>
      </c>
      <c r="T89">
        <f t="shared" si="16"/>
        <v>0.86013504392549089</v>
      </c>
      <c r="U89" s="102">
        <f t="shared" si="17"/>
        <v>0.2703760304939174</v>
      </c>
      <c r="V89" t="b">
        <f t="shared" si="9"/>
        <v>1</v>
      </c>
      <c r="W89" s="1">
        <f t="shared" si="18"/>
        <v>1.2677121254550547</v>
      </c>
      <c r="X89">
        <f t="shared" si="10"/>
        <v>-0.27918366604612072</v>
      </c>
      <c r="Y89">
        <f t="shared" si="11"/>
        <v>0.27918366604612072</v>
      </c>
    </row>
    <row r="90" spans="1:25">
      <c r="A90" s="8"/>
      <c r="B90" s="37">
        <v>41699</v>
      </c>
      <c r="C90" s="38">
        <v>7602</v>
      </c>
      <c r="D90" s="115"/>
      <c r="E90" s="74">
        <v>2.2979570271222265</v>
      </c>
      <c r="F90" s="39">
        <v>414.2</v>
      </c>
      <c r="G90" s="17">
        <v>96</v>
      </c>
      <c r="H90" s="17">
        <v>96</v>
      </c>
      <c r="I90" s="111"/>
      <c r="J90" s="39">
        <f t="shared" si="13"/>
        <v>180.24706080718585</v>
      </c>
      <c r="K90" s="27">
        <f t="shared" si="8"/>
        <v>41.776238139763016</v>
      </c>
      <c r="L90" s="19">
        <v>25.5</v>
      </c>
      <c r="M90" s="19">
        <v>15.9</v>
      </c>
      <c r="N90" s="40">
        <v>144.53782808347017</v>
      </c>
      <c r="O90" s="84">
        <v>47.219444974918829</v>
      </c>
      <c r="P90" s="10">
        <f t="shared" si="12"/>
        <v>20.548445605204638</v>
      </c>
      <c r="Q90" s="9"/>
      <c r="R90">
        <f t="shared" si="14"/>
        <v>0.48571262036306184</v>
      </c>
      <c r="S90">
        <f t="shared" si="15"/>
        <v>4.3673243883188634E-2</v>
      </c>
      <c r="T90">
        <f t="shared" si="16"/>
        <v>0.86750012348749739</v>
      </c>
      <c r="U90" s="102">
        <f t="shared" si="17"/>
        <v>0.30063564031252704</v>
      </c>
      <c r="V90" t="b">
        <f t="shared" si="9"/>
        <v>0</v>
      </c>
      <c r="W90" s="1">
        <f t="shared" si="18"/>
        <v>1.3016970458830925</v>
      </c>
      <c r="X90">
        <f t="shared" si="10"/>
        <v>-0.31487313454678223</v>
      </c>
      <c r="Y90">
        <f t="shared" si="11"/>
        <v>0.31487313454678223</v>
      </c>
    </row>
    <row r="91" spans="1:25">
      <c r="A91" s="8"/>
      <c r="B91" s="37">
        <v>41730</v>
      </c>
      <c r="C91" s="38">
        <v>7407</v>
      </c>
      <c r="D91" s="115"/>
      <c r="E91" s="74">
        <v>2.3453680873547027</v>
      </c>
      <c r="F91" s="39">
        <v>485.1</v>
      </c>
      <c r="G91" s="17">
        <v>96.2</v>
      </c>
      <c r="H91" s="17">
        <v>96.2</v>
      </c>
      <c r="I91" s="111"/>
      <c r="J91" s="39">
        <f t="shared" si="13"/>
        <v>206.83320567695424</v>
      </c>
      <c r="K91" s="27">
        <f t="shared" si="8"/>
        <v>41.0170158444094</v>
      </c>
      <c r="L91" s="19">
        <v>22.4</v>
      </c>
      <c r="M91" s="19">
        <v>14.2</v>
      </c>
      <c r="N91" s="40">
        <v>152.34143546147135</v>
      </c>
      <c r="O91" s="84">
        <v>49.55634780481023</v>
      </c>
      <c r="P91" s="10">
        <f t="shared" si="12"/>
        <v>21.129454294188815</v>
      </c>
      <c r="Q91" s="9"/>
      <c r="R91">
        <f t="shared" si="14"/>
        <v>-1.8930506277846006E-2</v>
      </c>
      <c r="S91">
        <f t="shared" si="15"/>
        <v>4.4823005265289588E-2</v>
      </c>
      <c r="T91">
        <f t="shared" si="16"/>
        <v>0.91551269655188083</v>
      </c>
      <c r="U91" s="102">
        <f t="shared" si="17"/>
        <v>0.32520896145764616</v>
      </c>
      <c r="V91" t="b">
        <f t="shared" si="9"/>
        <v>0</v>
      </c>
      <c r="W91" s="1">
        <f t="shared" si="18"/>
        <v>1.2473643610182568</v>
      </c>
      <c r="X91">
        <f t="shared" si="10"/>
        <v>-0.25845197507462303</v>
      </c>
      <c r="Y91">
        <f t="shared" si="11"/>
        <v>0.25845197507462303</v>
      </c>
    </row>
    <row r="92" spans="1:25">
      <c r="A92" s="8"/>
      <c r="B92" s="37">
        <v>41760</v>
      </c>
      <c r="C92" s="38">
        <v>8183</v>
      </c>
      <c r="D92" s="115"/>
      <c r="E92" s="74">
        <v>2.4052131032053548</v>
      </c>
      <c r="F92" s="39">
        <v>725</v>
      </c>
      <c r="G92" s="17">
        <v>96.3</v>
      </c>
      <c r="H92" s="17">
        <v>96.3</v>
      </c>
      <c r="I92" s="111"/>
      <c r="J92" s="39">
        <f t="shared" si="13"/>
        <v>301.42859234959866</v>
      </c>
      <c r="K92" s="27">
        <f t="shared" si="8"/>
        <v>40.038032335539789</v>
      </c>
      <c r="L92" s="19">
        <v>18.5</v>
      </c>
      <c r="M92" s="19">
        <v>11.4</v>
      </c>
      <c r="N92" s="40">
        <v>164.20324390256107</v>
      </c>
      <c r="O92" s="84">
        <v>51.110795731569489</v>
      </c>
      <c r="P92" s="10">
        <f t="shared" si="12"/>
        <v>21.25000718791016</v>
      </c>
      <c r="Q92" s="9"/>
      <c r="R92">
        <f t="shared" si="14"/>
        <v>-0.48842050103873896</v>
      </c>
      <c r="S92">
        <f t="shared" si="15"/>
        <v>4.0572406207992177E-2</v>
      </c>
      <c r="T92">
        <f t="shared" si="16"/>
        <v>0.83342200988135595</v>
      </c>
      <c r="U92" s="102">
        <f t="shared" si="17"/>
        <v>0.31728970946930168</v>
      </c>
      <c r="V92" t="b">
        <f t="shared" si="9"/>
        <v>0</v>
      </c>
      <c r="W92" s="1">
        <f t="shared" si="18"/>
        <v>1.1531732145697471</v>
      </c>
      <c r="X92">
        <f t="shared" si="10"/>
        <v>-0.15938782045145483</v>
      </c>
      <c r="Y92">
        <f t="shared" si="11"/>
        <v>0.15938782045145483</v>
      </c>
    </row>
    <row r="93" spans="1:25">
      <c r="A93" s="8"/>
      <c r="B93" s="37">
        <v>41791</v>
      </c>
      <c r="C93" s="38">
        <v>8782</v>
      </c>
      <c r="D93" s="115"/>
      <c r="E93" s="74">
        <v>2.4485029940119767</v>
      </c>
      <c r="F93" s="39">
        <v>813.4</v>
      </c>
      <c r="G93" s="17">
        <v>96.3</v>
      </c>
      <c r="H93" s="17">
        <v>96.3</v>
      </c>
      <c r="I93" s="111"/>
      <c r="J93" s="39">
        <f t="shared" si="13"/>
        <v>332.2029836145756</v>
      </c>
      <c r="K93" s="27">
        <f t="shared" si="8"/>
        <v>39.330154071900211</v>
      </c>
      <c r="L93" s="19">
        <v>17</v>
      </c>
      <c r="M93" s="19">
        <v>7.8</v>
      </c>
      <c r="N93" s="40">
        <v>153.80352402990053</v>
      </c>
      <c r="O93" s="84">
        <v>52.644480673594444</v>
      </c>
      <c r="P93" s="10">
        <f t="shared" si="12"/>
        <v>21.500680539227854</v>
      </c>
      <c r="Q93" s="9"/>
      <c r="R93">
        <f t="shared" si="14"/>
        <v>-0.65657957640628539</v>
      </c>
      <c r="S93">
        <f t="shared" si="15"/>
        <v>3.780505579594625E-2</v>
      </c>
      <c r="T93">
        <f t="shared" si="16"/>
        <v>0.78573700860141549</v>
      </c>
      <c r="U93" s="102">
        <f t="shared" si="17"/>
        <v>0.27692340263730214</v>
      </c>
      <c r="V93" t="b">
        <f t="shared" si="9"/>
        <v>0</v>
      </c>
      <c r="W93" s="1">
        <f t="shared" si="18"/>
        <v>1.1342908938781202</v>
      </c>
      <c r="X93">
        <f t="shared" si="10"/>
        <v>-0.13936776861407008</v>
      </c>
      <c r="Y93">
        <f t="shared" si="11"/>
        <v>0.13936776861407008</v>
      </c>
    </row>
    <row r="94" spans="1:25">
      <c r="A94" s="8"/>
      <c r="B94" s="37">
        <v>41821</v>
      </c>
      <c r="C94" s="38">
        <v>9227</v>
      </c>
      <c r="D94" s="115"/>
      <c r="E94" s="74">
        <v>2.496794646002114</v>
      </c>
      <c r="F94" s="39">
        <v>764.9</v>
      </c>
      <c r="G94" s="17">
        <v>91.8</v>
      </c>
      <c r="H94" s="17">
        <v>91.8</v>
      </c>
      <c r="I94" s="111"/>
      <c r="J94" s="39">
        <f t="shared" si="13"/>
        <v>306.35278765306691</v>
      </c>
      <c r="K94" s="27">
        <f t="shared" si="8"/>
        <v>36.767140680548493</v>
      </c>
      <c r="L94" s="19">
        <v>16.5</v>
      </c>
      <c r="M94" s="19">
        <v>8.3000000000000007</v>
      </c>
      <c r="N94" s="40">
        <v>145.42281373408593</v>
      </c>
      <c r="O94" s="84">
        <v>54.448691128450193</v>
      </c>
      <c r="P94" s="10">
        <f t="shared" si="12"/>
        <v>21.807436673109596</v>
      </c>
      <c r="Q94" s="9"/>
      <c r="R94">
        <f t="shared" si="14"/>
        <v>-0.62491403923268651</v>
      </c>
      <c r="S94">
        <f t="shared" si="15"/>
        <v>3.5981792565297495E-2</v>
      </c>
      <c r="T94">
        <f t="shared" si="16"/>
        <v>0.75851213786941596</v>
      </c>
      <c r="U94" s="102">
        <f t="shared" si="17"/>
        <v>0.24920619169430658</v>
      </c>
      <c r="V94" t="b">
        <f t="shared" si="9"/>
        <v>0</v>
      </c>
      <c r="W94" s="1">
        <f t="shared" si="18"/>
        <v>1.1363838954093002</v>
      </c>
      <c r="X94">
        <f t="shared" si="10"/>
        <v>-0.14129123244316497</v>
      </c>
      <c r="Y94">
        <f t="shared" si="11"/>
        <v>0.14129123244316497</v>
      </c>
    </row>
    <row r="95" spans="1:25">
      <c r="A95" s="8"/>
      <c r="B95" s="37">
        <v>41852</v>
      </c>
      <c r="C95" s="38">
        <v>8422</v>
      </c>
      <c r="D95" s="115"/>
      <c r="E95" s="74">
        <v>2.5594575554772812</v>
      </c>
      <c r="F95" s="39">
        <v>564.9</v>
      </c>
      <c r="G95" s="17">
        <v>93.1</v>
      </c>
      <c r="H95" s="17">
        <v>93.1</v>
      </c>
      <c r="I95" s="111"/>
      <c r="J95" s="39">
        <f t="shared" si="13"/>
        <v>220.71082944552242</v>
      </c>
      <c r="K95" s="27">
        <f t="shared" si="8"/>
        <v>36.374895063512369</v>
      </c>
      <c r="L95" s="19">
        <v>20.5</v>
      </c>
      <c r="M95" s="19">
        <v>10.199999999999999</v>
      </c>
      <c r="N95" s="40">
        <v>140.10530396605887</v>
      </c>
      <c r="O95" s="84">
        <v>55.691106691582263</v>
      </c>
      <c r="P95" s="10">
        <f t="shared" si="12"/>
        <v>21.758949107166234</v>
      </c>
      <c r="Q95" s="9"/>
      <c r="R95">
        <f t="shared" si="14"/>
        <v>-0.43074483970553301</v>
      </c>
      <c r="S95">
        <f t="shared" si="15"/>
        <v>3.9421040132985037E-2</v>
      </c>
      <c r="T95">
        <f t="shared" si="16"/>
        <v>0.82916529217020929</v>
      </c>
      <c r="U95" s="102">
        <f t="shared" si="17"/>
        <v>0.26304263432810765</v>
      </c>
      <c r="V95" t="b">
        <f t="shared" si="9"/>
        <v>0</v>
      </c>
      <c r="W95" s="1">
        <f t="shared" si="18"/>
        <v>1.1973293768545994</v>
      </c>
      <c r="X95">
        <f t="shared" si="10"/>
        <v>-0.20510830613900149</v>
      </c>
      <c r="Y95">
        <f t="shared" si="11"/>
        <v>0.20510830613900149</v>
      </c>
    </row>
    <row r="96" spans="1:25">
      <c r="A96" s="8"/>
      <c r="B96" s="37">
        <v>41883</v>
      </c>
      <c r="C96" s="38">
        <v>7665</v>
      </c>
      <c r="D96" s="115"/>
      <c r="E96" s="74">
        <v>2.6386403663261717</v>
      </c>
      <c r="F96" s="39">
        <v>540.29999999999995</v>
      </c>
      <c r="G96" s="17">
        <v>93</v>
      </c>
      <c r="H96" s="17">
        <v>93</v>
      </c>
      <c r="I96" s="111"/>
      <c r="J96" s="39">
        <f t="shared" si="13"/>
        <v>204.76454726275173</v>
      </c>
      <c r="K96" s="27">
        <f t="shared" si="8"/>
        <v>35.245424570490307</v>
      </c>
      <c r="L96" s="19">
        <v>20.7</v>
      </c>
      <c r="M96" s="19">
        <v>11.5</v>
      </c>
      <c r="N96" s="40">
        <v>141.71873319955728</v>
      </c>
      <c r="O96" s="84">
        <v>56.623881888797406</v>
      </c>
      <c r="P96" s="10">
        <f t="shared" si="12"/>
        <v>21.45949202150496</v>
      </c>
      <c r="Q96" s="9"/>
      <c r="R96">
        <f t="shared" si="14"/>
        <v>-0.37429590867579915</v>
      </c>
      <c r="S96">
        <f t="shared" si="15"/>
        <v>4.3314285714285715E-2</v>
      </c>
      <c r="T96">
        <f t="shared" si="16"/>
        <v>0.89851579013877581</v>
      </c>
      <c r="U96" s="102">
        <f t="shared" si="17"/>
        <v>0.29234919887167643</v>
      </c>
      <c r="V96" t="b">
        <f t="shared" si="9"/>
        <v>0</v>
      </c>
      <c r="W96" s="1">
        <f t="shared" si="18"/>
        <v>1.2079141515761236</v>
      </c>
      <c r="X96">
        <f t="shared" si="10"/>
        <v>-0.21691980454153501</v>
      </c>
      <c r="Y96">
        <f t="shared" si="11"/>
        <v>0.21691980454153501</v>
      </c>
    </row>
    <row r="97" spans="1:25">
      <c r="A97" s="8"/>
      <c r="B97" s="37">
        <v>41913</v>
      </c>
      <c r="C97" s="38">
        <v>8402</v>
      </c>
      <c r="D97" s="115"/>
      <c r="E97" s="74">
        <v>2.6717506164142306</v>
      </c>
      <c r="F97" s="39">
        <v>526.9</v>
      </c>
      <c r="G97" s="17">
        <v>96.2</v>
      </c>
      <c r="H97" s="17">
        <v>96.2</v>
      </c>
      <c r="I97" s="111"/>
      <c r="J97" s="39">
        <f t="shared" si="13"/>
        <v>197.21151995359321</v>
      </c>
      <c r="K97" s="27">
        <f t="shared" si="8"/>
        <v>36.006354563552222</v>
      </c>
      <c r="L97" s="19">
        <v>24.8</v>
      </c>
      <c r="M97" s="19">
        <v>15.6</v>
      </c>
      <c r="N97" s="40">
        <v>143.34939741761289</v>
      </c>
      <c r="O97" s="84">
        <v>57.506793226007176</v>
      </c>
      <c r="P97" s="10">
        <f t="shared" si="12"/>
        <v>21.524012335847168</v>
      </c>
      <c r="Q97" s="9"/>
      <c r="R97">
        <f t="shared" si="14"/>
        <v>0.33566860747441046</v>
      </c>
      <c r="S97">
        <f t="shared" si="15"/>
        <v>3.9514877410140439E-2</v>
      </c>
      <c r="T97">
        <f t="shared" si="16"/>
        <v>0.8221650110708697</v>
      </c>
      <c r="U97" s="102">
        <f t="shared" si="17"/>
        <v>0.26977394334292965</v>
      </c>
      <c r="V97" t="b">
        <f t="shared" si="9"/>
        <v>0</v>
      </c>
      <c r="W97" s="1">
        <f t="shared" si="18"/>
        <v>1.2233573252844208</v>
      </c>
      <c r="X97">
        <f t="shared" si="10"/>
        <v>-0.2321832626116915</v>
      </c>
      <c r="Y97">
        <f t="shared" si="11"/>
        <v>0.2321832626116915</v>
      </c>
    </row>
    <row r="98" spans="1:25">
      <c r="A98" s="8"/>
      <c r="B98" s="37">
        <v>41944</v>
      </c>
      <c r="C98" s="38">
        <v>8103</v>
      </c>
      <c r="D98" s="115"/>
      <c r="E98" s="74">
        <v>2.7109545614653054</v>
      </c>
      <c r="F98" s="39">
        <v>523.70000000000005</v>
      </c>
      <c r="G98" s="17">
        <v>95.8</v>
      </c>
      <c r="H98" s="17">
        <v>95.8</v>
      </c>
      <c r="I98" s="111"/>
      <c r="J98" s="39">
        <f t="shared" si="13"/>
        <v>193.17918767215838</v>
      </c>
      <c r="K98" s="27">
        <f t="shared" si="8"/>
        <v>35.338106127540136</v>
      </c>
      <c r="L98" s="19">
        <v>26.1</v>
      </c>
      <c r="M98" s="19">
        <v>15.7</v>
      </c>
      <c r="N98" s="40">
        <v>140.87759689826311</v>
      </c>
      <c r="O98" s="84">
        <v>58.447160980822801</v>
      </c>
      <c r="P98" s="10">
        <f t="shared" si="12"/>
        <v>21.559623983233184</v>
      </c>
      <c r="Q98" s="9"/>
      <c r="R98">
        <f t="shared" si="14"/>
        <v>0.50007151178575804</v>
      </c>
      <c r="S98">
        <f t="shared" si="15"/>
        <v>4.0972972972972976E-2</v>
      </c>
      <c r="T98">
        <f t="shared" si="16"/>
        <v>0.85391330157755463</v>
      </c>
      <c r="U98" s="102">
        <f t="shared" si="17"/>
        <v>0.2749051662538981</v>
      </c>
      <c r="V98" t="b">
        <f t="shared" si="9"/>
        <v>0</v>
      </c>
      <c r="W98" s="1">
        <f t="shared" si="18"/>
        <v>1.2238840850666042</v>
      </c>
      <c r="X98">
        <f t="shared" si="10"/>
        <v>-0.23305728163311701</v>
      </c>
      <c r="Y98">
        <f t="shared" si="11"/>
        <v>0.23305728163311701</v>
      </c>
    </row>
    <row r="99" spans="1:25">
      <c r="A99" s="8"/>
      <c r="B99" s="41">
        <v>41974</v>
      </c>
      <c r="C99" s="42">
        <v>9009</v>
      </c>
      <c r="D99" s="116"/>
      <c r="E99" s="75">
        <v>2.7509334272631216</v>
      </c>
      <c r="F99" s="43">
        <v>523.1</v>
      </c>
      <c r="G99" s="18">
        <v>95.7</v>
      </c>
      <c r="H99" s="18">
        <v>95.7</v>
      </c>
      <c r="I99" s="112"/>
      <c r="J99" s="43">
        <f t="shared" si="13"/>
        <v>190.15363833083646</v>
      </c>
      <c r="K99" s="44">
        <f t="shared" si="8"/>
        <v>34.788191910267727</v>
      </c>
      <c r="L99" s="20">
        <v>29</v>
      </c>
      <c r="M99" s="21">
        <v>17.899999999999999</v>
      </c>
      <c r="N99" s="40">
        <v>140.43593774912819</v>
      </c>
      <c r="O99" s="86">
        <v>59.036319781538218</v>
      </c>
      <c r="P99" s="12">
        <f t="shared" si="12"/>
        <v>21.460468361923578</v>
      </c>
      <c r="Q99" s="9"/>
      <c r="R99">
        <f t="shared" si="14"/>
        <v>1.0191735975135965</v>
      </c>
      <c r="S99">
        <f t="shared" si="15"/>
        <v>3.685248085248085E-2</v>
      </c>
      <c r="T99">
        <f t="shared" si="16"/>
        <v>0.7645062575427134</v>
      </c>
      <c r="U99" s="102">
        <f t="shared" si="17"/>
        <v>0.24648385477735762</v>
      </c>
      <c r="V99" t="b">
        <f t="shared" si="9"/>
        <v>1</v>
      </c>
      <c r="W99" s="1">
        <f t="shared" si="18"/>
        <v>1.2239120262049603</v>
      </c>
      <c r="X99">
        <f t="shared" si="10"/>
        <v>-0.2321637398633187</v>
      </c>
      <c r="Y99">
        <f t="shared" si="11"/>
        <v>0.2321637398633187</v>
      </c>
    </row>
    <row r="100" spans="1:25">
      <c r="A100" s="8"/>
      <c r="B100" s="37">
        <v>42005</v>
      </c>
      <c r="C100" s="38">
        <v>9582</v>
      </c>
      <c r="D100" s="115">
        <v>0.8</v>
      </c>
      <c r="E100" s="74">
        <v>2.7923212398731954</v>
      </c>
      <c r="F100" s="39">
        <v>495.6</v>
      </c>
      <c r="G100" s="17">
        <v>95.3</v>
      </c>
      <c r="H100" s="17">
        <v>95.3</v>
      </c>
      <c r="I100" s="111">
        <f>AVERAGE(G100:G111)/AVERAGE(F100:F111)</f>
        <v>0.14298570142985698</v>
      </c>
      <c r="J100" s="39">
        <f t="shared" si="13"/>
        <v>177.48674218533185</v>
      </c>
      <c r="K100" s="27">
        <f t="shared" si="8"/>
        <v>34.129310997300493</v>
      </c>
      <c r="L100" s="19">
        <v>29.4</v>
      </c>
      <c r="M100" s="19">
        <v>19.2</v>
      </c>
      <c r="N100" s="45">
        <v>133.99818907035032</v>
      </c>
      <c r="O100" s="84">
        <v>60.190636013210337</v>
      </c>
      <c r="P100" s="10">
        <f t="shared" ref="P100:P131" si="19">O100/E100</f>
        <v>21.555770573139252</v>
      </c>
      <c r="Q100" s="9"/>
      <c r="R100">
        <f t="shared" si="14"/>
        <v>1.1600544082654973</v>
      </c>
      <c r="S100">
        <f t="shared" si="15"/>
        <v>3.4648716343143392E-2</v>
      </c>
      <c r="T100">
        <f t="shared" si="16"/>
        <v>0.72198108794208093</v>
      </c>
      <c r="U100" s="102">
        <f t="shared" si="17"/>
        <v>0.22112078538722391</v>
      </c>
      <c r="V100" t="b">
        <f t="shared" si="9"/>
        <v>1</v>
      </c>
      <c r="W100" s="1">
        <f t="shared" si="18"/>
        <v>1.2380714464151887</v>
      </c>
      <c r="X100">
        <f t="shared" si="10"/>
        <v>-0.24632031643143035</v>
      </c>
      <c r="Y100">
        <f t="shared" si="11"/>
        <v>0.24632031643143035</v>
      </c>
    </row>
    <row r="101" spans="1:25">
      <c r="A101" s="8"/>
      <c r="B101" s="37">
        <v>42036</v>
      </c>
      <c r="C101" s="38">
        <v>8633</v>
      </c>
      <c r="D101" s="115"/>
      <c r="E101" s="74">
        <v>2.848221204649525</v>
      </c>
      <c r="F101" s="39">
        <v>575.6</v>
      </c>
      <c r="G101" s="17">
        <v>95.1</v>
      </c>
      <c r="H101" s="17">
        <v>95.1</v>
      </c>
      <c r="I101" s="111"/>
      <c r="J101" s="39">
        <f t="shared" si="13"/>
        <v>202.09104512682254</v>
      </c>
      <c r="K101" s="27">
        <f t="shared" si="8"/>
        <v>33.389260582975716</v>
      </c>
      <c r="L101" s="19">
        <v>29.5</v>
      </c>
      <c r="M101" s="19">
        <v>20</v>
      </c>
      <c r="N101" s="40">
        <v>132.62788695577399</v>
      </c>
      <c r="O101" s="84">
        <v>60.744840307752241</v>
      </c>
      <c r="P101" s="10">
        <f t="shared" si="19"/>
        <v>21.327290242973568</v>
      </c>
      <c r="Q101" s="9"/>
      <c r="R101">
        <f t="shared" si="14"/>
        <v>1.411423722923665</v>
      </c>
      <c r="S101">
        <f t="shared" si="15"/>
        <v>3.8457546623421754E-2</v>
      </c>
      <c r="T101">
        <f t="shared" si="16"/>
        <v>0.79285245238259761</v>
      </c>
      <c r="U101" s="102">
        <f t="shared" si="17"/>
        <v>0.24291812215275088</v>
      </c>
      <c r="V101" t="b">
        <f t="shared" si="9"/>
        <v>1</v>
      </c>
      <c r="W101" s="1">
        <f t="shared" si="18"/>
        <v>1.1979188345473464</v>
      </c>
      <c r="X101">
        <f t="shared" si="10"/>
        <v>-0.2055303073546044</v>
      </c>
      <c r="Y101">
        <f t="shared" si="11"/>
        <v>0.2055303073546044</v>
      </c>
    </row>
    <row r="102" spans="1:25">
      <c r="A102" s="8"/>
      <c r="B102" s="37">
        <v>42064</v>
      </c>
      <c r="C102" s="38">
        <v>9312</v>
      </c>
      <c r="D102" s="115"/>
      <c r="E102" s="74">
        <v>2.9067981683691446</v>
      </c>
      <c r="F102" s="39">
        <v>582.5</v>
      </c>
      <c r="G102" s="17">
        <v>95.2</v>
      </c>
      <c r="H102" s="17">
        <v>95.2</v>
      </c>
      <c r="I102" s="111"/>
      <c r="J102" s="39">
        <f t="shared" si="13"/>
        <v>200.39231011584505</v>
      </c>
      <c r="K102" s="27">
        <f t="shared" si="8"/>
        <v>32.750811885027382</v>
      </c>
      <c r="L102" s="19">
        <v>28</v>
      </c>
      <c r="M102" s="19">
        <v>17.899999999999999</v>
      </c>
      <c r="N102" s="40">
        <v>149.4090129833281</v>
      </c>
      <c r="O102" s="84">
        <v>62.664935327204141</v>
      </c>
      <c r="P102" s="10">
        <f t="shared" si="19"/>
        <v>21.558062066057452</v>
      </c>
      <c r="Q102" s="9"/>
      <c r="R102">
        <f t="shared" si="14"/>
        <v>0.86946587628866001</v>
      </c>
      <c r="S102">
        <f t="shared" si="15"/>
        <v>3.5653350515463915E-2</v>
      </c>
      <c r="T102">
        <f t="shared" si="16"/>
        <v>0.74299379373198182</v>
      </c>
      <c r="U102" s="102">
        <f t="shared" si="17"/>
        <v>0.25370009807693122</v>
      </c>
      <c r="V102" t="b">
        <f t="shared" si="9"/>
        <v>1</v>
      </c>
      <c r="W102" s="1">
        <f t="shared" si="18"/>
        <v>1.1953621998768726</v>
      </c>
      <c r="X102">
        <f t="shared" si="10"/>
        <v>-0.20232751686655484</v>
      </c>
      <c r="Y102">
        <f t="shared" si="11"/>
        <v>0.20232751686655484</v>
      </c>
    </row>
    <row r="103" spans="1:25">
      <c r="A103" s="8"/>
      <c r="B103" s="37">
        <v>42095</v>
      </c>
      <c r="C103" s="38">
        <v>7869</v>
      </c>
      <c r="D103" s="115"/>
      <c r="E103" s="74">
        <v>2.9598097921803452</v>
      </c>
      <c r="F103" s="39">
        <v>553.29999999999995</v>
      </c>
      <c r="G103" s="17">
        <v>95.6</v>
      </c>
      <c r="H103" s="17">
        <v>95.6</v>
      </c>
      <c r="I103" s="111"/>
      <c r="J103" s="39">
        <f t="shared" si="13"/>
        <v>186.93768817908102</v>
      </c>
      <c r="K103" s="27">
        <f t="shared" si="8"/>
        <v>32.299372835568668</v>
      </c>
      <c r="L103" s="19">
        <v>26</v>
      </c>
      <c r="M103" s="19">
        <v>15.4</v>
      </c>
      <c r="N103" s="40">
        <v>157.4845995373143</v>
      </c>
      <c r="O103" s="84">
        <v>63.533798478338923</v>
      </c>
      <c r="P103" s="10">
        <f t="shared" si="19"/>
        <v>21.465500467696177</v>
      </c>
      <c r="Q103" s="9"/>
      <c r="R103">
        <f t="shared" si="14"/>
        <v>0.4692320930232553</v>
      </c>
      <c r="S103">
        <f t="shared" si="15"/>
        <v>4.219138391155166E-2</v>
      </c>
      <c r="T103">
        <f t="shared" si="16"/>
        <v>0.87546725862251107</v>
      </c>
      <c r="U103" s="102">
        <f t="shared" si="17"/>
        <v>0.31645018272766723</v>
      </c>
      <c r="V103" t="b">
        <f t="shared" si="9"/>
        <v>0</v>
      </c>
      <c r="W103" s="1">
        <f t="shared" si="18"/>
        <v>1.2088704391522831</v>
      </c>
      <c r="X103">
        <f t="shared" si="10"/>
        <v>-0.21768297203833151</v>
      </c>
      <c r="Y103">
        <f t="shared" si="11"/>
        <v>0.21768297203833151</v>
      </c>
    </row>
    <row r="104" spans="1:25">
      <c r="A104" s="8"/>
      <c r="B104" s="37">
        <v>42125</v>
      </c>
      <c r="C104" s="38">
        <v>8322</v>
      </c>
      <c r="D104" s="115"/>
      <c r="E104" s="74">
        <v>3.017928848185981</v>
      </c>
      <c r="F104" s="39">
        <v>700</v>
      </c>
      <c r="G104" s="17">
        <v>95.5</v>
      </c>
      <c r="H104" s="17">
        <v>95.5</v>
      </c>
      <c r="I104" s="111"/>
      <c r="J104" s="39">
        <f t="shared" si="13"/>
        <v>231.94715157739935</v>
      </c>
      <c r="K104" s="27">
        <f t="shared" si="8"/>
        <v>31.644218536630913</v>
      </c>
      <c r="L104" s="19">
        <v>21.2</v>
      </c>
      <c r="M104" s="19">
        <v>12.4</v>
      </c>
      <c r="N104" s="40">
        <v>168.88610058983411</v>
      </c>
      <c r="O104" s="84">
        <v>65.378873908855837</v>
      </c>
      <c r="P104" s="10">
        <f t="shared" si="19"/>
        <v>21.663490823567237</v>
      </c>
      <c r="Q104" s="9"/>
      <c r="R104">
        <f t="shared" si="14"/>
        <v>-0.25019564527757754</v>
      </c>
      <c r="S104">
        <f t="shared" si="15"/>
        <v>3.9894736842105261E-2</v>
      </c>
      <c r="T104">
        <f t="shared" si="16"/>
        <v>0.83544749951362351</v>
      </c>
      <c r="U104" s="102">
        <f t="shared" si="17"/>
        <v>0.32088764990704843</v>
      </c>
      <c r="V104" t="b">
        <f t="shared" si="9"/>
        <v>0</v>
      </c>
      <c r="W104" s="1">
        <f t="shared" si="18"/>
        <v>1.1579818031430935</v>
      </c>
      <c r="X104">
        <f t="shared" si="10"/>
        <v>-0.16428444560532848</v>
      </c>
      <c r="Y104">
        <f t="shared" si="11"/>
        <v>0.16428444560532848</v>
      </c>
    </row>
    <row r="105" spans="1:25">
      <c r="A105" s="8"/>
      <c r="B105" s="37">
        <v>42156</v>
      </c>
      <c r="C105" s="38">
        <v>9164</v>
      </c>
      <c r="D105" s="115"/>
      <c r="E105" s="74">
        <v>3.0508277562522017</v>
      </c>
      <c r="F105" s="39">
        <v>878</v>
      </c>
      <c r="G105" s="17">
        <v>95.4</v>
      </c>
      <c r="H105" s="17">
        <v>95.4</v>
      </c>
      <c r="I105" s="111"/>
      <c r="J105" s="39">
        <f t="shared" si="13"/>
        <v>287.79074734739589</v>
      </c>
      <c r="K105" s="27">
        <f t="shared" si="8"/>
        <v>31.270201932735269</v>
      </c>
      <c r="L105" s="19">
        <v>18.2</v>
      </c>
      <c r="M105" s="19">
        <v>8.8000000000000007</v>
      </c>
      <c r="N105" s="40">
        <v>162.93739000912225</v>
      </c>
      <c r="O105" s="84">
        <v>67.939327900314694</v>
      </c>
      <c r="P105" s="10">
        <f t="shared" si="19"/>
        <v>22.269145729739577</v>
      </c>
      <c r="Q105" s="9"/>
      <c r="R105">
        <f t="shared" si="14"/>
        <v>-0.55941472064600606</v>
      </c>
      <c r="S105">
        <f t="shared" si="15"/>
        <v>3.6229157573112181E-2</v>
      </c>
      <c r="T105">
        <f t="shared" si="16"/>
        <v>0.77989639392401799</v>
      </c>
      <c r="U105" s="102">
        <f t="shared" si="17"/>
        <v>0.28113989642342224</v>
      </c>
      <c r="V105" t="b">
        <f t="shared" si="9"/>
        <v>0</v>
      </c>
      <c r="W105" s="1">
        <f t="shared" si="18"/>
        <v>1.121901354459494</v>
      </c>
      <c r="X105">
        <f t="shared" si="10"/>
        <v>-0.1263177378385828</v>
      </c>
      <c r="Y105">
        <f t="shared" si="11"/>
        <v>0.1263177378385828</v>
      </c>
    </row>
    <row r="106" spans="1:25">
      <c r="A106" s="8"/>
      <c r="B106" s="37">
        <v>42186</v>
      </c>
      <c r="C106" s="38">
        <v>9813</v>
      </c>
      <c r="D106" s="115"/>
      <c r="E106" s="74">
        <v>3.1215568862275451</v>
      </c>
      <c r="F106" s="39">
        <v>842.9</v>
      </c>
      <c r="G106" s="17">
        <v>95.5</v>
      </c>
      <c r="H106" s="17">
        <v>95.5</v>
      </c>
      <c r="I106" s="111"/>
      <c r="J106" s="39">
        <f t="shared" si="13"/>
        <v>270.02551314022634</v>
      </c>
      <c r="K106" s="27">
        <f t="shared" si="8"/>
        <v>30.593708037598311</v>
      </c>
      <c r="L106" s="19">
        <v>16.7</v>
      </c>
      <c r="M106" s="19">
        <v>8.6999999999999993</v>
      </c>
      <c r="N106" s="40">
        <v>151.84479634306331</v>
      </c>
      <c r="O106" s="84">
        <v>70.329481731242865</v>
      </c>
      <c r="P106" s="10">
        <f t="shared" si="19"/>
        <v>22.530257911217259</v>
      </c>
      <c r="Q106" s="9"/>
      <c r="R106">
        <f t="shared" si="14"/>
        <v>-0.57171587282176717</v>
      </c>
      <c r="S106">
        <f t="shared" si="15"/>
        <v>3.3833078569244876E-2</v>
      </c>
      <c r="T106">
        <f t="shared" si="16"/>
        <v>0.73685629807341513</v>
      </c>
      <c r="U106" s="102">
        <f t="shared" si="17"/>
        <v>0.24467236520702304</v>
      </c>
      <c r="V106" t="b">
        <f t="shared" si="9"/>
        <v>0</v>
      </c>
      <c r="W106" s="1">
        <f t="shared" si="18"/>
        <v>1.1277762911426277</v>
      </c>
      <c r="X106">
        <f t="shared" si="10"/>
        <v>-0.13209935644014301</v>
      </c>
      <c r="Y106">
        <f t="shared" si="11"/>
        <v>0.13209935644014301</v>
      </c>
    </row>
    <row r="107" spans="1:25">
      <c r="A107" s="8"/>
      <c r="B107" s="37">
        <v>42217</v>
      </c>
      <c r="C107" s="38">
        <v>9019</v>
      </c>
      <c r="D107" s="115"/>
      <c r="E107" s="74">
        <v>3.1813314547375837</v>
      </c>
      <c r="F107" s="39">
        <v>674.3</v>
      </c>
      <c r="G107" s="17">
        <v>95.4</v>
      </c>
      <c r="H107" s="17">
        <v>95.4</v>
      </c>
      <c r="I107" s="111"/>
      <c r="J107" s="39">
        <f t="shared" si="13"/>
        <v>211.9552802320689</v>
      </c>
      <c r="K107" s="27">
        <f t="shared" si="8"/>
        <v>29.987444363249853</v>
      </c>
      <c r="L107" s="19">
        <v>18.7</v>
      </c>
      <c r="M107" s="19">
        <v>11.4</v>
      </c>
      <c r="N107" s="40">
        <v>146.46506720486232</v>
      </c>
      <c r="O107" s="84">
        <v>72.186954117811837</v>
      </c>
      <c r="P107" s="10">
        <f t="shared" si="19"/>
        <v>22.690799479668261</v>
      </c>
      <c r="Q107" s="9"/>
      <c r="R107">
        <f t="shared" si="14"/>
        <v>-0.43317634549284811</v>
      </c>
      <c r="S107">
        <f t="shared" si="15"/>
        <v>3.6811619913515913E-2</v>
      </c>
      <c r="T107">
        <f t="shared" si="16"/>
        <v>0.80743923071369483</v>
      </c>
      <c r="U107" s="102">
        <f t="shared" si="17"/>
        <v>0.25678075647447424</v>
      </c>
      <c r="V107" t="b">
        <f t="shared" si="9"/>
        <v>0</v>
      </c>
      <c r="W107" s="1">
        <f t="shared" si="18"/>
        <v>1.1647953014337538</v>
      </c>
      <c r="X107">
        <f t="shared" si="10"/>
        <v>-0.17086168343366631</v>
      </c>
      <c r="Y107">
        <f t="shared" si="11"/>
        <v>0.17086168343366631</v>
      </c>
    </row>
    <row r="108" spans="1:25">
      <c r="A108" s="8"/>
      <c r="B108" s="37">
        <v>42248</v>
      </c>
      <c r="C108" s="38">
        <v>8416</v>
      </c>
      <c r="D108" s="115"/>
      <c r="E108" s="74">
        <v>3.25907009510391</v>
      </c>
      <c r="F108" s="39">
        <v>677.8</v>
      </c>
      <c r="G108" s="17">
        <v>95.3</v>
      </c>
      <c r="H108" s="17">
        <v>95.3</v>
      </c>
      <c r="I108" s="111"/>
      <c r="J108" s="39">
        <f t="shared" si="13"/>
        <v>207.97343420697106</v>
      </c>
      <c r="K108" s="27">
        <f t="shared" si="8"/>
        <v>29.241469873007294</v>
      </c>
      <c r="L108" s="19">
        <v>19.2</v>
      </c>
      <c r="M108" s="19">
        <v>10.1</v>
      </c>
      <c r="N108" s="40">
        <v>145.88232371860067</v>
      </c>
      <c r="O108" s="84">
        <v>73.503882915501009</v>
      </c>
      <c r="P108" s="10">
        <f t="shared" si="19"/>
        <v>22.55363670328099</v>
      </c>
      <c r="Q108" s="9"/>
      <c r="R108">
        <f t="shared" si="14"/>
        <v>-0.5058490423003803</v>
      </c>
      <c r="S108">
        <f t="shared" si="15"/>
        <v>3.9449144486692019E-2</v>
      </c>
      <c r="T108">
        <f t="shared" si="16"/>
        <v>0.86006106808509841</v>
      </c>
      <c r="U108" s="102">
        <f t="shared" si="17"/>
        <v>0.27408404261389185</v>
      </c>
      <c r="V108" t="b">
        <f t="shared" si="9"/>
        <v>0</v>
      </c>
      <c r="W108" s="1">
        <f t="shared" si="18"/>
        <v>1.1636051502145923</v>
      </c>
      <c r="X108">
        <f t="shared" si="10"/>
        <v>-0.1700592334241747</v>
      </c>
      <c r="Y108">
        <f t="shared" si="11"/>
        <v>0.1700592334241747</v>
      </c>
    </row>
    <row r="109" spans="1:25">
      <c r="A109" s="8"/>
      <c r="B109" s="37">
        <v>42278</v>
      </c>
      <c r="C109" s="38">
        <v>8443</v>
      </c>
      <c r="D109" s="115"/>
      <c r="E109" s="74">
        <v>3.3040859457555483</v>
      </c>
      <c r="F109" s="39">
        <v>699.7</v>
      </c>
      <c r="G109" s="17">
        <v>95.2</v>
      </c>
      <c r="H109" s="17">
        <v>95.2</v>
      </c>
      <c r="I109" s="111"/>
      <c r="J109" s="39">
        <f t="shared" si="13"/>
        <v>211.76809910130805</v>
      </c>
      <c r="K109" s="27">
        <f t="shared" si="8"/>
        <v>28.812809824845683</v>
      </c>
      <c r="L109" s="19">
        <v>20.2</v>
      </c>
      <c r="M109" s="19">
        <v>11.7</v>
      </c>
      <c r="N109" s="40">
        <v>147.04587615341626</v>
      </c>
      <c r="O109" s="84">
        <v>74.400000000000006</v>
      </c>
      <c r="P109" s="10">
        <f t="shared" si="19"/>
        <v>22.517574064795369</v>
      </c>
      <c r="Q109" s="9"/>
      <c r="R109">
        <f t="shared" si="14"/>
        <v>-0.35860541987445249</v>
      </c>
      <c r="S109">
        <f t="shared" si="15"/>
        <v>3.9322989458723201E-2</v>
      </c>
      <c r="T109">
        <f t="shared" si="16"/>
        <v>0.85593984958654112</v>
      </c>
      <c r="U109" s="102">
        <f t="shared" si="17"/>
        <v>0.27538663907826816</v>
      </c>
      <c r="V109" t="b">
        <f t="shared" si="9"/>
        <v>0</v>
      </c>
      <c r="W109" s="1">
        <f t="shared" si="18"/>
        <v>1.1574855252274607</v>
      </c>
      <c r="X109">
        <f t="shared" si="10"/>
        <v>-0.16367832687588163</v>
      </c>
      <c r="Y109">
        <f t="shared" si="11"/>
        <v>0.16367832687588163</v>
      </c>
    </row>
    <row r="110" spans="1:25">
      <c r="A110" s="8"/>
      <c r="B110" s="37">
        <v>42309</v>
      </c>
      <c r="C110" s="38">
        <v>7994</v>
      </c>
      <c r="D110" s="115"/>
      <c r="E110" s="74">
        <v>3.3989432898908079</v>
      </c>
      <c r="F110" s="39">
        <v>652.5</v>
      </c>
      <c r="G110" s="17">
        <v>95.4</v>
      </c>
      <c r="H110" s="17">
        <v>95.4</v>
      </c>
      <c r="I110" s="111"/>
      <c r="J110" s="39">
        <f t="shared" si="13"/>
        <v>191.97142886751774</v>
      </c>
      <c r="K110" s="27">
        <f t="shared" si="8"/>
        <v>28.067546841319839</v>
      </c>
      <c r="L110" s="19">
        <v>24.8</v>
      </c>
      <c r="M110" s="19">
        <v>15.5</v>
      </c>
      <c r="N110" s="40">
        <v>146.175581385648</v>
      </c>
      <c r="O110" s="82">
        <v>76.069999999999993</v>
      </c>
      <c r="P110" s="10">
        <f t="shared" si="19"/>
        <v>22.380485201459116</v>
      </c>
      <c r="R110">
        <f t="shared" si="14"/>
        <v>0.34215778834125588</v>
      </c>
      <c r="S110">
        <f t="shared" si="15"/>
        <v>4.1531648736552414E-2</v>
      </c>
      <c r="T110">
        <f t="shared" si="16"/>
        <v>0.89851180868344793</v>
      </c>
      <c r="U110" s="102">
        <f t="shared" si="17"/>
        <v>0.28913288627343836</v>
      </c>
      <c r="V110" t="b">
        <f t="shared" si="9"/>
        <v>0</v>
      </c>
      <c r="W110" s="1">
        <f t="shared" si="18"/>
        <v>1.1712439418416802</v>
      </c>
      <c r="X110">
        <f t="shared" si="10"/>
        <v>-0.17835598508251144</v>
      </c>
      <c r="Y110">
        <f t="shared" si="11"/>
        <v>0.17835598508251144</v>
      </c>
    </row>
    <row r="111" spans="1:25">
      <c r="A111" s="8"/>
      <c r="B111" s="41">
        <v>42339</v>
      </c>
      <c r="C111" s="42">
        <v>9754</v>
      </c>
      <c r="D111" s="116"/>
      <c r="E111" s="74">
        <v>3.6193730186685458</v>
      </c>
      <c r="F111" s="39">
        <v>668.6</v>
      </c>
      <c r="G111" s="17">
        <v>95.1</v>
      </c>
      <c r="H111" s="17">
        <v>95.1</v>
      </c>
      <c r="I111" s="111"/>
      <c r="J111" s="39">
        <f t="shared" si="13"/>
        <v>184.72812737217041</v>
      </c>
      <c r="K111" s="27">
        <f t="shared" si="8"/>
        <v>26.275269089281192</v>
      </c>
      <c r="L111" s="19">
        <v>29.8</v>
      </c>
      <c r="M111" s="62">
        <v>19.899999999999999</v>
      </c>
      <c r="N111" s="40">
        <v>141.9421187346255</v>
      </c>
      <c r="O111" s="82">
        <v>77.290000000000006</v>
      </c>
      <c r="P111" s="10">
        <f t="shared" si="19"/>
        <v>21.35452731767133</v>
      </c>
      <c r="R111">
        <f t="shared" si="14"/>
        <v>1.2740085974984621</v>
      </c>
      <c r="S111">
        <f t="shared" si="15"/>
        <v>3.4037728111543979E-2</v>
      </c>
      <c r="T111">
        <f t="shared" si="16"/>
        <v>0.7026283144580856</v>
      </c>
      <c r="U111" s="102">
        <f t="shared" si="17"/>
        <v>0.23009932145088152</v>
      </c>
      <c r="V111" t="b">
        <f t="shared" si="9"/>
        <v>1</v>
      </c>
      <c r="W111" s="1">
        <f t="shared" si="18"/>
        <v>1.1658238884045335</v>
      </c>
      <c r="X111">
        <f t="shared" si="10"/>
        <v>-0.17146815683244609</v>
      </c>
      <c r="Y111">
        <f t="shared" si="11"/>
        <v>0.17146815683244609</v>
      </c>
    </row>
    <row r="112" spans="1:25">
      <c r="A112" s="8"/>
      <c r="B112" s="37">
        <v>42370</v>
      </c>
      <c r="C112" s="38">
        <v>10263</v>
      </c>
      <c r="D112" s="115">
        <v>0.81799999999999995</v>
      </c>
      <c r="E112" s="73">
        <v>3.7711165903487145</v>
      </c>
      <c r="F112" s="49">
        <v>837.5</v>
      </c>
      <c r="G112" s="49">
        <v>95.561742829966704</v>
      </c>
      <c r="H112" s="49">
        <v>95.6</v>
      </c>
      <c r="I112" s="119">
        <f>AVERAGE(G112:G123)/AVERAGE(F112:F123)</f>
        <v>0.29471424420387649</v>
      </c>
      <c r="J112" s="49">
        <f t="shared" si="13"/>
        <v>222.08276512674897</v>
      </c>
      <c r="K112" s="51">
        <f t="shared" si="8"/>
        <v>25.340437120012279</v>
      </c>
      <c r="L112" s="22">
        <v>31</v>
      </c>
      <c r="M112" s="22">
        <v>21.3</v>
      </c>
      <c r="N112" s="45">
        <v>134.74645041349706</v>
      </c>
      <c r="O112" s="88">
        <v>78.38</v>
      </c>
      <c r="P112" s="11">
        <f t="shared" si="19"/>
        <v>20.784295081354728</v>
      </c>
      <c r="R112">
        <f t="shared" si="14"/>
        <v>1.5309289837279536</v>
      </c>
      <c r="S112">
        <f t="shared" si="15"/>
        <v>3.2349605378544283E-2</v>
      </c>
      <c r="T112">
        <f t="shared" si="16"/>
        <v>0.6499491889534893</v>
      </c>
      <c r="U112" s="102">
        <f t="shared" si="17"/>
        <v>0.20760117645310489</v>
      </c>
      <c r="V112" t="b">
        <f t="shared" si="9"/>
        <v>1</v>
      </c>
      <c r="W112" s="1">
        <f t="shared" si="18"/>
        <v>1.1288001284560614</v>
      </c>
      <c r="X112">
        <f t="shared" si="10"/>
        <v>-0.13296676178432093</v>
      </c>
      <c r="Y112">
        <f t="shared" si="11"/>
        <v>0.13296676178432093</v>
      </c>
    </row>
    <row r="113" spans="1:25">
      <c r="A113" s="8"/>
      <c r="B113" s="37">
        <v>42401</v>
      </c>
      <c r="C113" s="38">
        <v>9687</v>
      </c>
      <c r="D113" s="115"/>
      <c r="E113" s="74">
        <v>3.8753434307854886</v>
      </c>
      <c r="F113" s="39">
        <v>908.3</v>
      </c>
      <c r="G113" s="39">
        <v>327.96870107230211</v>
      </c>
      <c r="H113" s="39">
        <v>328.1</v>
      </c>
      <c r="I113" s="111"/>
      <c r="J113" s="39">
        <f t="shared" si="13"/>
        <v>234.3792276020032</v>
      </c>
      <c r="K113" s="27">
        <f t="shared" si="8"/>
        <v>84.629583656235226</v>
      </c>
      <c r="L113" s="19">
        <v>31.2</v>
      </c>
      <c r="M113" s="19">
        <v>21</v>
      </c>
      <c r="N113" s="40">
        <v>134.23236103862521</v>
      </c>
      <c r="O113" s="82">
        <v>79.42</v>
      </c>
      <c r="P113" s="10">
        <f t="shared" si="19"/>
        <v>20.493667572554326</v>
      </c>
      <c r="R113">
        <f t="shared" si="14"/>
        <v>1.608415800557448</v>
      </c>
      <c r="S113">
        <f t="shared" si="15"/>
        <v>3.4273149581913909E-2</v>
      </c>
      <c r="T113">
        <f t="shared" si="16"/>
        <v>0.67896724435483591</v>
      </c>
      <c r="U113" s="102">
        <f t="shared" si="17"/>
        <v>0.21910623441134944</v>
      </c>
      <c r="V113" t="b">
        <f t="shared" si="9"/>
        <v>1</v>
      </c>
      <c r="W113" s="1">
        <f t="shared" si="18"/>
        <v>1.5651404666236399</v>
      </c>
      <c r="X113">
        <f t="shared" si="10"/>
        <v>-0.58450961037102456</v>
      </c>
      <c r="Y113">
        <f t="shared" si="11"/>
        <v>0.58450961037102456</v>
      </c>
    </row>
    <row r="114" spans="1:25">
      <c r="A114" s="8"/>
      <c r="B114" s="37">
        <v>42430</v>
      </c>
      <c r="C114" s="38">
        <v>8349</v>
      </c>
      <c r="D114" s="115"/>
      <c r="E114" s="74">
        <v>3.9886932018316319</v>
      </c>
      <c r="F114" s="39">
        <v>895.7</v>
      </c>
      <c r="G114" s="39">
        <v>347.36093758800661</v>
      </c>
      <c r="H114" s="39">
        <v>347.5</v>
      </c>
      <c r="I114" s="111"/>
      <c r="J114" s="39">
        <f t="shared" si="13"/>
        <v>224.55976297918556</v>
      </c>
      <c r="K114" s="27">
        <f t="shared" si="8"/>
        <v>87.086401488210825</v>
      </c>
      <c r="L114" s="19">
        <v>25.8</v>
      </c>
      <c r="M114" s="19">
        <v>16.5</v>
      </c>
      <c r="N114" s="95">
        <v>150.0878942366954</v>
      </c>
      <c r="O114" s="89">
        <v>81.92</v>
      </c>
      <c r="P114" s="10">
        <f t="shared" si="19"/>
        <v>20.538054910410718</v>
      </c>
      <c r="R114">
        <f t="shared" si="14"/>
        <v>0.54023417894358605</v>
      </c>
      <c r="S114">
        <f t="shared" si="15"/>
        <v>3.9765720445562341E-2</v>
      </c>
      <c r="T114">
        <f t="shared" si="16"/>
        <v>0.78948391313062327</v>
      </c>
      <c r="U114" s="102">
        <f t="shared" si="17"/>
        <v>0.2842483870727785</v>
      </c>
      <c r="V114" t="b">
        <f t="shared" si="9"/>
        <v>0</v>
      </c>
      <c r="W114" s="1">
        <f t="shared" si="18"/>
        <v>1.6334783738733858</v>
      </c>
      <c r="X114">
        <f t="shared" si="10"/>
        <v>-0.65866909779714422</v>
      </c>
      <c r="Y114">
        <f t="shared" si="11"/>
        <v>0.65866909779714422</v>
      </c>
    </row>
    <row r="115" spans="1:25">
      <c r="A115" s="8"/>
      <c r="B115" s="37">
        <v>42461</v>
      </c>
      <c r="C115" s="38">
        <v>8253</v>
      </c>
      <c r="D115" s="115"/>
      <c r="E115" s="74">
        <v>4.1240929904896086</v>
      </c>
      <c r="F115" s="39">
        <v>1039.5999999999999</v>
      </c>
      <c r="G115" s="39">
        <v>343.36253830641806</v>
      </c>
      <c r="H115" s="39">
        <v>343.5</v>
      </c>
      <c r="I115" s="111"/>
      <c r="J115" s="39">
        <f t="shared" si="13"/>
        <v>252.07966997770814</v>
      </c>
      <c r="K115" s="27">
        <f t="shared" si="8"/>
        <v>83.25771002211431</v>
      </c>
      <c r="L115" s="19">
        <v>20.6</v>
      </c>
      <c r="M115" s="19">
        <v>14</v>
      </c>
      <c r="N115" s="95">
        <v>153.25067436662908</v>
      </c>
      <c r="O115" s="89">
        <v>85.3</v>
      </c>
      <c r="P115" s="10">
        <f t="shared" si="19"/>
        <v>20.683335753269048</v>
      </c>
      <c r="R115">
        <f t="shared" si="14"/>
        <v>-0.1785511765418635</v>
      </c>
      <c r="S115">
        <f t="shared" si="15"/>
        <v>4.0228280625227188E-2</v>
      </c>
      <c r="T115">
        <f t="shared" si="16"/>
        <v>0.80431685972508848</v>
      </c>
      <c r="U115" s="102">
        <f t="shared" si="17"/>
        <v>0.2936144024094437</v>
      </c>
      <c r="V115" t="b">
        <f t="shared" si="9"/>
        <v>0</v>
      </c>
      <c r="W115" s="1">
        <f t="shared" si="18"/>
        <v>1.4931687207281212</v>
      </c>
      <c r="X115">
        <f t="shared" si="10"/>
        <v>-0.51300805042115627</v>
      </c>
      <c r="Y115">
        <f t="shared" si="11"/>
        <v>0.51300805042115627</v>
      </c>
    </row>
    <row r="116" spans="1:25">
      <c r="A116" s="8"/>
      <c r="B116" s="37">
        <v>42491</v>
      </c>
      <c r="C116" s="38">
        <v>9295</v>
      </c>
      <c r="D116" s="115"/>
      <c r="E116" s="74">
        <v>4.2967946460021134</v>
      </c>
      <c r="F116" s="39">
        <v>1156</v>
      </c>
      <c r="G116" s="39">
        <v>334.5660598869232</v>
      </c>
      <c r="H116" s="39">
        <v>334.7</v>
      </c>
      <c r="I116" s="111"/>
      <c r="J116" s="39">
        <f t="shared" si="13"/>
        <v>269.0377584312954</v>
      </c>
      <c r="K116" s="27">
        <f t="shared" si="8"/>
        <v>77.864102767446667</v>
      </c>
      <c r="L116" s="19">
        <v>16</v>
      </c>
      <c r="M116" s="19">
        <v>9.1999999999999993</v>
      </c>
      <c r="N116" s="95">
        <v>163.51360808690507</v>
      </c>
      <c r="O116" s="89">
        <v>88.13</v>
      </c>
      <c r="P116" s="10">
        <f t="shared" si="19"/>
        <v>20.510638106012166</v>
      </c>
      <c r="R116">
        <f t="shared" si="14"/>
        <v>-0.60933220441097358</v>
      </c>
      <c r="S116">
        <f t="shared" si="15"/>
        <v>3.5718558364712209E-2</v>
      </c>
      <c r="T116">
        <f t="shared" si="16"/>
        <v>0.70818742885326746</v>
      </c>
      <c r="U116" s="102">
        <f t="shared" si="17"/>
        <v>0.27815784519312997</v>
      </c>
      <c r="V116" t="b">
        <f t="shared" si="9"/>
        <v>0</v>
      </c>
      <c r="W116" s="1">
        <f t="shared" si="18"/>
        <v>1.4072951500407538</v>
      </c>
      <c r="X116">
        <f t="shared" si="10"/>
        <v>-0.42184314562914865</v>
      </c>
      <c r="Y116">
        <f t="shared" si="11"/>
        <v>0.42184314562914865</v>
      </c>
    </row>
    <row r="117" spans="1:25">
      <c r="A117" s="8"/>
      <c r="B117" s="37">
        <v>42522</v>
      </c>
      <c r="C117" s="38">
        <v>9914</v>
      </c>
      <c r="D117" s="115"/>
      <c r="E117" s="74">
        <v>4.3597745685100389</v>
      </c>
      <c r="F117" s="39">
        <v>1330</v>
      </c>
      <c r="G117" s="39">
        <v>330.76758056941406</v>
      </c>
      <c r="H117" s="39">
        <v>330.9</v>
      </c>
      <c r="I117" s="111"/>
      <c r="J117" s="39">
        <f t="shared" si="13"/>
        <v>305.06164461033819</v>
      </c>
      <c r="K117" s="27">
        <f t="shared" ref="K117:K180" si="20">G117/E117</f>
        <v>75.868046700968421</v>
      </c>
      <c r="L117" s="19">
        <v>14.8</v>
      </c>
      <c r="M117" s="19">
        <v>6.4</v>
      </c>
      <c r="N117" s="40">
        <v>153.66209524099784</v>
      </c>
      <c r="O117" s="82">
        <v>89.83</v>
      </c>
      <c r="P117" s="10">
        <f t="shared" si="19"/>
        <v>20.604276342365925</v>
      </c>
      <c r="R117">
        <f t="shared" si="14"/>
        <v>-0.64636627395602186</v>
      </c>
      <c r="S117">
        <f t="shared" si="15"/>
        <v>3.3488400242081905E-2</v>
      </c>
      <c r="T117">
        <f t="shared" si="16"/>
        <v>0.66700161712866146</v>
      </c>
      <c r="U117" s="102">
        <f t="shared" si="17"/>
        <v>0.24507817732001794</v>
      </c>
      <c r="V117" t="b">
        <f t="shared" ref="V117:V180" si="21">IF(AND(R117&gt;S117,R117&gt;T117,R117&gt;U117), TRUE, FALSE)</f>
        <v>0</v>
      </c>
      <c r="W117" s="1">
        <f t="shared" si="18"/>
        <v>1.3310216663685737</v>
      </c>
      <c r="X117">
        <f t="shared" ref="X117:X180" si="22">-(C117*1000+332004)*K117/((J117-K117)*C117*1000)</f>
        <v>-0.34210705242072537</v>
      </c>
      <c r="Y117">
        <f t="shared" ref="Y117:Y180" si="23">ABS(X117)</f>
        <v>0.34210705242072537</v>
      </c>
    </row>
    <row r="118" spans="1:25">
      <c r="A118" s="8"/>
      <c r="B118" s="37">
        <v>42552</v>
      </c>
      <c r="C118" s="38">
        <v>9968</v>
      </c>
      <c r="D118" s="115"/>
      <c r="E118" s="74">
        <v>4.4584360690383935</v>
      </c>
      <c r="F118" s="39">
        <v>1405.8</v>
      </c>
      <c r="G118" s="39">
        <v>319.17222265280725</v>
      </c>
      <c r="H118" s="39">
        <v>319.3</v>
      </c>
      <c r="I118" s="111"/>
      <c r="J118" s="39">
        <f t="shared" si="13"/>
        <v>315.31236026071502</v>
      </c>
      <c r="K118" s="27">
        <f t="shared" si="20"/>
        <v>71.588381600736312</v>
      </c>
      <c r="L118" s="19">
        <v>14.1</v>
      </c>
      <c r="M118" s="19">
        <v>7.8</v>
      </c>
      <c r="N118" s="40">
        <v>143.73110098180126</v>
      </c>
      <c r="O118" s="82">
        <v>93.84</v>
      </c>
      <c r="P118" s="10">
        <f t="shared" si="19"/>
        <v>21.047739285008891</v>
      </c>
      <c r="Q118" s="1"/>
      <c r="R118">
        <f t="shared" si="14"/>
        <v>-0.63428797752808974</v>
      </c>
      <c r="S118">
        <f t="shared" si="15"/>
        <v>3.33069823434992E-2</v>
      </c>
      <c r="T118">
        <f t="shared" si="16"/>
        <v>0.67766625754149412</v>
      </c>
      <c r="U118" s="102">
        <f t="shared" si="17"/>
        <v>0.22799720793782521</v>
      </c>
      <c r="V118" t="b">
        <f t="shared" si="21"/>
        <v>0</v>
      </c>
      <c r="W118" s="1">
        <f t="shared" si="18"/>
        <v>1.2937272811413023</v>
      </c>
      <c r="X118">
        <f t="shared" si="22"/>
        <v>-0.30351045050807957</v>
      </c>
      <c r="Y118">
        <f t="shared" si="23"/>
        <v>0.30351045050807957</v>
      </c>
    </row>
    <row r="119" spans="1:25">
      <c r="A119" s="8"/>
      <c r="B119" s="37">
        <v>42583</v>
      </c>
      <c r="C119" s="38">
        <v>8901</v>
      </c>
      <c r="D119" s="115"/>
      <c r="E119" s="74">
        <v>4.4867911236350819</v>
      </c>
      <c r="F119" s="39">
        <v>1147.8</v>
      </c>
      <c r="G119" s="39">
        <v>320.27178245524408</v>
      </c>
      <c r="H119" s="39">
        <v>320.39999999999998</v>
      </c>
      <c r="I119" s="111"/>
      <c r="J119" s="39">
        <f t="shared" si="13"/>
        <v>255.81756947715502</v>
      </c>
      <c r="K119" s="27">
        <f t="shared" si="20"/>
        <v>71.381032374818503</v>
      </c>
      <c r="L119" s="19">
        <v>18.8</v>
      </c>
      <c r="M119" s="19">
        <v>8.6</v>
      </c>
      <c r="N119" s="40">
        <v>143.6741026486049</v>
      </c>
      <c r="O119" s="82">
        <v>96.42</v>
      </c>
      <c r="P119" s="10">
        <f t="shared" si="19"/>
        <v>21.489745642958084</v>
      </c>
      <c r="R119">
        <f t="shared" si="14"/>
        <v>-0.56061458937198094</v>
      </c>
      <c r="S119">
        <f t="shared" si="15"/>
        <v>3.7299629255139875E-2</v>
      </c>
      <c r="T119">
        <f t="shared" si="16"/>
        <v>0.77483799659233743</v>
      </c>
      <c r="U119" s="102">
        <f t="shared" si="17"/>
        <v>0.25522693080325137</v>
      </c>
      <c r="V119" t="b">
        <f t="shared" si="21"/>
        <v>0</v>
      </c>
      <c r="W119" s="1">
        <f t="shared" si="18"/>
        <v>1.387022189292201</v>
      </c>
      <c r="X119">
        <f t="shared" si="22"/>
        <v>-0.40145797346631251</v>
      </c>
      <c r="Y119">
        <f t="shared" si="23"/>
        <v>0.40145797346631251</v>
      </c>
    </row>
    <row r="120" spans="1:25">
      <c r="A120" s="8"/>
      <c r="B120" s="37">
        <v>42614</v>
      </c>
      <c r="C120" s="38">
        <v>8403</v>
      </c>
      <c r="D120" s="115"/>
      <c r="E120" s="74">
        <v>4.5664670658682631</v>
      </c>
      <c r="F120" s="39">
        <v>1056</v>
      </c>
      <c r="G120" s="39">
        <v>333.16662013836719</v>
      </c>
      <c r="H120" s="39">
        <v>333.3</v>
      </c>
      <c r="I120" s="111"/>
      <c r="J120" s="39">
        <f t="shared" si="13"/>
        <v>231.25098347757674</v>
      </c>
      <c r="K120" s="27">
        <f t="shared" si="20"/>
        <v>72.9593831144864</v>
      </c>
      <c r="L120" s="19">
        <v>19.2</v>
      </c>
      <c r="M120" s="19">
        <v>9.9</v>
      </c>
      <c r="N120" s="40">
        <v>142.00773744282046</v>
      </c>
      <c r="O120" s="82">
        <v>97.69</v>
      </c>
      <c r="P120" s="10">
        <f t="shared" si="19"/>
        <v>21.392905848413324</v>
      </c>
      <c r="R120">
        <f t="shared" si="14"/>
        <v>-0.51659547304534092</v>
      </c>
      <c r="S120">
        <f t="shared" si="15"/>
        <v>3.9510174937522312E-2</v>
      </c>
      <c r="T120">
        <f t="shared" si="16"/>
        <v>0.81705981570467434</v>
      </c>
      <c r="U120" s="102">
        <f t="shared" si="17"/>
        <v>0.26721722532974856</v>
      </c>
      <c r="V120" t="b">
        <f t="shared" si="21"/>
        <v>0</v>
      </c>
      <c r="W120" s="1">
        <f t="shared" si="18"/>
        <v>1.4609175909974483</v>
      </c>
      <c r="X120">
        <f t="shared" si="22"/>
        <v>-0.47912852564953873</v>
      </c>
      <c r="Y120">
        <f t="shared" si="23"/>
        <v>0.47912852564953873</v>
      </c>
    </row>
    <row r="121" spans="1:25">
      <c r="A121" s="8"/>
      <c r="B121" s="37">
        <v>42644</v>
      </c>
      <c r="C121" s="38">
        <v>7927</v>
      </c>
      <c r="D121" s="115"/>
      <c r="E121" s="74">
        <v>4.6551602676998929</v>
      </c>
      <c r="F121" s="39">
        <v>947.5</v>
      </c>
      <c r="G121" s="39">
        <v>336.36533956363803</v>
      </c>
      <c r="H121" s="39">
        <v>336.5</v>
      </c>
      <c r="I121" s="111"/>
      <c r="J121" s="39">
        <f t="shared" si="13"/>
        <v>203.53756809927367</v>
      </c>
      <c r="K121" s="27">
        <f t="shared" si="20"/>
        <v>72.256446657170756</v>
      </c>
      <c r="L121" s="19">
        <v>21.8</v>
      </c>
      <c r="M121" s="19">
        <v>13.8</v>
      </c>
      <c r="N121" s="40">
        <v>141.13686329808141</v>
      </c>
      <c r="O121" s="90">
        <v>100</v>
      </c>
      <c r="P121" s="10">
        <f t="shared" si="19"/>
        <v>21.481537530266351</v>
      </c>
      <c r="R121">
        <f t="shared" si="14"/>
        <v>-0.10423609940708953</v>
      </c>
      <c r="S121">
        <f t="shared" si="15"/>
        <v>4.1882679449981079E-2</v>
      </c>
      <c r="T121">
        <f t="shared" si="16"/>
        <v>0.8697109535528651</v>
      </c>
      <c r="U121" s="102">
        <f t="shared" si="17"/>
        <v>0.28152593446061097</v>
      </c>
      <c r="V121" t="b">
        <f t="shared" si="21"/>
        <v>0</v>
      </c>
      <c r="W121" s="1">
        <f t="shared" si="18"/>
        <v>1.5503948005885753</v>
      </c>
      <c r="X121">
        <f t="shared" si="22"/>
        <v>-0.57344680959256278</v>
      </c>
      <c r="Y121">
        <f t="shared" si="23"/>
        <v>0.57344680959256278</v>
      </c>
    </row>
    <row r="122" spans="1:25">
      <c r="A122" s="8"/>
      <c r="B122" s="37">
        <v>42675</v>
      </c>
      <c r="C122" s="38">
        <v>8110</v>
      </c>
      <c r="D122" s="115"/>
      <c r="E122" s="74">
        <v>4.7165199013737222</v>
      </c>
      <c r="F122" s="39">
        <v>968.4</v>
      </c>
      <c r="G122" s="39">
        <v>335.96549963547926</v>
      </c>
      <c r="H122" s="39">
        <v>336.1</v>
      </c>
      <c r="I122" s="111"/>
      <c r="J122" s="39">
        <f t="shared" si="13"/>
        <v>205.32087646189007</v>
      </c>
      <c r="K122" s="27">
        <f t="shared" si="20"/>
        <v>71.231651018291416</v>
      </c>
      <c r="L122" s="19">
        <v>26.5</v>
      </c>
      <c r="M122" s="19">
        <v>15.7</v>
      </c>
      <c r="N122" s="40">
        <v>144.93832064073018</v>
      </c>
      <c r="O122" s="82">
        <v>101.41</v>
      </c>
      <c r="P122" s="10">
        <f t="shared" si="19"/>
        <v>21.501022389508748</v>
      </c>
      <c r="R122">
        <f t="shared" si="14"/>
        <v>0.54475620961775528</v>
      </c>
      <c r="S122">
        <f t="shared" si="15"/>
        <v>4.0937607891491985E-2</v>
      </c>
      <c r="T122">
        <f t="shared" si="16"/>
        <v>0.85085722831065103</v>
      </c>
      <c r="U122" s="102">
        <f t="shared" si="17"/>
        <v>0.28258504635896742</v>
      </c>
      <c r="V122" t="b">
        <f t="shared" si="21"/>
        <v>0</v>
      </c>
      <c r="W122" s="1">
        <f t="shared" si="18"/>
        <v>1.5312257624178258</v>
      </c>
      <c r="X122">
        <f t="shared" si="22"/>
        <v>-0.55297287438154563</v>
      </c>
      <c r="Y122">
        <f t="shared" si="23"/>
        <v>0.55297287438154563</v>
      </c>
    </row>
    <row r="123" spans="1:25">
      <c r="A123" s="8"/>
      <c r="B123" s="41">
        <v>42705</v>
      </c>
      <c r="C123" s="42">
        <v>9746</v>
      </c>
      <c r="D123" s="116"/>
      <c r="E123" s="75">
        <v>4.7568862275449106</v>
      </c>
      <c r="F123" s="43">
        <v>1042.0999999999999</v>
      </c>
      <c r="G123" s="43">
        <v>328.56846096454035</v>
      </c>
      <c r="H123" s="43">
        <v>328.7</v>
      </c>
      <c r="I123" s="112"/>
      <c r="J123" s="43">
        <f t="shared" si="13"/>
        <v>219.07187814702917</v>
      </c>
      <c r="K123" s="44">
        <f t="shared" si="20"/>
        <v>69.072171426332119</v>
      </c>
      <c r="L123" s="20">
        <v>30.8</v>
      </c>
      <c r="M123" s="21">
        <v>19.7</v>
      </c>
      <c r="N123" s="40">
        <v>142.59014516031914</v>
      </c>
      <c r="O123" s="82">
        <v>102.79</v>
      </c>
      <c r="P123" s="10">
        <f t="shared" si="19"/>
        <v>21.60867321248741</v>
      </c>
      <c r="R123">
        <f t="shared" si="14"/>
        <v>1.3759099630617688</v>
      </c>
      <c r="S123">
        <f t="shared" si="15"/>
        <v>3.4065667966345164E-2</v>
      </c>
      <c r="T123">
        <f t="shared" si="16"/>
        <v>0.71157409666764415</v>
      </c>
      <c r="U123" s="102">
        <f t="shared" si="17"/>
        <v>0.23133956241278125</v>
      </c>
      <c r="V123" t="b">
        <f t="shared" si="21"/>
        <v>1</v>
      </c>
      <c r="W123" s="1">
        <f t="shared" si="18"/>
        <v>1.4604820431745651</v>
      </c>
      <c r="X123">
        <f t="shared" si="22"/>
        <v>-0.47616867156181403</v>
      </c>
      <c r="Y123">
        <f t="shared" si="23"/>
        <v>0.47616867156181403</v>
      </c>
    </row>
    <row r="124" spans="1:25">
      <c r="A124" s="8"/>
      <c r="B124" s="37">
        <v>42736</v>
      </c>
      <c r="C124" s="38">
        <v>10531</v>
      </c>
      <c r="D124" s="115">
        <v>0.81200000000000006</v>
      </c>
      <c r="E124" s="74">
        <v>4.832325686227545</v>
      </c>
      <c r="F124" s="39">
        <v>1025.4000000000001</v>
      </c>
      <c r="G124" s="78">
        <v>338.84830817015148</v>
      </c>
      <c r="H124" s="39">
        <v>333.16502614725528</v>
      </c>
      <c r="I124" s="111">
        <f>AVERAGE(G124:G135)/AVERAGE(F124:F135)</f>
        <v>0.48964825811698565</v>
      </c>
      <c r="J124" s="39">
        <f t="shared" si="13"/>
        <v>212.19596247878314</v>
      </c>
      <c r="K124" s="27">
        <f t="shared" si="20"/>
        <v>70.121165288153506</v>
      </c>
      <c r="L124" s="19">
        <v>30.4</v>
      </c>
      <c r="M124" s="19">
        <v>20.9</v>
      </c>
      <c r="N124" s="45">
        <v>136.63265948316197</v>
      </c>
      <c r="O124" s="88">
        <v>104.38</v>
      </c>
      <c r="P124" s="11">
        <f t="shared" si="19"/>
        <v>21.60036528528904</v>
      </c>
      <c r="R124">
        <f t="shared" si="14"/>
        <v>1.3690401918146415</v>
      </c>
      <c r="S124">
        <f t="shared" si="15"/>
        <v>3.1526350773905615E-2</v>
      </c>
      <c r="T124">
        <f t="shared" si="16"/>
        <v>0.6582788750545554</v>
      </c>
      <c r="U124" s="102">
        <f t="shared" si="17"/>
        <v>0.20515009132539713</v>
      </c>
      <c r="V124" t="b">
        <f t="shared" si="21"/>
        <v>1</v>
      </c>
      <c r="W124" s="1">
        <f t="shared" si="18"/>
        <v>1.4935510496915796</v>
      </c>
      <c r="X124">
        <f t="shared" si="22"/>
        <v>-0.50911091320898538</v>
      </c>
      <c r="Y124">
        <f t="shared" si="23"/>
        <v>0.50911091320898538</v>
      </c>
    </row>
    <row r="125" spans="1:25">
      <c r="A125" s="8"/>
      <c r="B125" s="37">
        <v>42767</v>
      </c>
      <c r="C125" s="38">
        <v>9170</v>
      </c>
      <c r="D125" s="115"/>
      <c r="E125" s="74">
        <v>4.9322202970059887</v>
      </c>
      <c r="F125" s="39">
        <v>1099.3</v>
      </c>
      <c r="G125" s="78">
        <v>443.67293217811903</v>
      </c>
      <c r="H125" s="39">
        <v>436.23149499606473</v>
      </c>
      <c r="I125" s="111"/>
      <c r="J125" s="39">
        <f t="shared" si="13"/>
        <v>222.88136656574511</v>
      </c>
      <c r="K125" s="27">
        <f t="shared" si="20"/>
        <v>89.953997482116179</v>
      </c>
      <c r="L125" s="19">
        <v>30.1</v>
      </c>
      <c r="M125" s="19">
        <v>20.6</v>
      </c>
      <c r="N125" s="40">
        <v>132.15851633982263</v>
      </c>
      <c r="O125" s="82">
        <v>105.76</v>
      </c>
      <c r="P125" s="10">
        <f t="shared" si="19"/>
        <v>21.442675637217505</v>
      </c>
      <c r="R125">
        <f t="shared" si="14"/>
        <v>1.4895560479825518</v>
      </c>
      <c r="S125">
        <f t="shared" si="15"/>
        <v>3.6205452562704472E-2</v>
      </c>
      <c r="T125">
        <f t="shared" si="16"/>
        <v>0.75046091039324281</v>
      </c>
      <c r="U125" s="102">
        <f t="shared" si="17"/>
        <v>0.22788336536153495</v>
      </c>
      <c r="V125" t="b">
        <f t="shared" si="21"/>
        <v>1</v>
      </c>
      <c r="W125" s="1">
        <f t="shared" si="18"/>
        <v>1.6767153980571388</v>
      </c>
      <c r="X125">
        <f t="shared" si="22"/>
        <v>-0.70121618529994834</v>
      </c>
      <c r="Y125">
        <f t="shared" si="23"/>
        <v>0.70121618529994834</v>
      </c>
    </row>
    <row r="126" spans="1:25">
      <c r="A126" s="8"/>
      <c r="B126" s="37">
        <v>42795</v>
      </c>
      <c r="C126" s="38">
        <v>8978</v>
      </c>
      <c r="D126" s="115"/>
      <c r="E126" s="74">
        <v>5.0493205652694613</v>
      </c>
      <c r="F126" s="39">
        <v>1081.4000000000001</v>
      </c>
      <c r="G126" s="78">
        <v>602.49705896287742</v>
      </c>
      <c r="H126" s="39">
        <v>592.39176812479491</v>
      </c>
      <c r="I126" s="111"/>
      <c r="J126" s="39">
        <f t="shared" si="13"/>
        <v>214.16742827503373</v>
      </c>
      <c r="K126" s="27">
        <f t="shared" si="20"/>
        <v>119.32240212812169</v>
      </c>
      <c r="L126" s="19">
        <v>26.9</v>
      </c>
      <c r="M126" s="19">
        <v>18</v>
      </c>
      <c r="N126" s="40">
        <v>152.62095855905721</v>
      </c>
      <c r="O126" s="91">
        <v>108.82</v>
      </c>
      <c r="P126" s="10">
        <f t="shared" si="19"/>
        <v>21.551414411771006</v>
      </c>
      <c r="R126">
        <f t="shared" si="14"/>
        <v>0.78524788817108482</v>
      </c>
      <c r="S126">
        <f t="shared" si="15"/>
        <v>3.6979728224548897E-2</v>
      </c>
      <c r="T126">
        <f t="shared" si="16"/>
        <v>0.77039705231188904</v>
      </c>
      <c r="U126" s="102">
        <f t="shared" si="17"/>
        <v>0.26879512104430975</v>
      </c>
      <c r="V126" t="b">
        <f t="shared" si="21"/>
        <v>1</v>
      </c>
      <c r="W126" s="1">
        <f t="shared" si="18"/>
        <v>2.2580775922112664</v>
      </c>
      <c r="X126">
        <f t="shared" si="22"/>
        <v>-1.3046009596566339</v>
      </c>
      <c r="Y126">
        <f t="shared" si="23"/>
        <v>1.3046009596566339</v>
      </c>
    </row>
    <row r="127" spans="1:25">
      <c r="A127" s="8"/>
      <c r="B127" s="37">
        <v>42826</v>
      </c>
      <c r="C127" s="38">
        <v>7733</v>
      </c>
      <c r="D127" s="115"/>
      <c r="E127" s="74">
        <v>5.1834219449101786</v>
      </c>
      <c r="F127" s="39">
        <v>1063.9000000000001</v>
      </c>
      <c r="G127" s="78">
        <v>604.5644663017581</v>
      </c>
      <c r="H127" s="39">
        <v>594.4245001866276</v>
      </c>
      <c r="I127" s="111"/>
      <c r="J127" s="39">
        <f t="shared" si="13"/>
        <v>205.2505104363901</v>
      </c>
      <c r="K127" s="27">
        <f t="shared" si="20"/>
        <v>116.63423752245474</v>
      </c>
      <c r="L127" s="19">
        <v>23.5</v>
      </c>
      <c r="M127" s="19">
        <v>14.3</v>
      </c>
      <c r="N127" s="40">
        <v>151.94634480448727</v>
      </c>
      <c r="O127" s="82">
        <v>112.63</v>
      </c>
      <c r="P127" s="10">
        <f t="shared" si="19"/>
        <v>21.728888984350611</v>
      </c>
      <c r="R127">
        <f t="shared" si="14"/>
        <v>9.4945798525798444E-2</v>
      </c>
      <c r="S127">
        <f t="shared" si="15"/>
        <v>4.2933402301823353E-2</v>
      </c>
      <c r="T127">
        <f t="shared" si="16"/>
        <v>0.90179525605606459</v>
      </c>
      <c r="U127" s="102">
        <f t="shared" si="17"/>
        <v>0.310691271699024</v>
      </c>
      <c r="V127" t="b">
        <f t="shared" si="21"/>
        <v>0</v>
      </c>
      <c r="W127" s="1">
        <f t="shared" si="18"/>
        <v>2.316171778469295</v>
      </c>
      <c r="X127">
        <f t="shared" si="22"/>
        <v>-1.3726795109326237</v>
      </c>
      <c r="Y127">
        <f t="shared" si="23"/>
        <v>1.3726795109326237</v>
      </c>
    </row>
    <row r="128" spans="1:25">
      <c r="A128" s="8"/>
      <c r="B128" s="37">
        <v>42856</v>
      </c>
      <c r="C128" s="38">
        <v>8652</v>
      </c>
      <c r="D128" s="115"/>
      <c r="E128" s="74">
        <v>5.2577911041916172</v>
      </c>
      <c r="F128" s="39">
        <v>1067.0999999999999</v>
      </c>
      <c r="G128" s="78">
        <v>596.04940654271525</v>
      </c>
      <c r="H128" s="39">
        <v>586.05225798011668</v>
      </c>
      <c r="I128" s="111"/>
      <c r="J128" s="39">
        <f t="shared" si="13"/>
        <v>202.95595219621529</v>
      </c>
      <c r="K128" s="27">
        <f t="shared" si="20"/>
        <v>113.36498440714631</v>
      </c>
      <c r="L128" s="19">
        <v>19.5</v>
      </c>
      <c r="M128" s="19">
        <v>12.3</v>
      </c>
      <c r="N128" s="40">
        <v>168.38920946936767</v>
      </c>
      <c r="O128" s="82">
        <v>114.43</v>
      </c>
      <c r="P128" s="10">
        <f t="shared" si="19"/>
        <v>21.763892427900778</v>
      </c>
      <c r="R128">
        <f t="shared" si="14"/>
        <v>-0.35596850901525651</v>
      </c>
      <c r="S128">
        <f t="shared" si="15"/>
        <v>3.8373092926490986E-2</v>
      </c>
      <c r="T128">
        <f t="shared" si="16"/>
        <v>0.80730658578834535</v>
      </c>
      <c r="U128" s="102">
        <f t="shared" si="17"/>
        <v>0.3077404276617709</v>
      </c>
      <c r="V128" t="b">
        <f t="shared" si="21"/>
        <v>0</v>
      </c>
      <c r="W128" s="1">
        <f t="shared" si="18"/>
        <v>2.265361756935703</v>
      </c>
      <c r="X128">
        <f t="shared" si="22"/>
        <v>-1.3139176012202247</v>
      </c>
      <c r="Y128">
        <f t="shared" si="23"/>
        <v>1.3139176012202247</v>
      </c>
    </row>
    <row r="129" spans="1:25">
      <c r="A129" s="8"/>
      <c r="B129" s="37">
        <v>42887</v>
      </c>
      <c r="C129" s="38">
        <v>9321</v>
      </c>
      <c r="D129" s="115"/>
      <c r="E129" s="74">
        <v>5.3204678371257481</v>
      </c>
      <c r="F129" s="39">
        <v>1382.4</v>
      </c>
      <c r="G129" s="78">
        <v>597.37903199694631</v>
      </c>
      <c r="H129" s="39">
        <v>587.35958249242481</v>
      </c>
      <c r="I129" s="111"/>
      <c r="J129" s="39">
        <f t="shared" si="13"/>
        <v>259.82677507299951</v>
      </c>
      <c r="K129" s="27">
        <f t="shared" si="20"/>
        <v>112.27941795428006</v>
      </c>
      <c r="L129" s="19">
        <v>17.899999999999999</v>
      </c>
      <c r="M129" s="19">
        <v>9.5</v>
      </c>
      <c r="N129" s="40">
        <v>161.0356854694522</v>
      </c>
      <c r="O129" s="82">
        <v>116.45</v>
      </c>
      <c r="P129" s="10">
        <f t="shared" si="19"/>
        <v>21.887173001483504</v>
      </c>
      <c r="R129">
        <f t="shared" si="14"/>
        <v>-0.53535355219397085</v>
      </c>
      <c r="S129">
        <f t="shared" si="15"/>
        <v>3.5618925008046344E-2</v>
      </c>
      <c r="T129">
        <f t="shared" si="16"/>
        <v>0.75360817019677184</v>
      </c>
      <c r="U129" s="102">
        <f t="shared" si="17"/>
        <v>0.27317844208164127</v>
      </c>
      <c r="V129" t="b">
        <f t="shared" si="21"/>
        <v>0</v>
      </c>
      <c r="W129" s="1">
        <f t="shared" si="18"/>
        <v>1.7609720712512518</v>
      </c>
      <c r="X129">
        <f t="shared" si="22"/>
        <v>-0.78807707839036778</v>
      </c>
      <c r="Y129">
        <f t="shared" si="23"/>
        <v>0.78807707839036778</v>
      </c>
    </row>
    <row r="130" spans="1:25">
      <c r="A130" s="8"/>
      <c r="B130" s="37">
        <v>42917</v>
      </c>
      <c r="C130" s="38">
        <v>9711</v>
      </c>
      <c r="D130" s="115"/>
      <c r="E130" s="74">
        <v>5.4126325077844308</v>
      </c>
      <c r="F130" s="39">
        <v>1441.6</v>
      </c>
      <c r="G130" s="78">
        <v>583.66187628451121</v>
      </c>
      <c r="H130" s="39">
        <v>573.87249570046538</v>
      </c>
      <c r="I130" s="111"/>
      <c r="J130" s="39">
        <f t="shared" si="13"/>
        <v>266.33989984110235</v>
      </c>
      <c r="K130" s="27">
        <f t="shared" si="20"/>
        <v>107.83327252406117</v>
      </c>
      <c r="L130" s="19">
        <v>17</v>
      </c>
      <c r="M130" s="19">
        <v>9.6999999999999993</v>
      </c>
      <c r="N130" s="40">
        <v>150.30605012391985</v>
      </c>
      <c r="O130" s="82">
        <v>121.1</v>
      </c>
      <c r="P130" s="10">
        <f t="shared" si="19"/>
        <v>22.373586203355643</v>
      </c>
      <c r="R130">
        <f t="shared" si="14"/>
        <v>-0.53802300895891253</v>
      </c>
      <c r="S130">
        <f t="shared" si="15"/>
        <v>3.4188446092060551E-2</v>
      </c>
      <c r="T130">
        <f t="shared" si="16"/>
        <v>0.7394181095417719</v>
      </c>
      <c r="U130" s="102">
        <f t="shared" si="17"/>
        <v>0.24473682057042742</v>
      </c>
      <c r="V130" t="b">
        <f t="shared" si="21"/>
        <v>0</v>
      </c>
      <c r="W130" s="1">
        <f t="shared" si="18"/>
        <v>1.6803076587351493</v>
      </c>
      <c r="X130">
        <f t="shared" si="22"/>
        <v>-0.70356632045183209</v>
      </c>
      <c r="Y130">
        <f t="shared" si="23"/>
        <v>0.70356632045183209</v>
      </c>
    </row>
    <row r="131" spans="1:25">
      <c r="A131" s="8"/>
      <c r="B131" s="37">
        <v>42948</v>
      </c>
      <c r="C131" s="38">
        <v>8968</v>
      </c>
      <c r="D131" s="115"/>
      <c r="E131" s="74">
        <v>5.4885857101796409</v>
      </c>
      <c r="F131" s="39">
        <v>1251.3</v>
      </c>
      <c r="G131" s="78">
        <v>584.9260724160805</v>
      </c>
      <c r="H131" s="39">
        <v>575.11548829353467</v>
      </c>
      <c r="I131" s="111"/>
      <c r="J131" s="39">
        <f t="shared" si="13"/>
        <v>227.98222822305985</v>
      </c>
      <c r="K131" s="27">
        <f t="shared" si="20"/>
        <v>106.57136524828651</v>
      </c>
      <c r="L131" s="19">
        <v>19.2</v>
      </c>
      <c r="M131" s="19">
        <v>11.1</v>
      </c>
      <c r="N131" s="40">
        <v>149.25534277384097</v>
      </c>
      <c r="O131" s="82">
        <v>123.95</v>
      </c>
      <c r="P131" s="10">
        <f t="shared" si="19"/>
        <v>22.583231190160848</v>
      </c>
      <c r="R131">
        <f t="shared" si="14"/>
        <v>-0.42543929973238187</v>
      </c>
      <c r="S131">
        <f t="shared" si="15"/>
        <v>3.7020963425512934E-2</v>
      </c>
      <c r="T131">
        <f t="shared" si="16"/>
        <v>0.80818152154833434</v>
      </c>
      <c r="U131" s="102">
        <f t="shared" si="17"/>
        <v>0.26316073594335121</v>
      </c>
      <c r="V131" t="b">
        <f t="shared" si="21"/>
        <v>0</v>
      </c>
      <c r="W131" s="1">
        <f t="shared" si="18"/>
        <v>1.8777745469977414</v>
      </c>
      <c r="X131">
        <f t="shared" si="22"/>
        <v>-0.91027060639799096</v>
      </c>
      <c r="Y131">
        <f t="shared" si="23"/>
        <v>0.91027060639799096</v>
      </c>
    </row>
    <row r="132" spans="1:25">
      <c r="A132" s="8"/>
      <c r="B132" s="37">
        <v>42979</v>
      </c>
      <c r="C132" s="38">
        <v>8257</v>
      </c>
      <c r="D132" s="115"/>
      <c r="E132" s="74">
        <v>5.5927615185628747</v>
      </c>
      <c r="F132" s="39">
        <v>1192.2</v>
      </c>
      <c r="G132" s="78">
        <v>587.42569412769524</v>
      </c>
      <c r="H132" s="39">
        <v>577.57318547787531</v>
      </c>
      <c r="I132" s="111"/>
      <c r="J132" s="39">
        <f t="shared" si="13"/>
        <v>213.16839562047869</v>
      </c>
      <c r="K132" s="27">
        <f t="shared" si="20"/>
        <v>105.0332098334565</v>
      </c>
      <c r="L132" s="19">
        <v>20.3</v>
      </c>
      <c r="M132" s="19">
        <v>11.6</v>
      </c>
      <c r="N132" s="40">
        <v>146.38655965775376</v>
      </c>
      <c r="O132" s="82">
        <v>125.71</v>
      </c>
      <c r="P132" s="10">
        <f t="shared" ref="P132:P163" si="24">O132/E132</f>
        <v>22.477268087108182</v>
      </c>
      <c r="R132">
        <f t="shared" si="14"/>
        <v>-0.3666834879496188</v>
      </c>
      <c r="S132">
        <f t="shared" si="15"/>
        <v>4.0208792539663314E-2</v>
      </c>
      <c r="T132">
        <f t="shared" si="16"/>
        <v>0.8736544157447198</v>
      </c>
      <c r="U132" s="102">
        <f t="shared" si="17"/>
        <v>0.28032751378326298</v>
      </c>
      <c r="V132" t="b">
        <f t="shared" si="21"/>
        <v>0</v>
      </c>
      <c r="W132" s="1">
        <f t="shared" si="18"/>
        <v>1.9713139073929626</v>
      </c>
      <c r="X132">
        <f t="shared" si="22"/>
        <v>-1.0103692667862161</v>
      </c>
      <c r="Y132">
        <f t="shared" si="23"/>
        <v>1.0103692667862161</v>
      </c>
    </row>
    <row r="133" spans="1:25">
      <c r="A133" s="8"/>
      <c r="B133" s="37">
        <v>43009</v>
      </c>
      <c r="C133" s="38">
        <v>8088</v>
      </c>
      <c r="D133" s="115"/>
      <c r="E133" s="74">
        <v>5.6774769053892227</v>
      </c>
      <c r="F133" s="39">
        <v>1186.7</v>
      </c>
      <c r="G133" s="78">
        <v>608.61440475886081</v>
      </c>
      <c r="H133" s="39">
        <v>598.40651166321391</v>
      </c>
      <c r="I133" s="111"/>
      <c r="J133" s="39">
        <f t="shared" ref="J133:J195" si="25">F133/E133</f>
        <v>209.01890395600739</v>
      </c>
      <c r="K133" s="27">
        <f t="shared" si="20"/>
        <v>107.19804147175776</v>
      </c>
      <c r="L133" s="19">
        <v>23</v>
      </c>
      <c r="M133" s="19">
        <v>11.3</v>
      </c>
      <c r="N133" s="40">
        <v>149.38594966601454</v>
      </c>
      <c r="O133" s="82">
        <v>127.62</v>
      </c>
      <c r="P133" s="10">
        <f t="shared" si="24"/>
        <v>22.478294870536502</v>
      </c>
      <c r="R133">
        <f t="shared" ref="R133:R186" si="26">(77516*((L133+M133)/2)^2-1426205*((L133+M133)/2))/(C133*1000)</f>
        <v>-0.20526904549950534</v>
      </c>
      <c r="S133">
        <f t="shared" ref="S133:S195" si="27">332004/(C133*1000)</f>
        <v>4.1048961424332342E-2</v>
      </c>
      <c r="T133">
        <f t="shared" ref="T133:T195" si="28">320936*P133/(C133*1000)</f>
        <v>0.89195030199932024</v>
      </c>
      <c r="U133" s="102">
        <f t="shared" ref="U133:U195" si="29">15812*N133/(C133*1000)</f>
        <v>0.2920487927941422</v>
      </c>
      <c r="V133" t="b">
        <f t="shared" si="21"/>
        <v>0</v>
      </c>
      <c r="W133" s="1">
        <f t="shared" ref="W133:W195" si="30">J133/(J133-K133)</f>
        <v>2.0528101889565109</v>
      </c>
      <c r="X133">
        <f t="shared" si="22"/>
        <v>-1.0960269537901308</v>
      </c>
      <c r="Y133">
        <f t="shared" si="23"/>
        <v>1.0960269537901308</v>
      </c>
    </row>
    <row r="134" spans="1:25">
      <c r="A134" s="8"/>
      <c r="B134" s="37">
        <v>43040</v>
      </c>
      <c r="C134" s="38">
        <v>8198</v>
      </c>
      <c r="D134" s="115"/>
      <c r="E134" s="74">
        <v>5.7555469221556903</v>
      </c>
      <c r="F134" s="39">
        <v>1209.0999999999999</v>
      </c>
      <c r="G134" s="78">
        <v>612.42210722170637</v>
      </c>
      <c r="H134" s="39">
        <v>602.15035001213641</v>
      </c>
      <c r="I134" s="111"/>
      <c r="J134" s="39">
        <f t="shared" si="25"/>
        <v>210.07560469112499</v>
      </c>
      <c r="K134" s="27">
        <f t="shared" si="20"/>
        <v>106.40554503416836</v>
      </c>
      <c r="L134" s="19">
        <v>26.2</v>
      </c>
      <c r="M134" s="19">
        <v>15.2</v>
      </c>
      <c r="N134" s="40">
        <v>151.92604285202688</v>
      </c>
      <c r="O134" s="82">
        <v>129.61000000000001</v>
      </c>
      <c r="P134" s="10">
        <f t="shared" si="24"/>
        <v>22.519145748090907</v>
      </c>
      <c r="R134">
        <f t="shared" si="26"/>
        <v>0.45040099292510322</v>
      </c>
      <c r="S134">
        <f t="shared" si="27"/>
        <v>4.0498170285435474E-2</v>
      </c>
      <c r="T134">
        <f t="shared" si="28"/>
        <v>0.88158142959371832</v>
      </c>
      <c r="U134" s="102">
        <f t="shared" si="29"/>
        <v>0.29302934735011577</v>
      </c>
      <c r="V134" t="b">
        <f t="shared" si="21"/>
        <v>0</v>
      </c>
      <c r="W134" s="1">
        <f t="shared" si="30"/>
        <v>2.0263864551275788</v>
      </c>
      <c r="X134">
        <f t="shared" si="22"/>
        <v>-1.0679532285660001</v>
      </c>
      <c r="Y134">
        <f t="shared" si="23"/>
        <v>1.0679532285660001</v>
      </c>
    </row>
    <row r="135" spans="1:25">
      <c r="A135" s="8"/>
      <c r="B135" s="37">
        <v>43070</v>
      </c>
      <c r="C135" s="38">
        <v>9901</v>
      </c>
      <c r="D135" s="115"/>
      <c r="E135" s="75">
        <v>5.936384708982037</v>
      </c>
      <c r="F135" s="43">
        <v>1262.9000000000001</v>
      </c>
      <c r="G135" s="79">
        <v>823.93864103857993</v>
      </c>
      <c r="H135" s="43">
        <v>810.11925474188718</v>
      </c>
      <c r="I135" s="112"/>
      <c r="J135" s="43">
        <f t="shared" si="25"/>
        <v>212.73890792306156</v>
      </c>
      <c r="K135" s="44">
        <f t="shared" si="20"/>
        <v>138.7946842110689</v>
      </c>
      <c r="L135" s="20">
        <v>30.3</v>
      </c>
      <c r="M135" s="21">
        <v>19.100000000000001</v>
      </c>
      <c r="N135" s="40">
        <v>146.78338490922417</v>
      </c>
      <c r="O135" s="92">
        <v>131.03</v>
      </c>
      <c r="P135" s="12">
        <f t="shared" si="24"/>
        <v>22.072356564382574</v>
      </c>
      <c r="R135">
        <f t="shared" si="26"/>
        <v>1.2185105484294521</v>
      </c>
      <c r="S135">
        <f t="shared" si="27"/>
        <v>3.3532370467629531E-2</v>
      </c>
      <c r="T135">
        <f t="shared" si="28"/>
        <v>0.71546448099653426</v>
      </c>
      <c r="U135" s="102">
        <f t="shared" si="29"/>
        <v>0.23441459268605722</v>
      </c>
      <c r="V135" t="b">
        <f t="shared" si="21"/>
        <v>1</v>
      </c>
      <c r="W135" s="1">
        <f t="shared" si="30"/>
        <v>2.8770186127271282</v>
      </c>
      <c r="X135">
        <f t="shared" si="22"/>
        <v>-1.9399594962237308</v>
      </c>
      <c r="Y135">
        <f t="shared" si="23"/>
        <v>1.9399594962237308</v>
      </c>
    </row>
    <row r="136" spans="1:25">
      <c r="A136" s="8"/>
      <c r="B136" s="46">
        <v>43101</v>
      </c>
      <c r="C136" s="47">
        <v>10249</v>
      </c>
      <c r="D136" s="117">
        <v>0.81599999999999995</v>
      </c>
      <c r="E136" s="73">
        <v>6.0407079808383246</v>
      </c>
      <c r="F136" s="49">
        <v>1502.5</v>
      </c>
      <c r="G136" s="49">
        <v>865.50330125397102</v>
      </c>
      <c r="H136" s="49">
        <v>819.54390811390704</v>
      </c>
      <c r="I136" s="119">
        <f>AVERAGE(G136:G147)/AVERAGE(F136:F147)</f>
        <v>0.540644532463746</v>
      </c>
      <c r="J136" s="49">
        <f t="shared" si="25"/>
        <v>248.72912326933644</v>
      </c>
      <c r="K136" s="51">
        <f t="shared" si="20"/>
        <v>143.27845411488624</v>
      </c>
      <c r="L136" s="22">
        <v>31.4</v>
      </c>
      <c r="M136" s="22">
        <v>20.8</v>
      </c>
      <c r="N136" s="45">
        <v>142.74091260617146</v>
      </c>
      <c r="O136" s="82">
        <v>132.47999999999999</v>
      </c>
      <c r="P136" s="10">
        <f t="shared" si="24"/>
        <v>21.931204160214101</v>
      </c>
      <c r="R136">
        <f t="shared" si="26"/>
        <v>1.520218934530198</v>
      </c>
      <c r="S136">
        <f t="shared" si="27"/>
        <v>3.2393794516538198E-2</v>
      </c>
      <c r="T136">
        <f t="shared" si="28"/>
        <v>0.6867511892245558</v>
      </c>
      <c r="U136" s="102">
        <f t="shared" si="29"/>
        <v>0.22021849059701271</v>
      </c>
      <c r="V136" t="b">
        <f t="shared" si="21"/>
        <v>1</v>
      </c>
      <c r="W136" s="1">
        <f t="shared" si="30"/>
        <v>2.3587249399530212</v>
      </c>
      <c r="X136">
        <f t="shared" si="22"/>
        <v>-1.4027391964623552</v>
      </c>
      <c r="Y136">
        <f t="shared" si="23"/>
        <v>1.4027391964623552</v>
      </c>
    </row>
    <row r="137" spans="1:25">
      <c r="A137" s="8"/>
      <c r="B137" s="37">
        <v>43132</v>
      </c>
      <c r="C137" s="38">
        <v>9373</v>
      </c>
      <c r="D137" s="115"/>
      <c r="E137" s="74">
        <v>6.1868347688622762</v>
      </c>
      <c r="F137" s="39">
        <v>1567.5</v>
      </c>
      <c r="G137" s="39">
        <v>1022.3833474094561</v>
      </c>
      <c r="H137" s="39">
        <v>968.09341213668722</v>
      </c>
      <c r="I137" s="111"/>
      <c r="J137" s="39">
        <f t="shared" si="25"/>
        <v>253.36057266133429</v>
      </c>
      <c r="K137" s="27">
        <f t="shared" si="20"/>
        <v>165.25143883832322</v>
      </c>
      <c r="L137" s="19">
        <v>30.4</v>
      </c>
      <c r="M137" s="19">
        <v>20.3</v>
      </c>
      <c r="N137" s="40">
        <v>138.81804035165706</v>
      </c>
      <c r="O137" s="82">
        <v>133.59</v>
      </c>
      <c r="P137" s="10">
        <f t="shared" si="24"/>
        <v>21.592624498773617</v>
      </c>
      <c r="R137">
        <f t="shared" si="26"/>
        <v>1.4572953120665744</v>
      </c>
      <c r="S137">
        <f t="shared" si="27"/>
        <v>3.5421316547530141E-2</v>
      </c>
      <c r="T137">
        <f t="shared" si="28"/>
        <v>0.73934178343522994</v>
      </c>
      <c r="U137" s="102">
        <f t="shared" si="29"/>
        <v>0.23418231665852998</v>
      </c>
      <c r="V137" t="b">
        <f t="shared" si="21"/>
        <v>1</v>
      </c>
      <c r="W137" s="1">
        <f t="shared" si="30"/>
        <v>2.8755313060989969</v>
      </c>
      <c r="X137">
        <f t="shared" si="22"/>
        <v>-1.9419650941871318</v>
      </c>
      <c r="Y137">
        <f t="shared" si="23"/>
        <v>1.9419650941871318</v>
      </c>
    </row>
    <row r="138" spans="1:25">
      <c r="A138" s="8"/>
      <c r="B138" s="37">
        <v>43160</v>
      </c>
      <c r="C138" s="38">
        <v>9042</v>
      </c>
      <c r="D138" s="115"/>
      <c r="E138" s="74">
        <v>6.3316724407185649</v>
      </c>
      <c r="F138" s="39">
        <v>1531.6</v>
      </c>
      <c r="G138" s="39">
        <v>1025.8634346526826</v>
      </c>
      <c r="H138" s="39">
        <v>971.38870205153682</v>
      </c>
      <c r="I138" s="111"/>
      <c r="J138" s="39">
        <f t="shared" si="25"/>
        <v>241.89501499641423</v>
      </c>
      <c r="K138" s="27">
        <f t="shared" si="20"/>
        <v>162.0209264230763</v>
      </c>
      <c r="L138" s="19">
        <v>27.9</v>
      </c>
      <c r="M138" s="19">
        <v>17.100000000000001</v>
      </c>
      <c r="N138" s="95">
        <v>155.85731953577047</v>
      </c>
      <c r="O138" s="89">
        <v>136.13999999999999</v>
      </c>
      <c r="P138" s="10">
        <f t="shared" si="24"/>
        <v>21.501428141559042</v>
      </c>
      <c r="Q138" s="4"/>
      <c r="R138">
        <f t="shared" si="26"/>
        <v>0.79107083609820839</v>
      </c>
      <c r="S138">
        <f t="shared" si="27"/>
        <v>3.6717982747179828E-2</v>
      </c>
      <c r="T138">
        <f t="shared" si="28"/>
        <v>0.76316991174954585</v>
      </c>
      <c r="U138" s="102">
        <f t="shared" si="29"/>
        <v>0.27255208322269436</v>
      </c>
      <c r="V138" t="b">
        <f t="shared" si="21"/>
        <v>1</v>
      </c>
      <c r="W138" s="1">
        <f t="shared" si="30"/>
        <v>3.0284541497373541</v>
      </c>
      <c r="X138">
        <f t="shared" si="22"/>
        <v>-2.1029348942108559</v>
      </c>
      <c r="Y138">
        <f t="shared" si="23"/>
        <v>2.1029348942108559</v>
      </c>
    </row>
    <row r="139" spans="1:25">
      <c r="A139" s="8"/>
      <c r="B139" s="37">
        <v>43191</v>
      </c>
      <c r="C139" s="38">
        <v>8348</v>
      </c>
      <c r="D139" s="115"/>
      <c r="E139" s="74">
        <v>6.5050989988023984</v>
      </c>
      <c r="F139" s="39">
        <v>1586.7</v>
      </c>
      <c r="G139" s="39">
        <v>1023.5546919354291</v>
      </c>
      <c r="H139" s="39">
        <v>969.20255668780908</v>
      </c>
      <c r="I139" s="111"/>
      <c r="J139" s="39">
        <f t="shared" si="25"/>
        <v>243.91634935795975</v>
      </c>
      <c r="K139" s="27">
        <f t="shared" si="20"/>
        <v>157.34652034102288</v>
      </c>
      <c r="L139" s="19">
        <v>25.7</v>
      </c>
      <c r="M139" s="19">
        <v>18.600000000000001</v>
      </c>
      <c r="N139" s="95">
        <v>151.52454398394607</v>
      </c>
      <c r="O139" s="89">
        <v>139.81</v>
      </c>
      <c r="P139" s="10">
        <f t="shared" si="24"/>
        <v>21.492370834900331</v>
      </c>
      <c r="Q139" s="4"/>
      <c r="R139">
        <f t="shared" si="26"/>
        <v>0.77152047915668387</v>
      </c>
      <c r="S139">
        <f t="shared" si="27"/>
        <v>3.9770483948251077E-2</v>
      </c>
      <c r="T139">
        <f t="shared" si="28"/>
        <v>0.82626683352534414</v>
      </c>
      <c r="U139" s="102">
        <f t="shared" si="29"/>
        <v>0.28700360439316663</v>
      </c>
      <c r="V139" t="b">
        <f t="shared" si="21"/>
        <v>0</v>
      </c>
      <c r="W139" s="1">
        <f t="shared" si="30"/>
        <v>2.8175676460009984</v>
      </c>
      <c r="X139">
        <f t="shared" si="22"/>
        <v>-1.8898531908911422</v>
      </c>
      <c r="Y139">
        <f t="shared" si="23"/>
        <v>1.8898531908911422</v>
      </c>
    </row>
    <row r="140" spans="1:25">
      <c r="A140" s="8"/>
      <c r="B140" s="37">
        <v>43221</v>
      </c>
      <c r="C140" s="38">
        <v>8514</v>
      </c>
      <c r="D140" s="115"/>
      <c r="E140" s="74">
        <v>6.64010418682635</v>
      </c>
      <c r="F140" s="39">
        <v>1891</v>
      </c>
      <c r="G140" s="39">
        <v>1021.1562824609176</v>
      </c>
      <c r="H140" s="39">
        <v>966.9315059926231</v>
      </c>
      <c r="I140" s="111"/>
      <c r="J140" s="39">
        <f t="shared" si="25"/>
        <v>284.78468813059499</v>
      </c>
      <c r="K140" s="27">
        <f t="shared" si="20"/>
        <v>153.78618372989433</v>
      </c>
      <c r="L140" s="19">
        <v>20.3</v>
      </c>
      <c r="M140" s="19">
        <v>13.2</v>
      </c>
      <c r="N140" s="95">
        <v>159.56669237791769</v>
      </c>
      <c r="O140" s="89">
        <v>141.93</v>
      </c>
      <c r="P140" s="10">
        <f t="shared" si="24"/>
        <v>21.374664614688179</v>
      </c>
      <c r="R140">
        <f t="shared" si="26"/>
        <v>-0.25145066948555322</v>
      </c>
      <c r="S140">
        <f t="shared" si="27"/>
        <v>3.8995066948555319E-2</v>
      </c>
      <c r="T140">
        <f t="shared" si="28"/>
        <v>0.80571991575987378</v>
      </c>
      <c r="U140" s="102">
        <f t="shared" si="29"/>
        <v>0.29634349775424412</v>
      </c>
      <c r="V140" t="b">
        <f t="shared" si="21"/>
        <v>0</v>
      </c>
      <c r="W140" s="1">
        <f t="shared" si="30"/>
        <v>2.173953736597559</v>
      </c>
      <c r="X140">
        <f t="shared" si="22"/>
        <v>-1.2197321411506874</v>
      </c>
      <c r="Y140">
        <f t="shared" si="23"/>
        <v>1.2197321411506874</v>
      </c>
    </row>
    <row r="141" spans="1:25">
      <c r="A141" s="8"/>
      <c r="B141" s="37">
        <v>43252</v>
      </c>
      <c r="C141" s="38">
        <v>9903</v>
      </c>
      <c r="D141" s="115"/>
      <c r="E141" s="74">
        <v>6.8882233724550925</v>
      </c>
      <c r="F141" s="39">
        <v>2474</v>
      </c>
      <c r="G141" s="39">
        <v>1021.0167681688278</v>
      </c>
      <c r="H141" s="39">
        <v>966.79940009769302</v>
      </c>
      <c r="I141" s="111"/>
      <c r="J141" s="39">
        <f t="shared" si="25"/>
        <v>359.16373006908162</v>
      </c>
      <c r="K141" s="27">
        <f t="shared" si="20"/>
        <v>148.22643125246361</v>
      </c>
      <c r="L141" s="19">
        <v>15.7</v>
      </c>
      <c r="M141" s="19">
        <v>6.9</v>
      </c>
      <c r="N141" s="95">
        <v>151.12576323345118</v>
      </c>
      <c r="O141" s="89">
        <v>143.13999999999999</v>
      </c>
      <c r="P141" s="10">
        <f t="shared" si="24"/>
        <v>20.78039463301873</v>
      </c>
      <c r="R141">
        <f t="shared" si="26"/>
        <v>-0.62790048066242565</v>
      </c>
      <c r="S141">
        <f t="shared" si="27"/>
        <v>3.3525598303544381E-2</v>
      </c>
      <c r="T141">
        <f t="shared" si="28"/>
        <v>0.67345013954786415</v>
      </c>
      <c r="U141" s="102">
        <f t="shared" si="29"/>
        <v>0.24130067335628899</v>
      </c>
      <c r="V141" t="b">
        <f t="shared" si="21"/>
        <v>0</v>
      </c>
      <c r="W141" s="1">
        <f t="shared" si="30"/>
        <v>1.7027037517026651</v>
      </c>
      <c r="X141">
        <f t="shared" si="22"/>
        <v>-0.72626231540864228</v>
      </c>
      <c r="Y141">
        <f t="shared" si="23"/>
        <v>0.72626231540864228</v>
      </c>
    </row>
    <row r="142" spans="1:25">
      <c r="A142" s="8"/>
      <c r="B142" s="37">
        <v>43282</v>
      </c>
      <c r="C142" s="38">
        <v>10588</v>
      </c>
      <c r="D142" s="115"/>
      <c r="E142" s="74">
        <v>7.1018694035928185</v>
      </c>
      <c r="F142" s="39">
        <v>2523.5</v>
      </c>
      <c r="G142" s="39">
        <v>1026.8535802535932</v>
      </c>
      <c r="H142" s="39">
        <v>972.32626958501294</v>
      </c>
      <c r="I142" s="111"/>
      <c r="J142" s="39">
        <f t="shared" si="25"/>
        <v>355.32897841283415</v>
      </c>
      <c r="K142" s="27">
        <f t="shared" si="20"/>
        <v>144.58919502717276</v>
      </c>
      <c r="L142" s="19">
        <v>13.5</v>
      </c>
      <c r="M142" s="19">
        <v>8</v>
      </c>
      <c r="N142" s="95">
        <v>145.96352442999199</v>
      </c>
      <c r="O142" s="89">
        <v>146.9</v>
      </c>
      <c r="P142" s="10">
        <f t="shared" si="24"/>
        <v>20.684694641904237</v>
      </c>
      <c r="R142">
        <f t="shared" si="26"/>
        <v>-0.60197969399319984</v>
      </c>
      <c r="S142">
        <f t="shared" si="27"/>
        <v>3.1356630147336605E-2</v>
      </c>
      <c r="T142">
        <f t="shared" si="28"/>
        <v>0.62697989795940479</v>
      </c>
      <c r="U142" s="102">
        <f t="shared" si="29"/>
        <v>0.21798028412231141</v>
      </c>
      <c r="V142" t="b">
        <f t="shared" si="21"/>
        <v>0</v>
      </c>
      <c r="W142" s="1">
        <f t="shared" si="30"/>
        <v>1.6861029877902518</v>
      </c>
      <c r="X142">
        <f t="shared" si="22"/>
        <v>-0.70761686542137336</v>
      </c>
      <c r="Y142">
        <f t="shared" si="23"/>
        <v>0.70761686542137336</v>
      </c>
    </row>
    <row r="143" spans="1:25">
      <c r="A143" s="8"/>
      <c r="B143" s="37">
        <v>43313</v>
      </c>
      <c r="C143" s="38">
        <v>9673</v>
      </c>
      <c r="D143" s="115"/>
      <c r="E143" s="74">
        <v>7.3780922730538956</v>
      </c>
      <c r="F143" s="39">
        <v>2376.6999999999998</v>
      </c>
      <c r="G143" s="39">
        <v>1440.5681008148172</v>
      </c>
      <c r="H143" s="39">
        <v>1364.0719908699336</v>
      </c>
      <c r="I143" s="111"/>
      <c r="J143" s="39">
        <f t="shared" si="25"/>
        <v>322.12934076199218</v>
      </c>
      <c r="K143" s="27">
        <f t="shared" si="20"/>
        <v>195.24940153920653</v>
      </c>
      <c r="L143" s="19">
        <v>17</v>
      </c>
      <c r="M143" s="19">
        <v>8</v>
      </c>
      <c r="N143" s="40">
        <v>146.76596003413431</v>
      </c>
      <c r="O143" s="82">
        <v>151.05000000000001</v>
      </c>
      <c r="P143" s="10">
        <f t="shared" si="24"/>
        <v>20.472771877855401</v>
      </c>
      <c r="R143">
        <f t="shared" si="26"/>
        <v>-0.59089088183603844</v>
      </c>
      <c r="S143">
        <f t="shared" si="27"/>
        <v>3.4322754057686346E-2</v>
      </c>
      <c r="T143">
        <f t="shared" si="28"/>
        <v>0.67925664379110939</v>
      </c>
      <c r="U143" s="102">
        <f t="shared" si="29"/>
        <v>0.23991144009714996</v>
      </c>
      <c r="V143" t="b">
        <f t="shared" si="21"/>
        <v>0</v>
      </c>
      <c r="W143" s="1">
        <f t="shared" si="30"/>
        <v>2.5388516319855139</v>
      </c>
      <c r="X143">
        <f t="shared" si="22"/>
        <v>-1.591669258081422</v>
      </c>
      <c r="Y143">
        <f t="shared" si="23"/>
        <v>1.591669258081422</v>
      </c>
    </row>
    <row r="144" spans="1:25">
      <c r="A144" s="8"/>
      <c r="B144" s="37">
        <v>43344</v>
      </c>
      <c r="C144" s="38">
        <v>7836</v>
      </c>
      <c r="D144" s="115"/>
      <c r="E144" s="74">
        <v>7.8601979353293467</v>
      </c>
      <c r="F144" s="39">
        <v>2947.2</v>
      </c>
      <c r="G144" s="39">
        <v>1447.0665216272928</v>
      </c>
      <c r="H144" s="39">
        <v>1370.2253367687983</v>
      </c>
      <c r="I144" s="111"/>
      <c r="J144" s="39">
        <f t="shared" si="25"/>
        <v>374.95238978056477</v>
      </c>
      <c r="K144" s="27">
        <f t="shared" si="20"/>
        <v>184.10051929139618</v>
      </c>
      <c r="L144" s="19">
        <v>21.5</v>
      </c>
      <c r="M144" s="19">
        <v>13.8</v>
      </c>
      <c r="N144" s="40">
        <v>137.74656971866563</v>
      </c>
      <c r="O144" s="82">
        <v>155.44</v>
      </c>
      <c r="P144" s="10">
        <f t="shared" si="24"/>
        <v>19.775583424094393</v>
      </c>
      <c r="R144">
        <f t="shared" si="26"/>
        <v>-0.13074784839203682</v>
      </c>
      <c r="S144">
        <f t="shared" si="27"/>
        <v>4.2369065849923428E-2</v>
      </c>
      <c r="T144">
        <f t="shared" si="28"/>
        <v>0.80994086801877974</v>
      </c>
      <c r="U144" s="102">
        <f t="shared" si="29"/>
        <v>0.27795415523118183</v>
      </c>
      <c r="V144" t="b">
        <f t="shared" si="21"/>
        <v>0</v>
      </c>
      <c r="W144" s="1">
        <f t="shared" si="30"/>
        <v>1.9646251766856246</v>
      </c>
      <c r="X144">
        <f t="shared" si="22"/>
        <v>-1.0054954443171118</v>
      </c>
      <c r="Y144">
        <f t="shared" si="23"/>
        <v>1.0054954443171118</v>
      </c>
    </row>
    <row r="145" spans="1:25">
      <c r="A145" s="8"/>
      <c r="B145" s="37">
        <v>43374</v>
      </c>
      <c r="C145" s="38">
        <v>7923</v>
      </c>
      <c r="D145" s="115"/>
      <c r="E145" s="74">
        <v>8.2839889293413229</v>
      </c>
      <c r="F145" s="39">
        <v>2767.6</v>
      </c>
      <c r="G145" s="39">
        <v>1449.0472577512082</v>
      </c>
      <c r="H145" s="39">
        <v>1372.1008931318811</v>
      </c>
      <c r="I145" s="111"/>
      <c r="J145" s="39">
        <f t="shared" si="25"/>
        <v>334.09025816021432</v>
      </c>
      <c r="K145" s="27">
        <f t="shared" si="20"/>
        <v>174.921438223895</v>
      </c>
      <c r="L145" s="19">
        <v>22.4</v>
      </c>
      <c r="M145" s="19">
        <v>13.2</v>
      </c>
      <c r="N145" s="40">
        <v>142.84327598462406</v>
      </c>
      <c r="O145" s="82">
        <v>161.12</v>
      </c>
      <c r="P145" s="10">
        <f t="shared" si="24"/>
        <v>19.44956727662008</v>
      </c>
      <c r="R145">
        <f t="shared" si="26"/>
        <v>-0.10428872396819416</v>
      </c>
      <c r="S145">
        <f t="shared" si="27"/>
        <v>4.1903824308973874E-2</v>
      </c>
      <c r="T145">
        <f t="shared" si="28"/>
        <v>0.78784126258858289</v>
      </c>
      <c r="U145" s="102">
        <f t="shared" si="29"/>
        <v>0.28507356807634426</v>
      </c>
      <c r="V145" t="b">
        <f t="shared" si="21"/>
        <v>0</v>
      </c>
      <c r="W145" s="1">
        <f t="shared" si="30"/>
        <v>2.0989679906773073</v>
      </c>
      <c r="X145">
        <f t="shared" si="22"/>
        <v>-1.1450189522798353</v>
      </c>
      <c r="Y145">
        <f t="shared" si="23"/>
        <v>1.1450189522798353</v>
      </c>
    </row>
    <row r="146" spans="1:25">
      <c r="A146" s="8"/>
      <c r="B146" s="37">
        <v>43405</v>
      </c>
      <c r="C146" s="38">
        <v>8042</v>
      </c>
      <c r="D146" s="115"/>
      <c r="E146" s="74">
        <v>8.5452133365269507</v>
      </c>
      <c r="F146" s="39">
        <v>2545</v>
      </c>
      <c r="G146" s="39">
        <v>1459.6897423890914</v>
      </c>
      <c r="H146" s="39">
        <v>1382.1782474753438</v>
      </c>
      <c r="I146" s="111"/>
      <c r="J146" s="39">
        <f t="shared" si="25"/>
        <v>297.82755558849158</v>
      </c>
      <c r="K146" s="27">
        <f t="shared" si="20"/>
        <v>170.81957874001495</v>
      </c>
      <c r="L146" s="19">
        <v>26.3</v>
      </c>
      <c r="M146" s="19">
        <v>16.7</v>
      </c>
      <c r="N146" s="40">
        <v>140.59240732535935</v>
      </c>
      <c r="O146" s="82">
        <v>165.83</v>
      </c>
      <c r="P146" s="10">
        <f t="shared" si="24"/>
        <v>19.406186068070554</v>
      </c>
      <c r="R146">
        <f t="shared" si="26"/>
        <v>0.64267141258393434</v>
      </c>
      <c r="S146">
        <f t="shared" si="27"/>
        <v>4.1283760258642131E-2</v>
      </c>
      <c r="T146">
        <f t="shared" si="28"/>
        <v>0.77445209300451268</v>
      </c>
      <c r="U146" s="102">
        <f t="shared" si="29"/>
        <v>0.27642963748179333</v>
      </c>
      <c r="V146" t="b">
        <f t="shared" si="21"/>
        <v>0</v>
      </c>
      <c r="W146" s="1">
        <f t="shared" si="30"/>
        <v>2.3449515768903755</v>
      </c>
      <c r="X146">
        <f t="shared" si="22"/>
        <v>-1.4004762353502005</v>
      </c>
      <c r="Y146">
        <f t="shared" si="23"/>
        <v>1.4004762353502005</v>
      </c>
    </row>
    <row r="147" spans="1:25">
      <c r="A147" s="8"/>
      <c r="B147" s="41">
        <v>43435</v>
      </c>
      <c r="C147" s="42">
        <v>8990</v>
      </c>
      <c r="D147" s="116"/>
      <c r="E147" s="75">
        <v>8.7648102323353339</v>
      </c>
      <c r="F147" s="43">
        <v>2642.9</v>
      </c>
      <c r="G147" s="43">
        <v>1446.6323978036985</v>
      </c>
      <c r="H147" s="43">
        <v>1369.8142655060101</v>
      </c>
      <c r="I147" s="112"/>
      <c r="J147" s="43">
        <f t="shared" si="25"/>
        <v>301.53533618443379</v>
      </c>
      <c r="K147" s="44">
        <f t="shared" si="20"/>
        <v>165.05005350449574</v>
      </c>
      <c r="L147" s="20">
        <v>27.4</v>
      </c>
      <c r="M147" s="20">
        <v>17.600000000000001</v>
      </c>
      <c r="N147" s="40">
        <v>136.25161596897581</v>
      </c>
      <c r="O147" s="82">
        <v>169.94</v>
      </c>
      <c r="P147" s="10">
        <f t="shared" si="24"/>
        <v>19.388896678339201</v>
      </c>
      <c r="R147">
        <f t="shared" si="26"/>
        <v>0.7956465517241379</v>
      </c>
      <c r="S147">
        <f t="shared" si="27"/>
        <v>3.6930367074527251E-2</v>
      </c>
      <c r="T147">
        <f t="shared" si="28"/>
        <v>0.69216851438926252</v>
      </c>
      <c r="U147" s="102">
        <f t="shared" si="29"/>
        <v>0.23964522265867025</v>
      </c>
      <c r="V147" t="b">
        <f t="shared" si="21"/>
        <v>1</v>
      </c>
      <c r="W147" s="1">
        <f t="shared" si="30"/>
        <v>2.2092882856208234</v>
      </c>
      <c r="X147">
        <f t="shared" si="22"/>
        <v>-1.2539477459077262</v>
      </c>
      <c r="Y147">
        <f t="shared" si="23"/>
        <v>1.2539477459077262</v>
      </c>
    </row>
    <row r="148" spans="1:25">
      <c r="A148" s="8"/>
      <c r="B148" s="37">
        <v>43466</v>
      </c>
      <c r="C148" s="38">
        <v>9787</v>
      </c>
      <c r="D148" s="118">
        <v>0.81699999999999995</v>
      </c>
      <c r="E148" s="39">
        <v>9.0195367329341352</v>
      </c>
      <c r="F148" s="39">
        <v>2388.0675553001442</v>
      </c>
      <c r="G148" s="39">
        <v>1605.8257748810304</v>
      </c>
      <c r="H148" s="39"/>
      <c r="I148" s="121">
        <f>AVERAGE(G148:G159)/AVERAGE(F148:F159)</f>
        <v>0.64491172472701419</v>
      </c>
      <c r="J148" s="39">
        <f t="shared" si="25"/>
        <v>264.76609897050497</v>
      </c>
      <c r="K148" s="27">
        <f t="shared" si="20"/>
        <v>178.03860912473286</v>
      </c>
      <c r="L148" s="19">
        <v>29.3</v>
      </c>
      <c r="M148" s="19">
        <v>20.7</v>
      </c>
      <c r="N148" s="45">
        <v>134.53623985643941</v>
      </c>
      <c r="O148" s="88">
        <v>175.19</v>
      </c>
      <c r="P148" s="11">
        <f t="shared" si="24"/>
        <v>19.423392263630056</v>
      </c>
      <c r="R148">
        <f t="shared" si="26"/>
        <v>1.3070782670889955</v>
      </c>
      <c r="S148">
        <f t="shared" si="27"/>
        <v>3.392295902728109E-2</v>
      </c>
      <c r="T148">
        <f t="shared" si="28"/>
        <v>0.63693326039852616</v>
      </c>
      <c r="U148" s="102">
        <f t="shared" si="29"/>
        <v>0.21735843717278225</v>
      </c>
      <c r="V148" t="b">
        <f t="shared" si="21"/>
        <v>1</v>
      </c>
      <c r="W148" s="1">
        <f t="shared" si="30"/>
        <v>3.0528509408186459</v>
      </c>
      <c r="X148">
        <f t="shared" si="22"/>
        <v>-2.1224897191731524</v>
      </c>
      <c r="Y148">
        <f t="shared" si="23"/>
        <v>2.1224897191731524</v>
      </c>
    </row>
    <row r="149" spans="1:25">
      <c r="A149" s="8"/>
      <c r="B149" s="37">
        <v>43497</v>
      </c>
      <c r="C149" s="38">
        <v>8877</v>
      </c>
      <c r="D149" s="118"/>
      <c r="E149" s="39">
        <v>9.3591784095808421</v>
      </c>
      <c r="F149" s="39">
        <v>2677.8333044204519</v>
      </c>
      <c r="G149" s="39">
        <v>2179.2436574897174</v>
      </c>
      <c r="H149" s="39"/>
      <c r="I149" s="121"/>
      <c r="J149" s="39">
        <f t="shared" si="25"/>
        <v>286.11841630021672</v>
      </c>
      <c r="K149" s="27">
        <f t="shared" si="20"/>
        <v>232.84561551459049</v>
      </c>
      <c r="L149" s="19">
        <v>29.1</v>
      </c>
      <c r="M149" s="19">
        <v>19.2</v>
      </c>
      <c r="N149" s="40">
        <v>132.26788861262847</v>
      </c>
      <c r="O149" s="82">
        <v>179.84</v>
      </c>
      <c r="P149" s="10">
        <f t="shared" si="24"/>
        <v>19.21536187577113</v>
      </c>
      <c r="R149">
        <f t="shared" si="26"/>
        <v>1.2128224129773566</v>
      </c>
      <c r="S149">
        <f t="shared" si="27"/>
        <v>3.7400473132815137E-2</v>
      </c>
      <c r="T149">
        <f t="shared" si="28"/>
        <v>0.69470557383828813</v>
      </c>
      <c r="U149" s="102">
        <f t="shared" si="29"/>
        <v>0.23559984845588389</v>
      </c>
      <c r="V149" t="b">
        <f t="shared" si="21"/>
        <v>1</v>
      </c>
      <c r="W149" s="1">
        <f t="shared" si="30"/>
        <v>5.3708161027909682</v>
      </c>
      <c r="X149">
        <f t="shared" si="22"/>
        <v>-4.5342866930118779</v>
      </c>
      <c r="Y149">
        <f t="shared" si="23"/>
        <v>4.5342866930118779</v>
      </c>
    </row>
    <row r="150" spans="1:25">
      <c r="A150" s="8"/>
      <c r="B150" s="37">
        <v>43525</v>
      </c>
      <c r="C150" s="38">
        <v>8151</v>
      </c>
      <c r="D150" s="118"/>
      <c r="E150" s="39">
        <v>9.797144924550901</v>
      </c>
      <c r="F150" s="39">
        <v>2834.831688045952</v>
      </c>
      <c r="G150" s="39">
        <v>2176.7929933870796</v>
      </c>
      <c r="H150" s="39"/>
      <c r="I150" s="121"/>
      <c r="J150" s="39">
        <f t="shared" si="25"/>
        <v>289.35283798263299</v>
      </c>
      <c r="K150" s="27">
        <f t="shared" si="20"/>
        <v>222.18646454154228</v>
      </c>
      <c r="L150" s="19">
        <v>25.6</v>
      </c>
      <c r="M150" s="19">
        <v>16.8</v>
      </c>
      <c r="N150" s="40">
        <v>144.9632549561133</v>
      </c>
      <c r="O150" s="82">
        <v>186.94</v>
      </c>
      <c r="P150" s="10">
        <f t="shared" si="24"/>
        <v>19.081069172667085</v>
      </c>
      <c r="R150">
        <f t="shared" si="26"/>
        <v>0.56474604833762765</v>
      </c>
      <c r="S150">
        <f t="shared" si="27"/>
        <v>4.0731689363268313E-2</v>
      </c>
      <c r="T150">
        <f t="shared" si="28"/>
        <v>0.75129456704687569</v>
      </c>
      <c r="U150" s="102">
        <f t="shared" si="29"/>
        <v>0.28121199697780191</v>
      </c>
      <c r="V150" t="b">
        <f t="shared" si="21"/>
        <v>0</v>
      </c>
      <c r="W150" s="1">
        <f t="shared" si="30"/>
        <v>4.3080015066827198</v>
      </c>
      <c r="X150">
        <f t="shared" si="22"/>
        <v>-3.4427419964661432</v>
      </c>
      <c r="Y150">
        <f t="shared" si="23"/>
        <v>3.4427419964661432</v>
      </c>
    </row>
    <row r="151" spans="1:25">
      <c r="A151" s="8"/>
      <c r="B151" s="37">
        <v>43556</v>
      </c>
      <c r="C151" s="38">
        <v>7619</v>
      </c>
      <c r="D151" s="118"/>
      <c r="E151" s="39">
        <v>10.134626974850303</v>
      </c>
      <c r="F151" s="39">
        <v>3037.0724978125622</v>
      </c>
      <c r="G151" s="39">
        <v>2167.7465665024233</v>
      </c>
      <c r="H151" s="39"/>
      <c r="I151" s="121"/>
      <c r="J151" s="39">
        <f t="shared" si="25"/>
        <v>299.67284492554523</v>
      </c>
      <c r="K151" s="27">
        <f t="shared" si="20"/>
        <v>213.89505226801333</v>
      </c>
      <c r="L151" s="19">
        <v>24.3</v>
      </c>
      <c r="M151" s="19">
        <v>15</v>
      </c>
      <c r="N151" s="40">
        <v>149.91622140468317</v>
      </c>
      <c r="O151" s="82">
        <v>191.11</v>
      </c>
      <c r="P151" s="10">
        <f t="shared" si="24"/>
        <v>18.857132134636153</v>
      </c>
      <c r="R151">
        <f t="shared" si="26"/>
        <v>0.25013039243995289</v>
      </c>
      <c r="S151">
        <f t="shared" si="27"/>
        <v>4.357579734873343E-2</v>
      </c>
      <c r="T151">
        <f t="shared" si="28"/>
        <v>0.79432111284441376</v>
      </c>
      <c r="U151" s="102">
        <f t="shared" si="29"/>
        <v>0.31112682672934117</v>
      </c>
      <c r="V151" t="b">
        <f t="shared" si="21"/>
        <v>0</v>
      </c>
      <c r="W151" s="1">
        <f t="shared" si="30"/>
        <v>3.4935947363671382</v>
      </c>
      <c r="X151">
        <f t="shared" si="22"/>
        <v>-2.602255115268941</v>
      </c>
      <c r="Y151">
        <f t="shared" si="23"/>
        <v>2.602255115268941</v>
      </c>
    </row>
    <row r="152" spans="1:25" ht="16.5">
      <c r="A152" s="8"/>
      <c r="B152" s="37">
        <v>43586</v>
      </c>
      <c r="C152" s="38">
        <v>8409</v>
      </c>
      <c r="D152" s="118"/>
      <c r="E152" s="39">
        <v>10.444652277844314</v>
      </c>
      <c r="F152" s="39">
        <v>3001.9696250835586</v>
      </c>
      <c r="G152" s="39">
        <v>2208.2151209583026</v>
      </c>
      <c r="H152" s="39"/>
      <c r="I152" s="121"/>
      <c r="J152" s="39">
        <f t="shared" si="25"/>
        <v>287.41690438574744</v>
      </c>
      <c r="K152" s="27">
        <f t="shared" si="20"/>
        <v>211.42064495938001</v>
      </c>
      <c r="L152" s="19">
        <v>20.100000000000001</v>
      </c>
      <c r="M152" s="19">
        <v>12</v>
      </c>
      <c r="N152" s="40">
        <v>164.13569907640948</v>
      </c>
      <c r="O152" s="82">
        <v>196.51</v>
      </c>
      <c r="P152" s="10">
        <f t="shared" si="24"/>
        <v>18.814412847122369</v>
      </c>
      <c r="Q152" s="5"/>
      <c r="R152">
        <f t="shared" si="26"/>
        <v>-0.34751752408134134</v>
      </c>
      <c r="S152">
        <f t="shared" si="27"/>
        <v>3.9481983589011775E-2</v>
      </c>
      <c r="T152">
        <f t="shared" si="28"/>
        <v>0.71806664306148948</v>
      </c>
      <c r="U152" s="102">
        <f t="shared" si="29"/>
        <v>0.3086352329404432</v>
      </c>
      <c r="V152" t="b">
        <f t="shared" si="21"/>
        <v>0</v>
      </c>
      <c r="W152" s="1">
        <f t="shared" si="30"/>
        <v>3.781987515638515</v>
      </c>
      <c r="X152">
        <f t="shared" si="22"/>
        <v>-2.8918259010757903</v>
      </c>
      <c r="Y152">
        <f t="shared" si="23"/>
        <v>2.8918259010757903</v>
      </c>
    </row>
    <row r="153" spans="1:25">
      <c r="A153" s="8"/>
      <c r="B153" s="37">
        <v>43617</v>
      </c>
      <c r="C153" s="38">
        <v>8795</v>
      </c>
      <c r="D153" s="118"/>
      <c r="E153" s="39">
        <v>10.72853849101797</v>
      </c>
      <c r="F153" s="39">
        <v>3358.514899056946</v>
      </c>
      <c r="G153" s="39">
        <v>2199.7445402018188</v>
      </c>
      <c r="H153" s="39"/>
      <c r="I153" s="121"/>
      <c r="J153" s="39">
        <f t="shared" si="25"/>
        <v>313.04495965305296</v>
      </c>
      <c r="K153" s="27">
        <f t="shared" si="20"/>
        <v>205.03673841907406</v>
      </c>
      <c r="L153" s="19">
        <v>17.8</v>
      </c>
      <c r="M153" s="19">
        <v>11.3</v>
      </c>
      <c r="N153" s="40">
        <v>150.85897173948126</v>
      </c>
      <c r="O153" s="82">
        <v>200.44</v>
      </c>
      <c r="P153" s="10">
        <f t="shared" si="24"/>
        <v>18.682880260700021</v>
      </c>
      <c r="R153">
        <f t="shared" si="26"/>
        <v>-0.49357041046048888</v>
      </c>
      <c r="S153">
        <f t="shared" si="27"/>
        <v>3.7749175667993178E-2</v>
      </c>
      <c r="T153">
        <f t="shared" si="28"/>
        <v>0.68175200219988874</v>
      </c>
      <c r="U153" s="102">
        <f t="shared" si="29"/>
        <v>0.27122024572423853</v>
      </c>
      <c r="V153" t="b">
        <f t="shared" si="21"/>
        <v>0</v>
      </c>
      <c r="W153" s="1">
        <f t="shared" si="30"/>
        <v>2.8983438119483669</v>
      </c>
      <c r="X153">
        <f t="shared" si="22"/>
        <v>-1.9700047259838536</v>
      </c>
      <c r="Y153">
        <f t="shared" si="23"/>
        <v>1.9700047259838536</v>
      </c>
    </row>
    <row r="154" spans="1:25">
      <c r="A154" s="8"/>
      <c r="B154" s="37">
        <v>43647</v>
      </c>
      <c r="C154" s="38">
        <v>10065</v>
      </c>
      <c r="D154" s="118"/>
      <c r="E154" s="39">
        <v>10.964337341317371</v>
      </c>
      <c r="F154" s="39">
        <v>3421.4096309168958</v>
      </c>
      <c r="G154" s="39">
        <v>2173.37113050481</v>
      </c>
      <c r="H154" s="39"/>
      <c r="I154" s="121"/>
      <c r="J154" s="39">
        <f t="shared" si="25"/>
        <v>312.04892045995837</v>
      </c>
      <c r="K154" s="27">
        <f t="shared" si="20"/>
        <v>198.22184075956918</v>
      </c>
      <c r="L154" s="19">
        <v>15.9</v>
      </c>
      <c r="M154" s="19">
        <v>11.7</v>
      </c>
      <c r="N154" s="40">
        <v>146.77702963481357</v>
      </c>
      <c r="O154" s="82">
        <v>209.9</v>
      </c>
      <c r="P154" s="10">
        <f t="shared" si="24"/>
        <v>19.143883799436292</v>
      </c>
      <c r="R154">
        <f t="shared" si="26"/>
        <v>-0.48877118330849451</v>
      </c>
      <c r="S154">
        <f t="shared" si="27"/>
        <v>3.2985991058122208E-2</v>
      </c>
      <c r="T154">
        <f t="shared" si="28"/>
        <v>0.61042836473481232</v>
      </c>
      <c r="U154" s="102">
        <f t="shared" si="29"/>
        <v>0.23058503652117956</v>
      </c>
      <c r="V154" t="b">
        <f t="shared" si="21"/>
        <v>0</v>
      </c>
      <c r="W154" s="1">
        <f t="shared" si="30"/>
        <v>2.7414295550875969</v>
      </c>
      <c r="X154">
        <f t="shared" si="22"/>
        <v>-1.7988723348200661</v>
      </c>
      <c r="Y154">
        <f t="shared" si="23"/>
        <v>1.7988723348200661</v>
      </c>
    </row>
    <row r="155" spans="1:25">
      <c r="A155" s="8"/>
      <c r="B155" s="37">
        <v>43678</v>
      </c>
      <c r="C155" s="38">
        <v>9403</v>
      </c>
      <c r="D155" s="118"/>
      <c r="E155" s="39">
        <v>11.397865681437132</v>
      </c>
      <c r="F155" s="39">
        <v>4005.069224850798</v>
      </c>
      <c r="G155" s="39">
        <v>2247.5923458051852</v>
      </c>
      <c r="H155" s="39"/>
      <c r="I155" s="121"/>
      <c r="J155" s="39">
        <f t="shared" si="25"/>
        <v>351.38764895023814</v>
      </c>
      <c r="K155" s="27">
        <f t="shared" si="20"/>
        <v>197.19414218625809</v>
      </c>
      <c r="L155" s="19">
        <v>17.100000000000001</v>
      </c>
      <c r="M155" s="19">
        <v>8.6</v>
      </c>
      <c r="N155" s="40">
        <v>141.27693467862437</v>
      </c>
      <c r="O155" s="82">
        <v>215.02</v>
      </c>
      <c r="P155" s="10">
        <f t="shared" si="24"/>
        <v>18.864935419460796</v>
      </c>
      <c r="R155">
        <f t="shared" si="26"/>
        <v>-0.58780161012442844</v>
      </c>
      <c r="S155">
        <f t="shared" si="27"/>
        <v>3.5308305859831968E-2</v>
      </c>
      <c r="T155">
        <f t="shared" si="28"/>
        <v>0.64388353863448577</v>
      </c>
      <c r="U155" s="102">
        <f t="shared" si="29"/>
        <v>0.2375700192638954</v>
      </c>
      <c r="V155" t="b">
        <f t="shared" si="21"/>
        <v>0</v>
      </c>
      <c r="W155" s="1">
        <f t="shared" si="30"/>
        <v>2.2788744891060686</v>
      </c>
      <c r="X155">
        <f t="shared" si="22"/>
        <v>-1.3240293807237618</v>
      </c>
      <c r="Y155">
        <f t="shared" si="23"/>
        <v>1.3240293807237618</v>
      </c>
    </row>
    <row r="156" spans="1:25" ht="16.5">
      <c r="A156" s="8"/>
      <c r="B156" s="37">
        <v>43709</v>
      </c>
      <c r="C156" s="38">
        <v>8197</v>
      </c>
      <c r="D156" s="118"/>
      <c r="E156" s="39">
        <v>12.068705561676653</v>
      </c>
      <c r="F156" s="39">
        <v>4188.4787796701175</v>
      </c>
      <c r="G156" s="39">
        <v>2279.0194635267653</v>
      </c>
      <c r="H156" s="39"/>
      <c r="I156" s="121"/>
      <c r="J156" s="39">
        <f t="shared" si="25"/>
        <v>347.05285983364649</v>
      </c>
      <c r="K156" s="27">
        <f t="shared" si="20"/>
        <v>188.83710865924473</v>
      </c>
      <c r="L156" s="19">
        <v>20.399999999999999</v>
      </c>
      <c r="M156" s="19">
        <v>10.4</v>
      </c>
      <c r="N156" s="40">
        <v>134.87706648740885</v>
      </c>
      <c r="O156" s="82">
        <v>220.77</v>
      </c>
      <c r="P156" s="10">
        <f t="shared" si="24"/>
        <v>18.292765439654108</v>
      </c>
      <c r="Q156" s="6"/>
      <c r="R156">
        <f t="shared" si="26"/>
        <v>-0.43672836891545658</v>
      </c>
      <c r="S156">
        <f t="shared" si="27"/>
        <v>4.0503110894229595E-2</v>
      </c>
      <c r="T156">
        <f t="shared" si="28"/>
        <v>0.71621409895581678</v>
      </c>
      <c r="U156" s="102">
        <f t="shared" si="29"/>
        <v>0.2601776473464571</v>
      </c>
      <c r="V156" t="b">
        <f t="shared" si="21"/>
        <v>0</v>
      </c>
      <c r="W156" s="1">
        <f t="shared" si="30"/>
        <v>2.1935417760718967</v>
      </c>
      <c r="X156">
        <f t="shared" si="22"/>
        <v>-1.2418839309850322</v>
      </c>
      <c r="Y156">
        <f t="shared" si="23"/>
        <v>1.2418839309850322</v>
      </c>
    </row>
    <row r="157" spans="1:25">
      <c r="A157" s="8"/>
      <c r="B157" s="37">
        <v>43739</v>
      </c>
      <c r="C157" s="38">
        <v>8229</v>
      </c>
      <c r="D157" s="118"/>
      <c r="E157" s="39">
        <v>12.466186217964077</v>
      </c>
      <c r="F157" s="39">
        <v>3944.4435029638521</v>
      </c>
      <c r="G157" s="39">
        <v>2274.4571254081002</v>
      </c>
      <c r="H157" s="39"/>
      <c r="I157" s="121"/>
      <c r="J157" s="39">
        <f t="shared" si="25"/>
        <v>316.41140554116004</v>
      </c>
      <c r="K157" s="27">
        <f t="shared" si="20"/>
        <v>182.45011630987449</v>
      </c>
      <c r="L157" s="19">
        <v>22</v>
      </c>
      <c r="M157" s="19">
        <v>13</v>
      </c>
      <c r="N157" s="40">
        <v>141.63933664082197</v>
      </c>
      <c r="O157" s="82">
        <v>227.92</v>
      </c>
      <c r="P157" s="10">
        <f t="shared" si="24"/>
        <v>18.283057545824377</v>
      </c>
      <c r="R157">
        <f t="shared" si="26"/>
        <v>-0.14817262121764491</v>
      </c>
      <c r="S157">
        <f t="shared" si="27"/>
        <v>4.0345606999635436E-2</v>
      </c>
      <c r="T157">
        <f t="shared" si="28"/>
        <v>0.71305035320533383</v>
      </c>
      <c r="U157" s="102">
        <f t="shared" si="29"/>
        <v>0.2721595808682315</v>
      </c>
      <c r="V157" t="b">
        <f t="shared" si="21"/>
        <v>0</v>
      </c>
      <c r="W157" s="1">
        <f t="shared" si="30"/>
        <v>2.3619614842230465</v>
      </c>
      <c r="X157">
        <f t="shared" si="22"/>
        <v>-1.4169106470141497</v>
      </c>
      <c r="Y157">
        <f t="shared" si="23"/>
        <v>1.4169106470141497</v>
      </c>
    </row>
    <row r="158" spans="1:25">
      <c r="A158" s="8"/>
      <c r="B158" s="37">
        <v>43770</v>
      </c>
      <c r="C158" s="38">
        <v>8516</v>
      </c>
      <c r="D158" s="118"/>
      <c r="E158" s="39">
        <v>12.996564761676652</v>
      </c>
      <c r="F158" s="39">
        <v>3839.0483321851784</v>
      </c>
      <c r="G158" s="39">
        <v>2291.1490219734296</v>
      </c>
      <c r="H158" s="39"/>
      <c r="I158" s="121"/>
      <c r="J158" s="39">
        <f t="shared" si="25"/>
        <v>295.38946656931159</v>
      </c>
      <c r="K158" s="27">
        <f t="shared" si="20"/>
        <v>176.28881662094335</v>
      </c>
      <c r="L158" s="19">
        <v>27.8</v>
      </c>
      <c r="M158" s="19">
        <v>17.600000000000001</v>
      </c>
      <c r="N158" s="40">
        <v>137.77182967936736</v>
      </c>
      <c r="O158" s="82">
        <v>233.32</v>
      </c>
      <c r="P158" s="10">
        <f t="shared" si="24"/>
        <v>17.952436222839243</v>
      </c>
      <c r="R158">
        <f t="shared" si="26"/>
        <v>0.88872312588069569</v>
      </c>
      <c r="S158">
        <f t="shared" si="27"/>
        <v>3.8985908877407237E-2</v>
      </c>
      <c r="T158">
        <f t="shared" si="28"/>
        <v>0.67655977825424318</v>
      </c>
      <c r="U158" s="102">
        <f t="shared" si="29"/>
        <v>0.25580650198334393</v>
      </c>
      <c r="V158" t="b">
        <f t="shared" si="21"/>
        <v>1</v>
      </c>
      <c r="W158" s="1">
        <f t="shared" si="30"/>
        <v>2.480166705197385</v>
      </c>
      <c r="X158">
        <f t="shared" si="22"/>
        <v>-1.5378723494895825</v>
      </c>
      <c r="Y158">
        <f t="shared" si="23"/>
        <v>1.5378723494895825</v>
      </c>
    </row>
    <row r="159" spans="1:25">
      <c r="A159" s="8"/>
      <c r="B159" s="37">
        <v>43800</v>
      </c>
      <c r="C159" s="38">
        <v>9304</v>
      </c>
      <c r="D159" s="118"/>
      <c r="E159" s="39">
        <v>13.483118112574859</v>
      </c>
      <c r="F159" s="39">
        <v>3745.174664363547</v>
      </c>
      <c r="G159" s="39">
        <v>2278.3065779011436</v>
      </c>
      <c r="H159" s="39"/>
      <c r="I159" s="121"/>
      <c r="J159" s="39">
        <f t="shared" si="25"/>
        <v>277.76769684088561</v>
      </c>
      <c r="K159" s="27">
        <f t="shared" si="20"/>
        <v>168.97475486596159</v>
      </c>
      <c r="L159" s="19">
        <v>29.5</v>
      </c>
      <c r="M159" s="19">
        <v>18</v>
      </c>
      <c r="N159" s="40">
        <v>135.76515449379053</v>
      </c>
      <c r="O159" s="82">
        <v>239.44</v>
      </c>
      <c r="P159" s="10">
        <f t="shared" si="24"/>
        <v>17.758503485680315</v>
      </c>
      <c r="R159">
        <f t="shared" si="26"/>
        <v>1.0588456577815992</v>
      </c>
      <c r="S159">
        <f t="shared" si="27"/>
        <v>3.5684006878761824E-2</v>
      </c>
      <c r="T159">
        <f t="shared" si="28"/>
        <v>0.61256911808687631</v>
      </c>
      <c r="U159" s="102">
        <f t="shared" si="29"/>
        <v>0.23073072042732332</v>
      </c>
      <c r="V159" t="b">
        <f t="shared" si="21"/>
        <v>1</v>
      </c>
      <c r="W159" s="1">
        <f t="shared" si="30"/>
        <v>2.5531775480886347</v>
      </c>
      <c r="X159">
        <f t="shared" si="22"/>
        <v>-1.6086011463985677</v>
      </c>
      <c r="Y159">
        <f t="shared" si="23"/>
        <v>1.6086011463985677</v>
      </c>
    </row>
    <row r="160" spans="1:25">
      <c r="A160" s="8"/>
      <c r="B160" s="37">
        <v>43831</v>
      </c>
      <c r="C160" s="52">
        <v>10088</v>
      </c>
      <c r="D160" s="117">
        <v>0.83699999999999997</v>
      </c>
      <c r="E160" s="73">
        <v>13.786878596407194</v>
      </c>
      <c r="F160" s="49">
        <v>3591.9</v>
      </c>
      <c r="G160" s="49">
        <v>2249.7207421551184</v>
      </c>
      <c r="H160" s="49"/>
      <c r="I160" s="122">
        <f>AVERAGE(G160:G171)/AVERAGE(F160:F171)</f>
        <v>0.54051722892889109</v>
      </c>
      <c r="J160" s="49">
        <f t="shared" si="25"/>
        <v>260.5303277955922</v>
      </c>
      <c r="K160" s="51">
        <f t="shared" si="20"/>
        <v>163.17839650386034</v>
      </c>
      <c r="L160" s="22">
        <v>30</v>
      </c>
      <c r="M160" s="72">
        <v>20.2</v>
      </c>
      <c r="N160" s="70">
        <v>133.89108598173945</v>
      </c>
      <c r="O160" s="93">
        <v>253.78</v>
      </c>
      <c r="P160" s="11">
        <f t="shared" si="24"/>
        <v>18.407357272742946</v>
      </c>
      <c r="R160">
        <f t="shared" si="26"/>
        <v>1.2924375158604293</v>
      </c>
      <c r="S160">
        <f t="shared" si="27"/>
        <v>3.2910785091197464E-2</v>
      </c>
      <c r="T160">
        <f t="shared" si="28"/>
        <v>0.58560503704252875</v>
      </c>
      <c r="U160" s="102">
        <f t="shared" si="29"/>
        <v>0.20986180130286122</v>
      </c>
      <c r="V160" t="b">
        <f t="shared" si="21"/>
        <v>1</v>
      </c>
      <c r="W160" s="1">
        <f t="shared" si="30"/>
        <v>2.6761701009800012</v>
      </c>
      <c r="X160">
        <f t="shared" si="22"/>
        <v>-1.7313341749496449</v>
      </c>
      <c r="Y160">
        <f t="shared" si="23"/>
        <v>1.7313341749496449</v>
      </c>
    </row>
    <row r="161" spans="1:25">
      <c r="A161" s="8"/>
      <c r="B161" s="37">
        <v>43862</v>
      </c>
      <c r="C161" s="53">
        <v>8970</v>
      </c>
      <c r="D161" s="115"/>
      <c r="E161" s="74">
        <v>14.064495233532941</v>
      </c>
      <c r="F161" s="39">
        <v>4068.3</v>
      </c>
      <c r="G161" s="39">
        <v>2291.4512506305337</v>
      </c>
      <c r="H161" s="39"/>
      <c r="I161" s="121"/>
      <c r="J161" s="39">
        <f t="shared" si="25"/>
        <v>289.2602921362049</v>
      </c>
      <c r="K161" s="27">
        <f t="shared" si="20"/>
        <v>162.92452822389211</v>
      </c>
      <c r="L161" s="19">
        <v>29.6</v>
      </c>
      <c r="M161" s="19">
        <v>19.3</v>
      </c>
      <c r="N161" s="96">
        <v>128.97363870114273</v>
      </c>
      <c r="O161" s="89">
        <v>263.55</v>
      </c>
      <c r="P161" s="10">
        <f t="shared" si="24"/>
        <v>18.738674628836812</v>
      </c>
      <c r="R161">
        <f t="shared" si="26"/>
        <v>1.2785447424749168</v>
      </c>
      <c r="S161">
        <f t="shared" si="27"/>
        <v>3.7012709030100337E-2</v>
      </c>
      <c r="T161">
        <f t="shared" si="28"/>
        <v>0.67044763441252742</v>
      </c>
      <c r="U161" s="102">
        <f t="shared" si="29"/>
        <v>0.2273501867494391</v>
      </c>
      <c r="V161" t="b">
        <f t="shared" si="21"/>
        <v>1</v>
      </c>
      <c r="W161" s="1">
        <f t="shared" si="30"/>
        <v>2.2896152536582979</v>
      </c>
      <c r="X161">
        <f t="shared" si="22"/>
        <v>-1.3373474078027319</v>
      </c>
      <c r="Y161">
        <f t="shared" si="23"/>
        <v>1.3373474078027319</v>
      </c>
    </row>
    <row r="162" spans="1:25">
      <c r="A162" s="8"/>
      <c r="B162" s="37">
        <v>43891</v>
      </c>
      <c r="C162" s="53">
        <v>9353</v>
      </c>
      <c r="D162" s="115"/>
      <c r="E162" s="74">
        <v>14.534737221556894</v>
      </c>
      <c r="F162" s="39">
        <v>3897.9</v>
      </c>
      <c r="G162" s="39">
        <v>2264.5788181332127</v>
      </c>
      <c r="H162" s="39"/>
      <c r="I162" s="121"/>
      <c r="J162" s="39">
        <f t="shared" si="25"/>
        <v>268.17822301038308</v>
      </c>
      <c r="K162" s="27">
        <f t="shared" si="20"/>
        <v>155.80459306650206</v>
      </c>
      <c r="L162" s="19">
        <v>28.6</v>
      </c>
      <c r="M162" s="19">
        <v>20.100000000000001</v>
      </c>
      <c r="N162" s="96">
        <v>128.21106089354464</v>
      </c>
      <c r="O162" s="89">
        <v>271.58</v>
      </c>
      <c r="P162" s="10">
        <f t="shared" si="24"/>
        <v>18.684892327961165</v>
      </c>
      <c r="R162">
        <f t="shared" si="26"/>
        <v>1.2009931316155242</v>
      </c>
      <c r="S162">
        <f t="shared" si="27"/>
        <v>3.5497059766919706E-2</v>
      </c>
      <c r="T162">
        <f t="shared" si="28"/>
        <v>0.64114771775543089</v>
      </c>
      <c r="U162" s="102">
        <f t="shared" si="29"/>
        <v>0.21675112742956568</v>
      </c>
      <c r="V162" t="b">
        <f t="shared" si="21"/>
        <v>1</v>
      </c>
      <c r="W162" s="1">
        <f t="shared" si="30"/>
        <v>2.386487142440004</v>
      </c>
      <c r="X162">
        <f t="shared" si="22"/>
        <v>-1.4357033594012627</v>
      </c>
      <c r="Y162">
        <f t="shared" si="23"/>
        <v>1.4357033594012627</v>
      </c>
    </row>
    <row r="163" spans="1:25">
      <c r="A163" s="8"/>
      <c r="B163" s="37">
        <v>43922</v>
      </c>
      <c r="C163" s="53">
        <v>7133</v>
      </c>
      <c r="D163" s="115"/>
      <c r="E163" s="74">
        <v>14.752260114970067</v>
      </c>
      <c r="F163" s="39">
        <v>3640.5</v>
      </c>
      <c r="G163" s="39">
        <v>2260.5951284766688</v>
      </c>
      <c r="H163" s="39"/>
      <c r="I163" s="121"/>
      <c r="J163" s="39">
        <f t="shared" si="25"/>
        <v>246.77574633501416</v>
      </c>
      <c r="K163" s="27">
        <f t="shared" si="20"/>
        <v>153.23720642525126</v>
      </c>
      <c r="L163" s="19">
        <v>22.8</v>
      </c>
      <c r="M163" s="19">
        <v>13.6</v>
      </c>
      <c r="N163" s="96">
        <v>113.29503493419894</v>
      </c>
      <c r="O163" s="89">
        <v>272.02999999999997</v>
      </c>
      <c r="P163" s="10">
        <f t="shared" si="24"/>
        <v>18.439886355037466</v>
      </c>
      <c r="R163">
        <f t="shared" si="26"/>
        <v>-3.9328635917566787E-2</v>
      </c>
      <c r="S163">
        <f t="shared" si="27"/>
        <v>4.6544791812701526E-2</v>
      </c>
      <c r="T163">
        <f t="shared" si="28"/>
        <v>0.82966821354833931</v>
      </c>
      <c r="U163" s="102">
        <f t="shared" si="29"/>
        <v>0.25114553376973975</v>
      </c>
      <c r="V163" t="b">
        <f t="shared" si="21"/>
        <v>0</v>
      </c>
      <c r="W163" s="1">
        <f t="shared" si="30"/>
        <v>2.6382253408389733</v>
      </c>
      <c r="X163">
        <f t="shared" si="22"/>
        <v>-1.7144761982706154</v>
      </c>
      <c r="Y163">
        <f t="shared" si="23"/>
        <v>1.7144761982706154</v>
      </c>
    </row>
    <row r="164" spans="1:25">
      <c r="A164" s="8"/>
      <c r="B164" s="37">
        <v>43952</v>
      </c>
      <c r="C164" s="53">
        <v>8112</v>
      </c>
      <c r="D164" s="115"/>
      <c r="E164" s="74">
        <v>14.979848579640725</v>
      </c>
      <c r="F164" s="39">
        <v>3773.5</v>
      </c>
      <c r="G164" s="39">
        <v>2234.2725940475302</v>
      </c>
      <c r="H164" s="39"/>
      <c r="I164" s="121"/>
      <c r="J164" s="39">
        <f t="shared" si="25"/>
        <v>251.9050830145643</v>
      </c>
      <c r="K164" s="27">
        <f t="shared" si="20"/>
        <v>149.15188108671234</v>
      </c>
      <c r="L164" s="19">
        <v>20.399999999999999</v>
      </c>
      <c r="M164" s="19">
        <v>11</v>
      </c>
      <c r="N164" s="96">
        <v>131.02956940322571</v>
      </c>
      <c r="O164" s="89">
        <v>271.83999999999997</v>
      </c>
      <c r="P164" s="10">
        <f t="shared" ref="P164:P195" si="31">O164/E164</f>
        <v>18.147045916703103</v>
      </c>
      <c r="R164">
        <f t="shared" si="26"/>
        <v>-0.40489394230769232</v>
      </c>
      <c r="S164">
        <f t="shared" si="27"/>
        <v>4.0927514792899411E-2</v>
      </c>
      <c r="T164">
        <f t="shared" si="28"/>
        <v>0.71795368938893334</v>
      </c>
      <c r="U164" s="102">
        <f t="shared" si="29"/>
        <v>0.25540428395017317</v>
      </c>
      <c r="V164" t="b">
        <f t="shared" si="21"/>
        <v>0</v>
      </c>
      <c r="W164" s="1">
        <f t="shared" si="30"/>
        <v>2.4515545821281477</v>
      </c>
      <c r="X164">
        <f t="shared" si="22"/>
        <v>-1.5109631037608984</v>
      </c>
      <c r="Y164">
        <f t="shared" si="23"/>
        <v>1.5109631037608984</v>
      </c>
    </row>
    <row r="165" spans="1:25">
      <c r="A165" s="8"/>
      <c r="B165" s="37">
        <v>43983</v>
      </c>
      <c r="C165" s="53">
        <v>9227</v>
      </c>
      <c r="D165" s="115"/>
      <c r="E165" s="74">
        <v>15.315927348502997</v>
      </c>
      <c r="F165" s="39">
        <v>4507.8</v>
      </c>
      <c r="G165" s="39">
        <v>2216.0006721575483</v>
      </c>
      <c r="H165" s="39"/>
      <c r="I165" s="121"/>
      <c r="J165" s="39">
        <f t="shared" si="25"/>
        <v>294.32106182199925</v>
      </c>
      <c r="K165" s="27">
        <f t="shared" si="20"/>
        <v>144.68602662666351</v>
      </c>
      <c r="L165" s="19">
        <v>16.899999999999999</v>
      </c>
      <c r="M165" s="19">
        <v>9.1</v>
      </c>
      <c r="N165" s="96">
        <v>132.52196457221334</v>
      </c>
      <c r="O165" s="89">
        <v>273.47000000000003</v>
      </c>
      <c r="P165" s="10">
        <f t="shared" si="31"/>
        <v>17.855268817707561</v>
      </c>
      <c r="R165">
        <f t="shared" si="26"/>
        <v>-0.58962403814891085</v>
      </c>
      <c r="S165">
        <f t="shared" si="27"/>
        <v>3.5981792565297495E-2</v>
      </c>
      <c r="T165">
        <f t="shared" si="28"/>
        <v>0.62104677070334824</v>
      </c>
      <c r="U165" s="102">
        <f t="shared" si="29"/>
        <v>0.22709843977629102</v>
      </c>
      <c r="V165" t="b">
        <f t="shared" si="21"/>
        <v>0</v>
      </c>
      <c r="W165" s="1">
        <f t="shared" si="30"/>
        <v>1.966926137570578</v>
      </c>
      <c r="X165">
        <f t="shared" si="22"/>
        <v>-1.001717873278607</v>
      </c>
      <c r="Y165">
        <f t="shared" si="23"/>
        <v>1.001717873278607</v>
      </c>
    </row>
    <row r="166" spans="1:25">
      <c r="A166" s="8"/>
      <c r="B166" s="37">
        <v>44013</v>
      </c>
      <c r="C166" s="53">
        <v>10523</v>
      </c>
      <c r="D166" s="115"/>
      <c r="E166" s="74">
        <v>15.612167195209585</v>
      </c>
      <c r="F166" s="39">
        <v>4749.5</v>
      </c>
      <c r="G166" s="39">
        <v>2194</v>
      </c>
      <c r="H166" s="39"/>
      <c r="I166" s="121"/>
      <c r="J166" s="39">
        <f t="shared" si="25"/>
        <v>304.21785397336316</v>
      </c>
      <c r="K166" s="27">
        <f t="shared" si="20"/>
        <v>140.53141838457915</v>
      </c>
      <c r="L166" s="19">
        <v>15.1</v>
      </c>
      <c r="M166" s="19">
        <v>6.7</v>
      </c>
      <c r="N166" s="96">
        <v>127.46368725773839</v>
      </c>
      <c r="O166" s="89">
        <v>278.37</v>
      </c>
      <c r="P166" s="10">
        <f t="shared" si="31"/>
        <v>17.83032403633332</v>
      </c>
      <c r="R166">
        <f t="shared" si="26"/>
        <v>-0.60210572460324996</v>
      </c>
      <c r="S166">
        <f t="shared" si="27"/>
        <v>3.155031835028034E-2</v>
      </c>
      <c r="T166">
        <f t="shared" si="28"/>
        <v>0.54379861968304377</v>
      </c>
      <c r="U166" s="102">
        <f t="shared" si="29"/>
        <v>0.19152863469726877</v>
      </c>
      <c r="V166" t="b">
        <f t="shared" si="21"/>
        <v>0</v>
      </c>
      <c r="W166" s="1">
        <f t="shared" si="30"/>
        <v>1.8585404030522401</v>
      </c>
      <c r="X166">
        <f t="shared" si="22"/>
        <v>-0.88562762608511614</v>
      </c>
      <c r="Y166">
        <f t="shared" si="23"/>
        <v>0.88562762608511614</v>
      </c>
    </row>
    <row r="167" spans="1:25">
      <c r="A167" s="8"/>
      <c r="B167" s="37">
        <v>44044</v>
      </c>
      <c r="C167" s="53">
        <v>9009</v>
      </c>
      <c r="D167" s="115"/>
      <c r="E167" s="74">
        <v>16.033712938922161</v>
      </c>
      <c r="F167" s="39">
        <v>4684.6000000000004</v>
      </c>
      <c r="G167" s="39">
        <v>2230</v>
      </c>
      <c r="H167" s="39"/>
      <c r="I167" s="121"/>
      <c r="J167" s="39">
        <f t="shared" si="25"/>
        <v>292.17187671035566</v>
      </c>
      <c r="K167" s="27">
        <f t="shared" si="20"/>
        <v>139.08194617770849</v>
      </c>
      <c r="L167" s="19">
        <v>19</v>
      </c>
      <c r="M167" s="19">
        <v>9.1999999999999993</v>
      </c>
      <c r="N167" s="96">
        <v>125.18389282738723</v>
      </c>
      <c r="O167" s="89">
        <v>283.92</v>
      </c>
      <c r="P167" s="10">
        <f t="shared" si="31"/>
        <v>17.707688860437216</v>
      </c>
      <c r="R167">
        <f t="shared" si="26"/>
        <v>-0.52153785547785536</v>
      </c>
      <c r="S167">
        <f t="shared" si="27"/>
        <v>3.685248085248085E-2</v>
      </c>
      <c r="T167">
        <f t="shared" si="28"/>
        <v>0.63081749718207103</v>
      </c>
      <c r="U167" s="102">
        <f t="shared" si="29"/>
        <v>0.2197144759003937</v>
      </c>
      <c r="V167" t="b">
        <f t="shared" si="21"/>
        <v>0</v>
      </c>
      <c r="W167" s="1">
        <f t="shared" si="30"/>
        <v>1.9084983296667484</v>
      </c>
      <c r="X167">
        <f t="shared" si="22"/>
        <v>-0.94197874696530304</v>
      </c>
      <c r="Y167">
        <f t="shared" si="23"/>
        <v>0.94197874696530304</v>
      </c>
    </row>
    <row r="168" spans="1:25">
      <c r="A168" s="8"/>
      <c r="B168" s="37">
        <v>44075</v>
      </c>
      <c r="C168" s="53">
        <v>8332</v>
      </c>
      <c r="D168" s="115"/>
      <c r="E168" s="74">
        <v>16.488352340119764</v>
      </c>
      <c r="F168" s="39">
        <v>4254.6000000000004</v>
      </c>
      <c r="G168" s="39">
        <v>2266</v>
      </c>
      <c r="H168" s="39"/>
      <c r="I168" s="121"/>
      <c r="J168" s="39">
        <f t="shared" si="25"/>
        <v>258.03669840603959</v>
      </c>
      <c r="K168" s="27">
        <f t="shared" si="20"/>
        <v>137.43034799701161</v>
      </c>
      <c r="L168" s="19">
        <v>19.3</v>
      </c>
      <c r="M168" s="19">
        <v>9.8000000000000007</v>
      </c>
      <c r="N168" s="96">
        <v>127.17507923786738</v>
      </c>
      <c r="O168" s="89">
        <v>291.02</v>
      </c>
      <c r="P168" s="10">
        <f t="shared" si="31"/>
        <v>17.650035248936593</v>
      </c>
      <c r="R168">
        <f t="shared" si="26"/>
        <v>-0.5209975708113298</v>
      </c>
      <c r="S168">
        <f t="shared" si="27"/>
        <v>3.9846855496879503E-2</v>
      </c>
      <c r="T168">
        <f t="shared" si="28"/>
        <v>0.67985258193143472</v>
      </c>
      <c r="U168" s="102">
        <f t="shared" si="29"/>
        <v>0.24134569766072478</v>
      </c>
      <c r="V168" t="b">
        <f t="shared" si="21"/>
        <v>0</v>
      </c>
      <c r="W168" s="1">
        <f t="shared" si="30"/>
        <v>2.1394951221965197</v>
      </c>
      <c r="X168">
        <f t="shared" si="22"/>
        <v>-1.1849004196700834</v>
      </c>
      <c r="Y168">
        <f t="shared" si="23"/>
        <v>1.1849004196700834</v>
      </c>
    </row>
    <row r="169" spans="1:25">
      <c r="A169" s="8"/>
      <c r="B169" s="37">
        <v>44105</v>
      </c>
      <c r="C169" s="53">
        <v>8187</v>
      </c>
      <c r="D169" s="115"/>
      <c r="E169" s="74">
        <v>17.108474299401202</v>
      </c>
      <c r="F169" s="39">
        <v>4047.4</v>
      </c>
      <c r="G169" s="39">
        <v>2260</v>
      </c>
      <c r="H169" s="39"/>
      <c r="I169" s="121"/>
      <c r="J169" s="39">
        <f t="shared" si="25"/>
        <v>236.57281936248748</v>
      </c>
      <c r="K169" s="27">
        <f t="shared" si="20"/>
        <v>132.09827834145912</v>
      </c>
      <c r="L169" s="19">
        <v>22.1</v>
      </c>
      <c r="M169" s="19">
        <v>12.4</v>
      </c>
      <c r="N169" s="96">
        <v>131.34551191339392</v>
      </c>
      <c r="O169" s="89">
        <v>302.94</v>
      </c>
      <c r="P169" s="10">
        <f t="shared" si="31"/>
        <v>17.707014354319305</v>
      </c>
      <c r="R169">
        <f t="shared" si="26"/>
        <v>-0.18763668010260168</v>
      </c>
      <c r="S169">
        <f t="shared" si="27"/>
        <v>4.0552583363869549E-2</v>
      </c>
      <c r="T169">
        <f t="shared" si="28"/>
        <v>0.69412707448611466</v>
      </c>
      <c r="U169" s="102">
        <f t="shared" si="29"/>
        <v>0.25367475685532975</v>
      </c>
      <c r="V169" t="b">
        <f t="shared" si="21"/>
        <v>0</v>
      </c>
      <c r="W169" s="1">
        <f t="shared" si="30"/>
        <v>2.2644064003580615</v>
      </c>
      <c r="X169">
        <f t="shared" si="22"/>
        <v>-1.3156813463143922</v>
      </c>
      <c r="Y169">
        <f t="shared" si="23"/>
        <v>1.3156813463143922</v>
      </c>
    </row>
    <row r="170" spans="1:25">
      <c r="A170" s="8"/>
      <c r="B170" s="37">
        <v>44136</v>
      </c>
      <c r="C170" s="53">
        <v>8182</v>
      </c>
      <c r="D170" s="115"/>
      <c r="E170" s="74">
        <v>17.649051607185633</v>
      </c>
      <c r="F170" s="39">
        <v>4161.8</v>
      </c>
      <c r="G170" s="39">
        <v>2279</v>
      </c>
      <c r="H170" s="39"/>
      <c r="I170" s="121"/>
      <c r="J170" s="39">
        <f t="shared" si="25"/>
        <v>235.80870477513733</v>
      </c>
      <c r="K170" s="27">
        <f t="shared" si="20"/>
        <v>129.12875154561439</v>
      </c>
      <c r="L170" s="19">
        <v>26.5</v>
      </c>
      <c r="M170" s="19">
        <v>17.3</v>
      </c>
      <c r="N170" s="96">
        <v>132.06865947630095</v>
      </c>
      <c r="O170" s="89">
        <v>312.92</v>
      </c>
      <c r="P170" s="10">
        <f t="shared" si="31"/>
        <v>17.730131168781771</v>
      </c>
      <c r="R170">
        <f t="shared" si="26"/>
        <v>0.72641887802493299</v>
      </c>
      <c r="S170">
        <f t="shared" si="27"/>
        <v>4.0577364947445613E-2</v>
      </c>
      <c r="T170">
        <f t="shared" si="28"/>
        <v>0.69545800254022816</v>
      </c>
      <c r="U170" s="102">
        <f t="shared" si="29"/>
        <v>0.25522728472736134</v>
      </c>
      <c r="V170" t="b">
        <f t="shared" si="21"/>
        <v>1</v>
      </c>
      <c r="W170" s="1">
        <f t="shared" si="30"/>
        <v>2.2104312725727642</v>
      </c>
      <c r="X170">
        <f t="shared" si="22"/>
        <v>-1.2595473840637501</v>
      </c>
      <c r="Y170">
        <f t="shared" si="23"/>
        <v>1.2595473840637501</v>
      </c>
    </row>
    <row r="171" spans="1:25">
      <c r="A171" s="8"/>
      <c r="B171" s="37">
        <v>44166</v>
      </c>
      <c r="C171" s="54">
        <v>9452</v>
      </c>
      <c r="D171" s="116"/>
      <c r="E171" s="75">
        <v>18.355996253892219</v>
      </c>
      <c r="F171" s="43">
        <v>4579.2</v>
      </c>
      <c r="G171" s="43">
        <v>2257</v>
      </c>
      <c r="H171" s="43"/>
      <c r="I171" s="123"/>
      <c r="J171" s="43">
        <f t="shared" si="25"/>
        <v>249.46616553318501</v>
      </c>
      <c r="K171" s="44">
        <f t="shared" si="20"/>
        <v>122.95709635054126</v>
      </c>
      <c r="L171" s="20">
        <v>29</v>
      </c>
      <c r="M171" s="20">
        <v>18</v>
      </c>
      <c r="N171" s="97">
        <v>133.85435135243554</v>
      </c>
      <c r="O171" s="98">
        <v>318.42</v>
      </c>
      <c r="P171" s="10">
        <f t="shared" si="31"/>
        <v>17.346920079725013</v>
      </c>
      <c r="R171">
        <f t="shared" si="26"/>
        <v>0.983113997037664</v>
      </c>
      <c r="S171">
        <f t="shared" si="27"/>
        <v>3.512526449428692E-2</v>
      </c>
      <c r="T171">
        <f t="shared" si="28"/>
        <v>0.58900244844547467</v>
      </c>
      <c r="U171" s="102">
        <f t="shared" si="29"/>
        <v>0.22392139267718059</v>
      </c>
      <c r="V171" t="b">
        <f t="shared" si="21"/>
        <v>1</v>
      </c>
      <c r="W171" s="1">
        <f t="shared" si="30"/>
        <v>1.9719231762983378</v>
      </c>
      <c r="X171">
        <f t="shared" si="22"/>
        <v>-1.0060622349339443</v>
      </c>
      <c r="Y171">
        <f t="shared" si="23"/>
        <v>1.0060622349339443</v>
      </c>
    </row>
    <row r="172" spans="1:25">
      <c r="A172" s="8"/>
      <c r="B172" s="37">
        <v>44197</v>
      </c>
      <c r="C172" s="38">
        <v>9993</v>
      </c>
      <c r="D172" s="115">
        <v>0.82499999999999996</v>
      </c>
      <c r="E172" s="74">
        <v>19.099235942514973</v>
      </c>
      <c r="F172" s="39">
        <v>5045.7</v>
      </c>
      <c r="G172" s="39">
        <v>2248.5694907668089</v>
      </c>
      <c r="H172" s="39"/>
      <c r="I172" s="121">
        <f>AVERAGE(G172:G183)/AVERAGE(F172:F183)</f>
        <v>0.37055078219523563</v>
      </c>
      <c r="J172" s="39">
        <f t="shared" si="25"/>
        <v>264.18334299793912</v>
      </c>
      <c r="K172" s="27">
        <f t="shared" si="20"/>
        <v>117.73086093781818</v>
      </c>
      <c r="L172" s="19">
        <v>30.4</v>
      </c>
      <c r="M172" s="19">
        <v>20.6</v>
      </c>
      <c r="N172" s="96">
        <v>131.78733961513223</v>
      </c>
      <c r="O172" s="89">
        <v>328.84</v>
      </c>
      <c r="P172" s="11">
        <f t="shared" si="31"/>
        <v>17.217442676227737</v>
      </c>
      <c r="R172">
        <f t="shared" si="26"/>
        <v>1.4046383968778144</v>
      </c>
      <c r="S172">
        <f t="shared" si="27"/>
        <v>3.3223656559591717E-2</v>
      </c>
      <c r="T172">
        <f t="shared" si="28"/>
        <v>0.55295678802540027</v>
      </c>
      <c r="U172" s="102">
        <f t="shared" si="29"/>
        <v>0.20852811107720112</v>
      </c>
      <c r="V172" t="b">
        <f t="shared" si="21"/>
        <v>1</v>
      </c>
      <c r="W172" s="1">
        <f t="shared" si="30"/>
        <v>1.8038843676919585</v>
      </c>
      <c r="X172">
        <f t="shared" si="22"/>
        <v>-0.83059234583778052</v>
      </c>
      <c r="Y172">
        <f t="shared" si="23"/>
        <v>0.83059234583778052</v>
      </c>
    </row>
    <row r="173" spans="1:25">
      <c r="A173" s="8"/>
      <c r="B173" s="37">
        <v>44228</v>
      </c>
      <c r="C173" s="38">
        <v>8279</v>
      </c>
      <c r="D173" s="115"/>
      <c r="E173" s="74">
        <v>19.781963281437129</v>
      </c>
      <c r="F173" s="39">
        <v>5387</v>
      </c>
      <c r="G173" s="39">
        <v>2294.1918505700633</v>
      </c>
      <c r="H173" s="39"/>
      <c r="I173" s="121"/>
      <c r="J173" s="39">
        <f t="shared" si="25"/>
        <v>272.31877460085161</v>
      </c>
      <c r="K173" s="27">
        <f t="shared" si="20"/>
        <v>115.97392118925184</v>
      </c>
      <c r="L173" s="19">
        <v>28.5</v>
      </c>
      <c r="M173" s="68">
        <v>18.8</v>
      </c>
      <c r="N173" s="66">
        <v>126.50509019532753</v>
      </c>
      <c r="O173" s="89">
        <v>343.06</v>
      </c>
      <c r="P173" s="10">
        <f t="shared" si="31"/>
        <v>17.342060296002998</v>
      </c>
      <c r="R173">
        <f t="shared" si="26"/>
        <v>1.1627847155453543</v>
      </c>
      <c r="S173">
        <f t="shared" si="27"/>
        <v>4.0101944679309096E-2</v>
      </c>
      <c r="T173">
        <f t="shared" si="28"/>
        <v>0.67226615088271746</v>
      </c>
      <c r="U173" s="102">
        <f t="shared" si="29"/>
        <v>0.24161112286127781</v>
      </c>
      <c r="V173" t="b">
        <f t="shared" si="21"/>
        <v>1</v>
      </c>
      <c r="W173" s="1">
        <f t="shared" si="30"/>
        <v>1.7417827875915697</v>
      </c>
      <c r="X173">
        <f t="shared" si="22"/>
        <v>-0.77152971990363062</v>
      </c>
      <c r="Y173">
        <f t="shared" si="23"/>
        <v>0.77152971990363062</v>
      </c>
    </row>
    <row r="174" spans="1:25">
      <c r="A174" s="8"/>
      <c r="B174" s="37">
        <v>44256</v>
      </c>
      <c r="C174" s="38">
        <v>8995</v>
      </c>
      <c r="D174" s="115"/>
      <c r="E174" s="74">
        <v>20.733635453892219</v>
      </c>
      <c r="F174" s="39">
        <v>5477.6</v>
      </c>
      <c r="G174" s="39">
        <v>2276.771183760708</v>
      </c>
      <c r="H174" s="39"/>
      <c r="I174" s="121"/>
      <c r="J174" s="39">
        <f t="shared" si="25"/>
        <v>264.18907635282642</v>
      </c>
      <c r="K174" s="27">
        <f t="shared" si="20"/>
        <v>109.81051484308321</v>
      </c>
      <c r="L174" s="19">
        <v>26.3</v>
      </c>
      <c r="M174" s="68">
        <v>18.100000000000001</v>
      </c>
      <c r="N174" s="66">
        <v>146.22281070506861</v>
      </c>
      <c r="O174" s="89">
        <v>360.28</v>
      </c>
      <c r="P174" s="10">
        <f t="shared" si="31"/>
        <v>17.376595667517943</v>
      </c>
      <c r="R174">
        <f t="shared" si="26"/>
        <v>0.72720783101723274</v>
      </c>
      <c r="S174">
        <f t="shared" si="27"/>
        <v>3.6909838799332961E-2</v>
      </c>
      <c r="T174">
        <f t="shared" si="28"/>
        <v>0.61998611530300596</v>
      </c>
      <c r="U174" s="102">
        <f t="shared" si="29"/>
        <v>0.25704003144730903</v>
      </c>
      <c r="V174" t="b">
        <f t="shared" si="21"/>
        <v>1</v>
      </c>
      <c r="W174" s="1">
        <f t="shared" si="30"/>
        <v>1.7113067628639149</v>
      </c>
      <c r="X174">
        <f t="shared" si="22"/>
        <v>-0.73756098081809729</v>
      </c>
      <c r="Y174">
        <f t="shared" si="23"/>
        <v>0.73756098081809729</v>
      </c>
    </row>
    <row r="175" spans="1:25">
      <c r="A175" s="8"/>
      <c r="B175" s="37">
        <v>44287</v>
      </c>
      <c r="C175" s="38">
        <v>7836</v>
      </c>
      <c r="D175" s="115"/>
      <c r="E175" s="74">
        <v>21.57962864191617</v>
      </c>
      <c r="F175" s="39">
        <v>6463.6</v>
      </c>
      <c r="G175" s="39">
        <v>2633.3312865524831</v>
      </c>
      <c r="H175" s="39"/>
      <c r="I175" s="121"/>
      <c r="J175" s="39">
        <f t="shared" si="25"/>
        <v>299.52322661591745</v>
      </c>
      <c r="K175" s="27">
        <f t="shared" si="20"/>
        <v>122.02857288459138</v>
      </c>
      <c r="L175" s="19">
        <v>24.9</v>
      </c>
      <c r="M175" s="68">
        <v>16.5</v>
      </c>
      <c r="N175" s="66">
        <v>147.33268333922817</v>
      </c>
      <c r="O175" s="89">
        <v>371.84</v>
      </c>
      <c r="P175" s="10">
        <f t="shared" si="31"/>
        <v>17.231065750489314</v>
      </c>
      <c r="R175">
        <f t="shared" si="26"/>
        <v>0.47120818529862124</v>
      </c>
      <c r="S175">
        <f t="shared" si="27"/>
        <v>4.2369065849923428E-2</v>
      </c>
      <c r="T175">
        <f t="shared" si="28"/>
        <v>0.70572604871095435</v>
      </c>
      <c r="U175" s="102">
        <f t="shared" si="29"/>
        <v>0.29729765045429757</v>
      </c>
      <c r="V175" t="b">
        <f t="shared" si="21"/>
        <v>0</v>
      </c>
      <c r="W175" s="1">
        <f t="shared" si="30"/>
        <v>1.6875056252077665</v>
      </c>
      <c r="X175">
        <f t="shared" si="22"/>
        <v>-0.71663459631438731</v>
      </c>
      <c r="Y175">
        <f t="shared" si="23"/>
        <v>0.71663459631438731</v>
      </c>
    </row>
    <row r="176" spans="1:25">
      <c r="A176" s="8"/>
      <c r="B176" s="37">
        <v>44317</v>
      </c>
      <c r="C176" s="38">
        <v>9037</v>
      </c>
      <c r="D176" s="115"/>
      <c r="E176" s="74">
        <v>22.296714970059885</v>
      </c>
      <c r="F176" s="39">
        <v>6977.6</v>
      </c>
      <c r="G176" s="39">
        <v>2543.0504965273008</v>
      </c>
      <c r="H176" s="39"/>
      <c r="I176" s="121"/>
      <c r="J176" s="39">
        <f t="shared" si="25"/>
        <v>312.94296085183618</v>
      </c>
      <c r="K176" s="27">
        <f t="shared" si="20"/>
        <v>114.05494037763495</v>
      </c>
      <c r="L176" s="19">
        <v>19.2</v>
      </c>
      <c r="M176" s="68">
        <v>9.4</v>
      </c>
      <c r="N176" s="66">
        <v>151.22120928865391</v>
      </c>
      <c r="O176" s="89">
        <v>382.42</v>
      </c>
      <c r="P176" s="10">
        <f t="shared" si="31"/>
        <v>17.151405510341551</v>
      </c>
      <c r="R176">
        <f t="shared" si="26"/>
        <v>-0.50276470731437428</v>
      </c>
      <c r="S176">
        <f t="shared" si="27"/>
        <v>3.6738298107779128E-2</v>
      </c>
      <c r="T176">
        <f t="shared" si="28"/>
        <v>0.60910738949507315</v>
      </c>
      <c r="U176" s="102">
        <f t="shared" si="29"/>
        <v>0.26459109895675509</v>
      </c>
      <c r="V176" t="b">
        <f t="shared" si="21"/>
        <v>0</v>
      </c>
      <c r="W176" s="1">
        <f t="shared" si="30"/>
        <v>1.5734630980070998</v>
      </c>
      <c r="X176">
        <f t="shared" si="22"/>
        <v>-0.59453115625549535</v>
      </c>
      <c r="Y176">
        <f t="shared" si="23"/>
        <v>0.59453115625549535</v>
      </c>
    </row>
    <row r="177" spans="1:25">
      <c r="A177" s="8"/>
      <c r="B177" s="37">
        <v>44348</v>
      </c>
      <c r="C177" s="38">
        <v>10114</v>
      </c>
      <c r="D177" s="115"/>
      <c r="E177" s="74">
        <v>23.004534883832342</v>
      </c>
      <c r="F177" s="39">
        <v>8251.9</v>
      </c>
      <c r="G177" s="39">
        <v>2494.1757858761052</v>
      </c>
      <c r="H177" s="39"/>
      <c r="I177" s="121"/>
      <c r="J177" s="39">
        <f t="shared" si="25"/>
        <v>358.70753491301667</v>
      </c>
      <c r="K177" s="27">
        <f t="shared" si="20"/>
        <v>108.42104821815022</v>
      </c>
      <c r="L177" s="19">
        <v>15.6</v>
      </c>
      <c r="M177" s="68">
        <v>8.1999999999999993</v>
      </c>
      <c r="N177" s="66">
        <v>149.0314734592007</v>
      </c>
      <c r="O177" s="89">
        <v>391.16</v>
      </c>
      <c r="P177" s="10">
        <f t="shared" si="31"/>
        <v>17.003603940495598</v>
      </c>
      <c r="R177">
        <f t="shared" si="26"/>
        <v>-0.59272283369586709</v>
      </c>
      <c r="S177">
        <f t="shared" si="27"/>
        <v>3.282618153055171E-2</v>
      </c>
      <c r="T177">
        <f t="shared" si="28"/>
        <v>0.53955592586977408</v>
      </c>
      <c r="U177" s="102">
        <f t="shared" si="29"/>
        <v>0.23299245188223072</v>
      </c>
      <c r="V177" t="b">
        <f t="shared" si="21"/>
        <v>0</v>
      </c>
      <c r="W177" s="1">
        <f t="shared" si="30"/>
        <v>1.4331877827280797</v>
      </c>
      <c r="X177">
        <f t="shared" si="22"/>
        <v>-0.44740768352072879</v>
      </c>
      <c r="Y177">
        <f t="shared" si="23"/>
        <v>0.44740768352072879</v>
      </c>
    </row>
    <row r="178" spans="1:25">
      <c r="A178" s="8"/>
      <c r="B178" s="37">
        <v>44378</v>
      </c>
      <c r="C178" s="38">
        <v>10452</v>
      </c>
      <c r="D178" s="115"/>
      <c r="E178" s="74">
        <v>23.693988459880249</v>
      </c>
      <c r="F178" s="39">
        <v>8483.6</v>
      </c>
      <c r="G178" s="39">
        <v>2480.6514788936338</v>
      </c>
      <c r="H178" s="39"/>
      <c r="I178" s="121"/>
      <c r="J178" s="39">
        <f t="shared" si="25"/>
        <v>358.04862547159684</v>
      </c>
      <c r="K178" s="27">
        <f t="shared" si="20"/>
        <v>104.69539491394566</v>
      </c>
      <c r="L178" s="19">
        <v>16.899999999999999</v>
      </c>
      <c r="M178" s="68">
        <v>7.9</v>
      </c>
      <c r="N178" s="66">
        <v>142.61204067276429</v>
      </c>
      <c r="O178" s="89">
        <v>410.37</v>
      </c>
      <c r="P178" s="10">
        <f t="shared" si="31"/>
        <v>17.319583011313497</v>
      </c>
      <c r="Q178" s="3"/>
      <c r="R178">
        <f t="shared" si="26"/>
        <v>-0.55167258323765789</v>
      </c>
      <c r="S178">
        <f t="shared" si="27"/>
        <v>3.1764638346727901E-2</v>
      </c>
      <c r="T178">
        <f t="shared" si="28"/>
        <v>0.53180995917708662</v>
      </c>
      <c r="U178" s="102">
        <f t="shared" si="29"/>
        <v>0.2157464205049511</v>
      </c>
      <c r="V178" t="b">
        <f t="shared" si="21"/>
        <v>0</v>
      </c>
      <c r="W178" s="1">
        <f t="shared" si="30"/>
        <v>1.4132388392423596</v>
      </c>
      <c r="X178">
        <f t="shared" si="22"/>
        <v>-0.42636522152171469</v>
      </c>
      <c r="Y178">
        <f t="shared" si="23"/>
        <v>0.42636522152171469</v>
      </c>
    </row>
    <row r="179" spans="1:25">
      <c r="A179" s="8"/>
      <c r="B179" s="37">
        <v>44409</v>
      </c>
      <c r="C179" s="38">
        <v>9657</v>
      </c>
      <c r="D179" s="115"/>
      <c r="E179" s="74">
        <v>24.278871405988035</v>
      </c>
      <c r="F179" s="39">
        <v>8411.5</v>
      </c>
      <c r="G179" s="39">
        <v>2661.8458505561784</v>
      </c>
      <c r="H179" s="39"/>
      <c r="I179" s="121"/>
      <c r="J179" s="39">
        <f t="shared" si="25"/>
        <v>346.45350104393339</v>
      </c>
      <c r="K179" s="27">
        <f t="shared" si="20"/>
        <v>109.63630912018721</v>
      </c>
      <c r="L179" s="19">
        <v>18.399999999999999</v>
      </c>
      <c r="M179" s="68">
        <v>8</v>
      </c>
      <c r="N179" s="66">
        <v>141.16092967821189</v>
      </c>
      <c r="O179" s="89">
        <v>423.41</v>
      </c>
      <c r="P179" s="10">
        <f t="shared" si="31"/>
        <v>17.439443247579128</v>
      </c>
      <c r="R179">
        <f t="shared" si="26"/>
        <v>-0.55084582789686254</v>
      </c>
      <c r="S179">
        <f t="shared" si="27"/>
        <v>3.4379621000310653E-2</v>
      </c>
      <c r="T179">
        <f t="shared" si="28"/>
        <v>0.57957390060112401</v>
      </c>
      <c r="U179" s="102">
        <f t="shared" si="29"/>
        <v>0.23113147147891547</v>
      </c>
      <c r="V179" t="b">
        <f t="shared" si="21"/>
        <v>0</v>
      </c>
      <c r="W179" s="1">
        <f t="shared" si="30"/>
        <v>1.4629575590757342</v>
      </c>
      <c r="X179">
        <f t="shared" si="22"/>
        <v>-0.47887386449598685</v>
      </c>
      <c r="Y179">
        <f t="shared" si="23"/>
        <v>0.47887386449598685</v>
      </c>
    </row>
    <row r="180" spans="1:25">
      <c r="A180" s="8"/>
      <c r="B180" s="37">
        <v>44440</v>
      </c>
      <c r="C180" s="38">
        <v>8386</v>
      </c>
      <c r="D180" s="115"/>
      <c r="E180" s="74">
        <v>25.139991492215579</v>
      </c>
      <c r="F180" s="39">
        <v>7698.1</v>
      </c>
      <c r="G180" s="39">
        <v>2733.1308350712884</v>
      </c>
      <c r="H180" s="39"/>
      <c r="I180" s="121"/>
      <c r="J180" s="39">
        <f t="shared" si="25"/>
        <v>306.20933194761272</v>
      </c>
      <c r="K180" s="27">
        <f t="shared" si="20"/>
        <v>108.71645823418767</v>
      </c>
      <c r="L180" s="19">
        <v>19.5</v>
      </c>
      <c r="M180" s="68">
        <v>12.5</v>
      </c>
      <c r="N180" s="66">
        <v>141.48189828621389</v>
      </c>
      <c r="O180" s="89">
        <v>440.34</v>
      </c>
      <c r="P180" s="10">
        <f t="shared" si="31"/>
        <v>17.515519054027848</v>
      </c>
      <c r="Q180" s="2"/>
      <c r="R180">
        <f t="shared" si="26"/>
        <v>-0.35477987121392796</v>
      </c>
      <c r="S180">
        <f t="shared" si="27"/>
        <v>3.959026949678035E-2</v>
      </c>
      <c r="T180">
        <f t="shared" si="28"/>
        <v>0.67032680933979039</v>
      </c>
      <c r="U180" s="102">
        <f t="shared" si="29"/>
        <v>0.26676744284541071</v>
      </c>
      <c r="V180" t="b">
        <f t="shared" si="21"/>
        <v>0</v>
      </c>
      <c r="W180" s="1">
        <f t="shared" si="30"/>
        <v>1.550482942447545</v>
      </c>
      <c r="X180">
        <f t="shared" si="22"/>
        <v>-0.57227671049242412</v>
      </c>
      <c r="Y180">
        <f t="shared" si="23"/>
        <v>0.57227671049242412</v>
      </c>
    </row>
    <row r="181" spans="1:25">
      <c r="A181" s="8"/>
      <c r="B181" s="37">
        <v>44470</v>
      </c>
      <c r="C181" s="38">
        <v>8539</v>
      </c>
      <c r="D181" s="115"/>
      <c r="E181" s="74">
        <v>26.023982687425161</v>
      </c>
      <c r="F181" s="39">
        <v>6685.6</v>
      </c>
      <c r="G181" s="39">
        <v>2753.4749731681736</v>
      </c>
      <c r="H181" s="39"/>
      <c r="I181" s="121"/>
      <c r="J181" s="39">
        <f t="shared" si="25"/>
        <v>256.90149276154011</v>
      </c>
      <c r="K181" s="27">
        <f t="shared" ref="K181:K195" si="32">G181/E181</f>
        <v>105.80528761643613</v>
      </c>
      <c r="L181" s="19">
        <v>24.3</v>
      </c>
      <c r="M181" s="68">
        <v>13.3</v>
      </c>
      <c r="N181" s="66">
        <v>140.43308914043209</v>
      </c>
      <c r="O181" s="89">
        <v>458.07</v>
      </c>
      <c r="P181" s="10">
        <f t="shared" si="31"/>
        <v>17.60184079054665</v>
      </c>
      <c r="Q181" s="2"/>
      <c r="R181">
        <f t="shared" si="26"/>
        <v>6.8462471015341711E-2</v>
      </c>
      <c r="S181">
        <f t="shared" si="27"/>
        <v>3.8880899402740365E-2</v>
      </c>
      <c r="T181">
        <f t="shared" si="28"/>
        <v>0.66156041409472766</v>
      </c>
      <c r="U181" s="102">
        <f t="shared" si="29"/>
        <v>0.26004543921870382</v>
      </c>
      <c r="V181" t="b">
        <f t="shared" ref="V181:V195" si="33">IF(AND(R181&gt;S181,R181&gt;T181,R181&gt;U181), TRUE, FALSE)</f>
        <v>0</v>
      </c>
      <c r="W181" s="1">
        <f t="shared" si="30"/>
        <v>1.7002511248699259</v>
      </c>
      <c r="X181">
        <f t="shared" ref="X181:X195" si="34">-(C181*1000+332004)*K181/((J181-K181)*C181*1000)</f>
        <v>-0.72747751841264929</v>
      </c>
      <c r="Y181">
        <f t="shared" ref="Y181:Y195" si="35">ABS(X181)</f>
        <v>0.72747751841264929</v>
      </c>
    </row>
    <row r="182" spans="1:25">
      <c r="A182" s="8"/>
      <c r="B182" s="37">
        <v>44501</v>
      </c>
      <c r="C182" s="38">
        <v>8608</v>
      </c>
      <c r="D182" s="115"/>
      <c r="E182" s="74">
        <v>26.682250117365278</v>
      </c>
      <c r="F182" s="39">
        <v>6536.6</v>
      </c>
      <c r="G182" s="39">
        <v>2769.5503928607432</v>
      </c>
      <c r="H182" s="39"/>
      <c r="I182" s="121"/>
      <c r="J182" s="39">
        <f t="shared" si="25"/>
        <v>244.97933912049891</v>
      </c>
      <c r="K182" s="27">
        <f t="shared" si="32"/>
        <v>103.79748262153764</v>
      </c>
      <c r="L182" s="19">
        <v>26.8</v>
      </c>
      <c r="M182" s="68">
        <v>16.399999999999999</v>
      </c>
      <c r="N182" s="66">
        <v>144.67046476244903</v>
      </c>
      <c r="O182" s="89">
        <v>476.11</v>
      </c>
      <c r="P182" s="10">
        <f t="shared" si="31"/>
        <v>17.84369751073352</v>
      </c>
      <c r="Q182" s="2"/>
      <c r="R182">
        <f t="shared" si="26"/>
        <v>0.62265763940520413</v>
      </c>
      <c r="S182">
        <f t="shared" si="27"/>
        <v>3.8569237918215614E-2</v>
      </c>
      <c r="T182">
        <f t="shared" si="28"/>
        <v>0.66527473330678122</v>
      </c>
      <c r="U182" s="102">
        <f t="shared" si="29"/>
        <v>0.26574458513288152</v>
      </c>
      <c r="V182" t="b">
        <f t="shared" si="33"/>
        <v>0</v>
      </c>
      <c r="W182" s="1">
        <f t="shared" si="30"/>
        <v>1.7352041203842741</v>
      </c>
      <c r="X182">
        <f t="shared" si="34"/>
        <v>-0.7635603830218276</v>
      </c>
      <c r="Y182">
        <f t="shared" si="35"/>
        <v>0.7635603830218276</v>
      </c>
    </row>
    <row r="183" spans="1:25">
      <c r="A183" s="8"/>
      <c r="B183" s="37">
        <v>44531</v>
      </c>
      <c r="C183" s="38">
        <v>10558</v>
      </c>
      <c r="D183" s="115"/>
      <c r="E183" s="74">
        <v>27.706840598802401</v>
      </c>
      <c r="F183" s="39">
        <v>7053.7</v>
      </c>
      <c r="G183" s="43">
        <v>2671.505759993086</v>
      </c>
      <c r="H183" s="43"/>
      <c r="I183" s="123"/>
      <c r="J183" s="43">
        <f t="shared" si="25"/>
        <v>254.58333926044563</v>
      </c>
      <c r="K183" s="44">
        <f t="shared" si="32"/>
        <v>96.420439943937851</v>
      </c>
      <c r="L183" s="20">
        <v>29.5</v>
      </c>
      <c r="M183" s="71">
        <v>20.5</v>
      </c>
      <c r="N183" s="67">
        <v>148.14921177358877</v>
      </c>
      <c r="O183" s="94">
        <v>488.33</v>
      </c>
      <c r="P183" s="10">
        <f t="shared" si="31"/>
        <v>17.62488935750789</v>
      </c>
      <c r="R183">
        <f t="shared" si="26"/>
        <v>1.2116286228452358</v>
      </c>
      <c r="S183">
        <f t="shared" si="27"/>
        <v>3.144572835764349E-2</v>
      </c>
      <c r="T183">
        <f t="shared" si="28"/>
        <v>0.53575123042632622</v>
      </c>
      <c r="U183" s="102">
        <f t="shared" si="29"/>
        <v>0.2218730191858293</v>
      </c>
      <c r="V183" t="b">
        <f t="shared" si="33"/>
        <v>1</v>
      </c>
      <c r="W183" s="1">
        <f t="shared" si="30"/>
        <v>1.6096274180646248</v>
      </c>
      <c r="X183">
        <f t="shared" si="34"/>
        <v>-0.62879759625245657</v>
      </c>
      <c r="Y183">
        <f t="shared" si="35"/>
        <v>0.62879759625245657</v>
      </c>
    </row>
    <row r="184" spans="1:25">
      <c r="A184" s="8"/>
      <c r="B184" s="46">
        <v>44562</v>
      </c>
      <c r="C184" s="47">
        <v>11264</v>
      </c>
      <c r="D184" s="117">
        <v>0.83099999999999996</v>
      </c>
      <c r="E184" s="73">
        <v>28.780669609580848</v>
      </c>
      <c r="F184" s="49">
        <v>7779.8560813838903</v>
      </c>
      <c r="G184" s="39">
        <v>2632.3032117519342</v>
      </c>
      <c r="H184" s="39"/>
      <c r="I184" s="121">
        <f>AVERAGE(G184:G195)/AVERAGE(F184:F195)</f>
        <v>0.40144926563235761</v>
      </c>
      <c r="J184" s="39">
        <f t="shared" si="25"/>
        <v>270.31532576969789</v>
      </c>
      <c r="K184" s="27">
        <f t="shared" si="32"/>
        <v>91.460805028513377</v>
      </c>
      <c r="L184" s="19">
        <v>31</v>
      </c>
      <c r="M184" s="68">
        <v>21.5</v>
      </c>
      <c r="N184" s="66">
        <v>138.18765818951601</v>
      </c>
      <c r="O184" s="89">
        <v>506.68</v>
      </c>
      <c r="P184" s="11">
        <f t="shared" si="31"/>
        <v>17.604871841874395</v>
      </c>
      <c r="Q184" s="7"/>
      <c r="R184">
        <f t="shared" si="26"/>
        <v>1.4182783647017045</v>
      </c>
      <c r="S184">
        <f t="shared" si="27"/>
        <v>2.9474786931818181E-2</v>
      </c>
      <c r="T184">
        <f t="shared" si="28"/>
        <v>0.50160130943215564</v>
      </c>
      <c r="U184" s="102">
        <f t="shared" si="29"/>
        <v>0.19398288807640512</v>
      </c>
      <c r="V184" t="b">
        <f t="shared" si="33"/>
        <v>1</v>
      </c>
      <c r="W184" s="1">
        <f t="shared" si="30"/>
        <v>1.5113698253166541</v>
      </c>
      <c r="X184">
        <f t="shared" si="34"/>
        <v>-0.5264423419612233</v>
      </c>
      <c r="Y184">
        <f t="shared" si="35"/>
        <v>0.5264423419612233</v>
      </c>
    </row>
    <row r="185" spans="1:25">
      <c r="A185" s="8"/>
      <c r="B185" s="37">
        <v>44593</v>
      </c>
      <c r="C185" s="38">
        <v>8797</v>
      </c>
      <c r="D185" s="115"/>
      <c r="E185" s="74">
        <v>30.131739463473064</v>
      </c>
      <c r="F185" s="39">
        <v>8882.5590740546304</v>
      </c>
      <c r="G185" s="39">
        <v>2926.8896781586363</v>
      </c>
      <c r="H185" s="39"/>
      <c r="I185" s="121"/>
      <c r="J185" s="39">
        <f t="shared" si="25"/>
        <v>294.79078314819611</v>
      </c>
      <c r="K185" s="27">
        <f t="shared" si="32"/>
        <v>97.136432555005086</v>
      </c>
      <c r="L185" s="19">
        <v>28.1</v>
      </c>
      <c r="M185" s="68">
        <v>18.3</v>
      </c>
      <c r="N185" s="66">
        <v>136.88135938029293</v>
      </c>
      <c r="O185" s="89">
        <v>522.55999999999995</v>
      </c>
      <c r="P185" s="10">
        <f t="shared" si="31"/>
        <v>17.342510233551856</v>
      </c>
      <c r="R185">
        <f t="shared" si="26"/>
        <v>0.9815000386495405</v>
      </c>
      <c r="S185">
        <f t="shared" si="27"/>
        <v>3.774059338410822E-2</v>
      </c>
      <c r="T185">
        <f t="shared" si="28"/>
        <v>0.63269704039049657</v>
      </c>
      <c r="U185" s="102">
        <f t="shared" si="29"/>
        <v>0.24603479078335705</v>
      </c>
      <c r="V185" t="b">
        <f t="shared" si="33"/>
        <v>1</v>
      </c>
      <c r="W185" s="1">
        <f t="shared" si="30"/>
        <v>1.4914459624262444</v>
      </c>
      <c r="X185">
        <f t="shared" si="34"/>
        <v>-0.50999342466443487</v>
      </c>
      <c r="Y185">
        <f t="shared" si="35"/>
        <v>0.50999342466443487</v>
      </c>
    </row>
    <row r="186" spans="1:25" ht="16.5">
      <c r="A186" s="8"/>
      <c r="B186" s="37">
        <v>44621</v>
      </c>
      <c r="C186" s="38">
        <v>8873</v>
      </c>
      <c r="D186" s="115"/>
      <c r="E186" s="74">
        <v>32.159243295808402</v>
      </c>
      <c r="F186" s="39">
        <v>8763.5006738768006</v>
      </c>
      <c r="G186" s="39">
        <v>3650.9489831164065</v>
      </c>
      <c r="H186" s="39"/>
      <c r="I186" s="121"/>
      <c r="J186" s="39">
        <f t="shared" si="25"/>
        <v>272.50332332971982</v>
      </c>
      <c r="K186" s="27">
        <f t="shared" si="32"/>
        <v>113.52720427946969</v>
      </c>
      <c r="L186" s="19">
        <v>26</v>
      </c>
      <c r="M186" s="68">
        <v>15.6</v>
      </c>
      <c r="N186" s="66">
        <v>152.77849424030023</v>
      </c>
      <c r="O186" s="82">
        <v>561.16</v>
      </c>
      <c r="P186" s="10">
        <f t="shared" si="31"/>
        <v>17.449415548690503</v>
      </c>
      <c r="Q186" s="5"/>
      <c r="R186">
        <f t="shared" si="26"/>
        <v>0.43631897216274113</v>
      </c>
      <c r="S186">
        <f t="shared" si="27"/>
        <v>3.741733348360194E-2</v>
      </c>
      <c r="T186">
        <f t="shared" si="28"/>
        <v>0.63114455410059001</v>
      </c>
      <c r="U186" s="102">
        <f t="shared" si="29"/>
        <v>0.2722566833007582</v>
      </c>
      <c r="V186" t="b">
        <f t="shared" si="33"/>
        <v>0</v>
      </c>
      <c r="W186" s="1">
        <f t="shared" si="30"/>
        <v>1.7141148303135096</v>
      </c>
      <c r="X186">
        <f t="shared" si="34"/>
        <v>-0.74083510306493616</v>
      </c>
      <c r="Y186">
        <f t="shared" si="35"/>
        <v>0.74083510306493616</v>
      </c>
    </row>
    <row r="187" spans="1:25">
      <c r="A187" s="8"/>
      <c r="B187" s="37">
        <v>44652</v>
      </c>
      <c r="C187" s="38">
        <v>8098</v>
      </c>
      <c r="D187" s="115"/>
      <c r="E187" s="74">
        <v>34.104015362874264</v>
      </c>
      <c r="F187" s="39">
        <v>9458.2471708624944</v>
      </c>
      <c r="G187" s="39">
        <v>3681.4724018117813</v>
      </c>
      <c r="H187" s="39"/>
      <c r="I187" s="121"/>
      <c r="J187" s="39">
        <f t="shared" si="25"/>
        <v>277.33529527900612</v>
      </c>
      <c r="K187" s="27">
        <f t="shared" si="32"/>
        <v>107.94835630467853</v>
      </c>
      <c r="L187" s="19">
        <v>23</v>
      </c>
      <c r="M187" s="68">
        <v>13</v>
      </c>
      <c r="N187" s="66">
        <v>155.80015085785476</v>
      </c>
      <c r="O187" s="82">
        <v>589.01</v>
      </c>
      <c r="P187" s="10">
        <f t="shared" si="31"/>
        <v>17.270986824654027</v>
      </c>
      <c r="R187">
        <f>(77516*((L187+M187)/2)^2-1426205*((L187+M187)/2))/(C187*1000)</f>
        <v>-6.8721412694492473E-2</v>
      </c>
      <c r="S187">
        <f t="shared" si="27"/>
        <v>4.099827117806866E-2</v>
      </c>
      <c r="T187">
        <f t="shared" si="28"/>
        <v>0.68447535534170967</v>
      </c>
      <c r="U187" s="102">
        <f t="shared" si="29"/>
        <v>0.30421239631568281</v>
      </c>
      <c r="V187" t="b">
        <f t="shared" si="33"/>
        <v>0</v>
      </c>
      <c r="W187" s="1">
        <f t="shared" si="30"/>
        <v>1.637288547501524</v>
      </c>
      <c r="X187">
        <f t="shared" si="34"/>
        <v>-0.66341627619066901</v>
      </c>
      <c r="Y187">
        <f t="shared" si="35"/>
        <v>0.66341627619066901</v>
      </c>
    </row>
    <row r="188" spans="1:25">
      <c r="A188" s="8"/>
      <c r="B188" s="37">
        <v>44682</v>
      </c>
      <c r="C188" s="38">
        <v>9672</v>
      </c>
      <c r="D188" s="115"/>
      <c r="E188" s="74">
        <v>35.826345916167682</v>
      </c>
      <c r="F188" s="39">
        <v>11946.976023253963</v>
      </c>
      <c r="G188" s="39">
        <v>4280.2279522148319</v>
      </c>
      <c r="H188" s="39"/>
      <c r="I188" s="121"/>
      <c r="J188" s="39">
        <f t="shared" si="25"/>
        <v>333.46900772993826</v>
      </c>
      <c r="K188" s="27">
        <f t="shared" si="32"/>
        <v>119.47151859222278</v>
      </c>
      <c r="L188" s="19">
        <v>18.5</v>
      </c>
      <c r="M188" s="68">
        <v>9.1</v>
      </c>
      <c r="N188" s="66">
        <v>162.9543623382875</v>
      </c>
      <c r="O188" s="82">
        <v>625.63</v>
      </c>
      <c r="P188" s="10">
        <f t="shared" si="31"/>
        <v>17.462847075276695</v>
      </c>
      <c r="R188">
        <f t="shared" ref="R188:R195" si="36">(77516*((L188+M188)/2)^2-1426205*((L188+M188)/2))/(C188*1000)</f>
        <v>-0.50863130272952828</v>
      </c>
      <c r="S188">
        <f t="shared" si="27"/>
        <v>3.4326302729528538E-2</v>
      </c>
      <c r="T188">
        <f t="shared" si="28"/>
        <v>0.57945164277822592</v>
      </c>
      <c r="U188" s="102">
        <f t="shared" si="29"/>
        <v>0.26640140377305643</v>
      </c>
      <c r="V188" t="b">
        <f t="shared" si="33"/>
        <v>0</v>
      </c>
      <c r="W188" s="1">
        <f t="shared" si="30"/>
        <v>1.5582846746175527</v>
      </c>
      <c r="X188">
        <f t="shared" si="34"/>
        <v>-0.57744852336773123</v>
      </c>
      <c r="Y188">
        <f t="shared" si="35"/>
        <v>0.57744852336773123</v>
      </c>
    </row>
    <row r="189" spans="1:25">
      <c r="A189" s="8"/>
      <c r="B189" s="37">
        <v>44713</v>
      </c>
      <c r="C189" s="38">
        <v>11118</v>
      </c>
      <c r="D189" s="115"/>
      <c r="E189" s="74">
        <v>37.723430198802411</v>
      </c>
      <c r="F189" s="39">
        <v>15260.459646895511</v>
      </c>
      <c r="G189" s="39">
        <v>4714.6185933169199</v>
      </c>
      <c r="H189" s="39"/>
      <c r="I189" s="121"/>
      <c r="J189" s="39">
        <f t="shared" si="25"/>
        <v>404.53531310575192</v>
      </c>
      <c r="K189" s="27">
        <f t="shared" si="32"/>
        <v>124.97852312133038</v>
      </c>
      <c r="L189" s="19">
        <v>15.3</v>
      </c>
      <c r="M189" s="68">
        <v>6.2</v>
      </c>
      <c r="N189" s="66">
        <v>159.37500261641122</v>
      </c>
      <c r="O189" s="82">
        <v>655.94</v>
      </c>
      <c r="P189" s="10">
        <f t="shared" si="31"/>
        <v>17.388132429718013</v>
      </c>
      <c r="R189">
        <f t="shared" si="36"/>
        <v>-0.5732830545062062</v>
      </c>
      <c r="S189">
        <f t="shared" si="27"/>
        <v>2.986184565569347E-2</v>
      </c>
      <c r="T189">
        <f t="shared" si="28"/>
        <v>0.50193179254038311</v>
      </c>
      <c r="U189" s="102">
        <f t="shared" si="29"/>
        <v>0.22666284775775267</v>
      </c>
      <c r="V189" t="b">
        <f t="shared" si="33"/>
        <v>0</v>
      </c>
      <c r="W189" s="1">
        <f t="shared" si="30"/>
        <v>1.4470595156293464</v>
      </c>
      <c r="X189">
        <f t="shared" si="34"/>
        <v>-0.46040953788397898</v>
      </c>
      <c r="Y189">
        <f t="shared" si="35"/>
        <v>0.46040953788397898</v>
      </c>
    </row>
    <row r="190" spans="1:25">
      <c r="A190" s="8"/>
      <c r="B190" s="37">
        <v>44743</v>
      </c>
      <c r="C190" s="38">
        <v>10698</v>
      </c>
      <c r="D190" s="115"/>
      <c r="E190" s="74">
        <v>40.517301700598814</v>
      </c>
      <c r="F190" s="39">
        <v>16693.274876296637</v>
      </c>
      <c r="G190" s="39">
        <v>4777.8499601602571</v>
      </c>
      <c r="H190" s="39"/>
      <c r="I190" s="121"/>
      <c r="J190" s="39">
        <f t="shared" si="25"/>
        <v>412.00361760639959</v>
      </c>
      <c r="K190" s="27">
        <f t="shared" si="32"/>
        <v>117.92122771318812</v>
      </c>
      <c r="L190" s="19">
        <v>16.399999999999999</v>
      </c>
      <c r="M190" s="68">
        <v>8.8000000000000007</v>
      </c>
      <c r="N190" s="66">
        <v>151.24154152192673</v>
      </c>
      <c r="O190" s="82">
        <v>692.32</v>
      </c>
      <c r="P190" s="10">
        <f t="shared" si="31"/>
        <v>17.087021369682375</v>
      </c>
      <c r="R190">
        <f t="shared" si="36"/>
        <v>-0.5294207178911946</v>
      </c>
      <c r="S190">
        <f t="shared" si="27"/>
        <v>3.1034212002243409E-2</v>
      </c>
      <c r="T190">
        <f t="shared" si="28"/>
        <v>0.5126042522247507</v>
      </c>
      <c r="U190" s="102">
        <f t="shared" si="29"/>
        <v>0.22354003127170552</v>
      </c>
      <c r="V190" t="b">
        <f t="shared" si="33"/>
        <v>0</v>
      </c>
      <c r="W190" s="1">
        <f t="shared" si="30"/>
        <v>1.4009802414758945</v>
      </c>
      <c r="X190">
        <f t="shared" si="34"/>
        <v>-0.4134243472985682</v>
      </c>
      <c r="Y190">
        <f t="shared" si="35"/>
        <v>0.4134243472985682</v>
      </c>
    </row>
    <row r="191" spans="1:25">
      <c r="A191" s="8"/>
      <c r="B191" s="37">
        <v>44774</v>
      </c>
      <c r="C191" s="38">
        <v>9825</v>
      </c>
      <c r="D191" s="115"/>
      <c r="E191" s="74">
        <v>43.341493595209599</v>
      </c>
      <c r="F191" s="39">
        <v>14082.662255987589</v>
      </c>
      <c r="G191" s="39">
        <v>4883.7640089475817</v>
      </c>
      <c r="H191" s="39"/>
      <c r="I191" s="121"/>
      <c r="J191" s="39">
        <f t="shared" si="25"/>
        <v>324.92332607439494</v>
      </c>
      <c r="K191" s="27">
        <f t="shared" si="32"/>
        <v>112.68102697520717</v>
      </c>
      <c r="L191" s="19">
        <v>18.5</v>
      </c>
      <c r="M191" s="68">
        <v>9</v>
      </c>
      <c r="N191" s="66">
        <v>150.22824051435535</v>
      </c>
      <c r="O191" s="82">
        <v>737.46</v>
      </c>
      <c r="P191" s="10">
        <f t="shared" si="31"/>
        <v>17.015103514603133</v>
      </c>
      <c r="R191">
        <f t="shared" si="36"/>
        <v>-0.50432061068702294</v>
      </c>
      <c r="S191">
        <f t="shared" si="27"/>
        <v>3.3791755725190838E-2</v>
      </c>
      <c r="T191">
        <f t="shared" si="28"/>
        <v>0.55580246937024647</v>
      </c>
      <c r="U191" s="102">
        <f t="shared" si="29"/>
        <v>0.24177190218961694</v>
      </c>
      <c r="V191" t="b">
        <f t="shared" si="33"/>
        <v>0</v>
      </c>
      <c r="W191" s="1">
        <f t="shared" si="30"/>
        <v>1.5309074932445377</v>
      </c>
      <c r="X191">
        <f t="shared" si="34"/>
        <v>-0.54884778956893054</v>
      </c>
      <c r="Y191">
        <f t="shared" si="35"/>
        <v>0.54884778956893054</v>
      </c>
    </row>
    <row r="192" spans="1:25">
      <c r="A192" s="8"/>
      <c r="B192" s="37">
        <v>44805</v>
      </c>
      <c r="C192" s="38">
        <v>8354</v>
      </c>
      <c r="D192" s="115"/>
      <c r="E192" s="74">
        <v>46.013722002395227</v>
      </c>
      <c r="F192" s="39">
        <v>12464.447864197489</v>
      </c>
      <c r="G192" s="39">
        <v>5751.3068633868061</v>
      </c>
      <c r="H192" s="39"/>
      <c r="I192" s="121"/>
      <c r="J192" s="39">
        <f t="shared" si="25"/>
        <v>270.88545159525796</v>
      </c>
      <c r="K192" s="27">
        <f t="shared" si="32"/>
        <v>124.99112467118883</v>
      </c>
      <c r="L192" s="19">
        <v>20.9</v>
      </c>
      <c r="M192" s="68">
        <v>10.8</v>
      </c>
      <c r="N192" s="66">
        <v>148.13278912908135</v>
      </c>
      <c r="O192" s="82">
        <v>787.08</v>
      </c>
      <c r="P192" s="10">
        <f t="shared" si="31"/>
        <v>17.1053321867557</v>
      </c>
      <c r="R192">
        <f t="shared" si="36"/>
        <v>-0.37486065836724936</v>
      </c>
      <c r="S192">
        <f t="shared" si="27"/>
        <v>3.9741920038305005E-2</v>
      </c>
      <c r="T192">
        <f t="shared" si="28"/>
        <v>0.65713632878724293</v>
      </c>
      <c r="U192" s="102">
        <f t="shared" si="29"/>
        <v>0.28037774260342763</v>
      </c>
      <c r="V192" t="b">
        <f t="shared" si="33"/>
        <v>0</v>
      </c>
      <c r="W192" s="1">
        <f t="shared" si="30"/>
        <v>1.8567236801211646</v>
      </c>
      <c r="X192">
        <f t="shared" si="34"/>
        <v>-0.89077152411146254</v>
      </c>
      <c r="Y192">
        <f t="shared" si="35"/>
        <v>0.89077152411146254</v>
      </c>
    </row>
    <row r="193" spans="1:25">
      <c r="A193" s="8"/>
      <c r="B193" s="37">
        <v>44835</v>
      </c>
      <c r="C193" s="38">
        <v>8247</v>
      </c>
      <c r="D193" s="115"/>
      <c r="E193" s="74">
        <v>48.934374035928158</v>
      </c>
      <c r="F193" s="39">
        <v>8470.3776822579348</v>
      </c>
      <c r="G193" s="39">
        <v>6050.2576014417473</v>
      </c>
      <c r="H193" s="39"/>
      <c r="I193" s="121"/>
      <c r="J193" s="39">
        <f t="shared" si="25"/>
        <v>173.09667997467159</v>
      </c>
      <c r="K193" s="27">
        <f t="shared" si="32"/>
        <v>123.64023696307183</v>
      </c>
      <c r="L193" s="19">
        <v>23.3</v>
      </c>
      <c r="M193" s="68">
        <v>13</v>
      </c>
      <c r="N193" s="66">
        <v>146.29244233484559</v>
      </c>
      <c r="O193" s="82">
        <v>827.54</v>
      </c>
      <c r="P193" s="10">
        <f t="shared" si="31"/>
        <v>16.911220717616843</v>
      </c>
      <c r="R193">
        <f t="shared" si="36"/>
        <v>-4.2452557293561094E-2</v>
      </c>
      <c r="S193">
        <f t="shared" si="27"/>
        <v>4.0257548199345218E-2</v>
      </c>
      <c r="T193">
        <f t="shared" si="28"/>
        <v>0.65810834633552551</v>
      </c>
      <c r="U193" s="102">
        <f t="shared" si="29"/>
        <v>0.28048697686414192</v>
      </c>
      <c r="V193" t="b">
        <f t="shared" si="33"/>
        <v>0</v>
      </c>
      <c r="W193" s="1">
        <f t="shared" si="30"/>
        <v>3.4999823973202568</v>
      </c>
      <c r="X193">
        <f t="shared" si="34"/>
        <v>-2.6006255591778915</v>
      </c>
      <c r="Y193">
        <f t="shared" si="35"/>
        <v>2.6006255591778915</v>
      </c>
    </row>
    <row r="194" spans="1:25">
      <c r="A194" s="8"/>
      <c r="B194" s="37">
        <v>44866</v>
      </c>
      <c r="C194" s="38">
        <v>9286</v>
      </c>
      <c r="D194" s="115"/>
      <c r="E194" s="74">
        <v>51.340059837125771</v>
      </c>
      <c r="F194" s="39">
        <v>11268.235719354487</v>
      </c>
      <c r="G194" s="39">
        <v>6335.4927882080465</v>
      </c>
      <c r="H194" s="39"/>
      <c r="I194" s="121"/>
      <c r="J194" s="39">
        <f t="shared" si="25"/>
        <v>219.48232540247326</v>
      </c>
      <c r="K194" s="27">
        <f t="shared" si="32"/>
        <v>123.40252053283804</v>
      </c>
      <c r="L194" s="19">
        <v>28.3</v>
      </c>
      <c r="M194" s="68">
        <v>17.7</v>
      </c>
      <c r="N194" s="66">
        <v>147.79129518606496</v>
      </c>
      <c r="O194" s="82">
        <v>883.06</v>
      </c>
      <c r="P194" s="10">
        <f t="shared" si="31"/>
        <v>17.20021368891021</v>
      </c>
      <c r="R194">
        <f t="shared" si="36"/>
        <v>0.88339963385741982</v>
      </c>
      <c r="S194">
        <f t="shared" si="27"/>
        <v>3.5753176825328449E-2</v>
      </c>
      <c r="T194">
        <f t="shared" si="28"/>
        <v>0.59446131600948604</v>
      </c>
      <c r="U194" s="102">
        <f t="shared" si="29"/>
        <v>0.25165582161124905</v>
      </c>
      <c r="V194" t="b">
        <f t="shared" si="33"/>
        <v>1</v>
      </c>
      <c r="W194" s="1">
        <f t="shared" si="30"/>
        <v>2.2843752201648964</v>
      </c>
      <c r="X194">
        <f t="shared" si="34"/>
        <v>-1.3302957145215224</v>
      </c>
      <c r="Y194">
        <f t="shared" si="35"/>
        <v>1.3302957145215224</v>
      </c>
    </row>
    <row r="195" spans="1:25" ht="15" thickBot="1">
      <c r="A195" s="8"/>
      <c r="B195" s="37">
        <v>44896</v>
      </c>
      <c r="C195" s="38">
        <v>11034</v>
      </c>
      <c r="D195" s="115"/>
      <c r="E195" s="74">
        <v>53.971036526946129</v>
      </c>
      <c r="F195" s="39">
        <v>13970.44083151954</v>
      </c>
      <c r="G195" s="39">
        <v>6132.7905151771629</v>
      </c>
      <c r="H195" s="39"/>
      <c r="I195" s="121"/>
      <c r="J195" s="55">
        <f t="shared" si="25"/>
        <v>258.85070457271127</v>
      </c>
      <c r="K195" s="56">
        <f t="shared" si="32"/>
        <v>113.63114199437773</v>
      </c>
      <c r="L195" s="23">
        <v>30.5</v>
      </c>
      <c r="M195" s="69">
        <v>19.7</v>
      </c>
      <c r="N195" s="66">
        <v>145.72897768163699</v>
      </c>
      <c r="O195" s="83">
        <v>929.56</v>
      </c>
      <c r="P195" s="81">
        <f t="shared" si="31"/>
        <v>17.223311980230328</v>
      </c>
      <c r="R195">
        <f t="shared" si="36"/>
        <v>1.1816303842668128</v>
      </c>
      <c r="S195">
        <f t="shared" si="27"/>
        <v>3.0089178901576943E-2</v>
      </c>
      <c r="T195">
        <f t="shared" si="28"/>
        <v>0.50095893181866968</v>
      </c>
      <c r="U195" s="102">
        <f t="shared" si="29"/>
        <v>0.20883329663785066</v>
      </c>
      <c r="V195" t="b">
        <f t="shared" si="33"/>
        <v>1</v>
      </c>
      <c r="W195" s="1">
        <f t="shared" si="30"/>
        <v>1.7824782004358639</v>
      </c>
      <c r="X195">
        <f t="shared" si="34"/>
        <v>-0.80602232699536258</v>
      </c>
      <c r="Y195">
        <f t="shared" si="35"/>
        <v>0.80602232699536258</v>
      </c>
    </row>
    <row r="196" spans="1:25">
      <c r="B196" s="76"/>
      <c r="C196" s="76"/>
      <c r="D196" s="76"/>
      <c r="E196" s="99"/>
      <c r="F196" s="76"/>
      <c r="G196" s="76"/>
      <c r="H196" s="76"/>
      <c r="I196" s="76"/>
      <c r="J196" s="57"/>
      <c r="K196" s="57"/>
      <c r="N196" s="58"/>
      <c r="P196" s="58"/>
      <c r="U196" s="104"/>
    </row>
    <row r="197" spans="1:25">
      <c r="B197" s="77"/>
      <c r="C197" s="77"/>
      <c r="D197" s="77"/>
      <c r="E197" s="100"/>
      <c r="F197" s="77"/>
      <c r="G197" s="77"/>
      <c r="H197" s="77"/>
      <c r="I197" s="77"/>
      <c r="J197" s="57"/>
      <c r="K197" s="57"/>
      <c r="S197" cm="1">
        <f t="array" ref="S197">MAX(ABS(S52:S195))</f>
        <v>4.8172373766686011E-2</v>
      </c>
      <c r="U197" s="105">
        <f>MAX(U52:U195)</f>
        <v>0.35034825933133967</v>
      </c>
      <c r="Y197">
        <f>COUNTIF(Y52:Y195, "&gt;1")</f>
        <v>41</v>
      </c>
    </row>
    <row r="198" spans="1:25">
      <c r="B198" s="77"/>
      <c r="C198" s="77"/>
      <c r="D198" s="77"/>
      <c r="E198" s="1">
        <f>46043993.99 *E195</f>
        <v>2485042081.4807782</v>
      </c>
      <c r="F198" s="77"/>
      <c r="G198" s="77"/>
      <c r="H198" s="77"/>
      <c r="I198" s="77"/>
      <c r="J198" s="57"/>
      <c r="K198" s="57"/>
      <c r="U198" s="104"/>
    </row>
    <row r="199" spans="1:25">
      <c r="B199" s="77"/>
      <c r="C199" s="77"/>
      <c r="D199" s="77"/>
      <c r="E199" s="100"/>
      <c r="F199" s="77"/>
      <c r="G199" s="77"/>
      <c r="H199" s="77"/>
      <c r="I199" s="77"/>
      <c r="J199" s="57"/>
      <c r="K199" s="57"/>
      <c r="U199" s="104"/>
    </row>
    <row r="200" spans="1:25">
      <c r="B200" s="77"/>
      <c r="C200" s="77"/>
      <c r="D200" s="77"/>
      <c r="E200" s="100">
        <f>283977748.22 * E195</f>
        <v>15326573422.021532</v>
      </c>
      <c r="F200" s="77"/>
      <c r="G200" s="77"/>
      <c r="H200" s="77"/>
      <c r="I200" s="77"/>
      <c r="J200" s="57"/>
      <c r="K200" s="57"/>
      <c r="U200" s="104"/>
    </row>
    <row r="201" spans="1:25">
      <c r="B201" s="77"/>
      <c r="C201" s="77"/>
      <c r="D201" s="77"/>
      <c r="E201" s="100"/>
      <c r="F201" s="77"/>
      <c r="G201" s="77"/>
      <c r="H201" s="77"/>
      <c r="I201" s="77"/>
      <c r="J201" s="57"/>
      <c r="K201" s="57"/>
      <c r="U201" s="104"/>
    </row>
    <row r="202" spans="1:25">
      <c r="E202" s="2">
        <f>180321973.46 * E195</f>
        <v>9732163816.2206707</v>
      </c>
      <c r="U202" s="104"/>
    </row>
    <row r="203" spans="1:25">
      <c r="U203" s="104"/>
    </row>
    <row r="204" spans="1:25">
      <c r="U204" s="104"/>
    </row>
    <row r="205" spans="1:25">
      <c r="U205" s="104"/>
    </row>
    <row r="206" spans="1:25">
      <c r="U206" s="104"/>
    </row>
    <row r="207" spans="1:25">
      <c r="U207" s="104"/>
    </row>
    <row r="208" spans="1:25">
      <c r="U208" s="104"/>
    </row>
    <row r="209" spans="21:21">
      <c r="U209" s="104"/>
    </row>
    <row r="210" spans="21:21">
      <c r="U210" s="104"/>
    </row>
    <row r="211" spans="21:21">
      <c r="U211" s="104"/>
    </row>
    <row r="212" spans="21:21">
      <c r="U212" s="104"/>
    </row>
    <row r="213" spans="21:21">
      <c r="U213" s="104"/>
    </row>
    <row r="214" spans="21:21">
      <c r="U214" s="104"/>
    </row>
    <row r="215" spans="21:21">
      <c r="U215" s="104"/>
    </row>
    <row r="216" spans="21:21">
      <c r="U216" s="104"/>
    </row>
    <row r="217" spans="21:21">
      <c r="U217" s="104"/>
    </row>
    <row r="218" spans="21:21">
      <c r="U218" s="104"/>
    </row>
    <row r="219" spans="21:21">
      <c r="U219" s="104"/>
    </row>
    <row r="220" spans="21:21">
      <c r="U220" s="104"/>
    </row>
    <row r="221" spans="21:21">
      <c r="U221" s="104"/>
    </row>
    <row r="222" spans="21:21">
      <c r="U222" s="104"/>
    </row>
    <row r="223" spans="21:21">
      <c r="U223" s="104"/>
    </row>
    <row r="224" spans="21:21">
      <c r="U224" s="104"/>
    </row>
    <row r="225" spans="21:21">
      <c r="U225" s="104"/>
    </row>
    <row r="226" spans="21:21">
      <c r="U226" s="104"/>
    </row>
    <row r="227" spans="21:21">
      <c r="U227" s="104"/>
    </row>
    <row r="228" spans="21:21">
      <c r="U228" s="104"/>
    </row>
    <row r="229" spans="21:21">
      <c r="U229" s="104"/>
    </row>
    <row r="230" spans="21:21">
      <c r="U230" s="104"/>
    </row>
    <row r="231" spans="21:21">
      <c r="U231" s="104"/>
    </row>
    <row r="232" spans="21:21">
      <c r="U232" s="104"/>
    </row>
    <row r="233" spans="21:21">
      <c r="U233" s="104"/>
    </row>
    <row r="234" spans="21:21">
      <c r="U234" s="104"/>
    </row>
    <row r="235" spans="21:21">
      <c r="U235" s="104"/>
    </row>
    <row r="236" spans="21:21">
      <c r="U236" s="104"/>
    </row>
    <row r="237" spans="21:21">
      <c r="U237" s="104"/>
    </row>
    <row r="238" spans="21:21">
      <c r="U238" s="104"/>
    </row>
    <row r="239" spans="21:21">
      <c r="U239" s="104"/>
    </row>
    <row r="240" spans="21:21">
      <c r="U240" s="104"/>
    </row>
    <row r="241" spans="21:21">
      <c r="U241" s="104"/>
    </row>
    <row r="242" spans="21:21">
      <c r="U242" s="104"/>
    </row>
    <row r="243" spans="21:21">
      <c r="U243" s="104"/>
    </row>
    <row r="244" spans="21:21">
      <c r="U244" s="104"/>
    </row>
    <row r="245" spans="21:21">
      <c r="U245" s="104"/>
    </row>
    <row r="246" spans="21:21">
      <c r="U246" s="104"/>
    </row>
    <row r="247" spans="21:21">
      <c r="U247" s="104"/>
    </row>
    <row r="248" spans="21:21">
      <c r="U248" s="104"/>
    </row>
    <row r="249" spans="21:21">
      <c r="U249" s="104"/>
    </row>
    <row r="250" spans="21:21">
      <c r="U250" s="104"/>
    </row>
    <row r="251" spans="21:21">
      <c r="U251" s="104"/>
    </row>
    <row r="252" spans="21:21">
      <c r="U252" s="104"/>
    </row>
    <row r="253" spans="21:21">
      <c r="U253" s="104"/>
    </row>
    <row r="254" spans="21:21">
      <c r="U254" s="104"/>
    </row>
    <row r="255" spans="21:21">
      <c r="U255" s="104"/>
    </row>
    <row r="256" spans="21:21">
      <c r="U256" s="104"/>
    </row>
    <row r="257" spans="21:21">
      <c r="U257" s="104"/>
    </row>
    <row r="258" spans="21:21">
      <c r="U258" s="104"/>
    </row>
    <row r="259" spans="21:21">
      <c r="U259" s="104"/>
    </row>
    <row r="260" spans="21:21">
      <c r="U260" s="104"/>
    </row>
    <row r="261" spans="21:21">
      <c r="U261" s="104"/>
    </row>
    <row r="262" spans="21:21">
      <c r="U262" s="104"/>
    </row>
    <row r="263" spans="21:21">
      <c r="U263" s="104"/>
    </row>
    <row r="264" spans="21:21">
      <c r="U264" s="104"/>
    </row>
    <row r="265" spans="21:21">
      <c r="U265" s="104"/>
    </row>
    <row r="266" spans="21:21">
      <c r="U266" s="104"/>
    </row>
    <row r="267" spans="21:21">
      <c r="U267" s="104"/>
    </row>
    <row r="268" spans="21:21">
      <c r="U268" s="104"/>
    </row>
    <row r="269" spans="21:21">
      <c r="U269" s="104"/>
    </row>
    <row r="270" spans="21:21">
      <c r="U270" s="104"/>
    </row>
    <row r="271" spans="21:21">
      <c r="U271" s="104"/>
    </row>
    <row r="272" spans="21:21">
      <c r="U272" s="104"/>
    </row>
    <row r="273" spans="21:21">
      <c r="U273" s="104"/>
    </row>
    <row r="274" spans="21:21">
      <c r="U274" s="104"/>
    </row>
    <row r="275" spans="21:21">
      <c r="U275" s="104"/>
    </row>
    <row r="276" spans="21:21">
      <c r="U276" s="104"/>
    </row>
    <row r="277" spans="21:21">
      <c r="U277" s="104"/>
    </row>
    <row r="278" spans="21:21">
      <c r="U278" s="104"/>
    </row>
    <row r="279" spans="21:21">
      <c r="U279" s="104"/>
    </row>
    <row r="280" spans="21:21">
      <c r="U280" s="104"/>
    </row>
    <row r="281" spans="21:21">
      <c r="U281" s="104"/>
    </row>
    <row r="282" spans="21:21">
      <c r="U282" s="104"/>
    </row>
    <row r="283" spans="21:21">
      <c r="U283" s="104"/>
    </row>
    <row r="284" spans="21:21">
      <c r="U284" s="104"/>
    </row>
    <row r="285" spans="21:21">
      <c r="U285" s="104"/>
    </row>
    <row r="286" spans="21:21">
      <c r="U286" s="104"/>
    </row>
    <row r="287" spans="21:21">
      <c r="U287" s="104"/>
    </row>
    <row r="288" spans="21:21">
      <c r="U288" s="104"/>
    </row>
    <row r="289" spans="21:21">
      <c r="U289" s="104"/>
    </row>
    <row r="290" spans="21:21">
      <c r="U290" s="104"/>
    </row>
    <row r="291" spans="21:21">
      <c r="U291" s="104"/>
    </row>
    <row r="292" spans="21:21">
      <c r="U292" s="104"/>
    </row>
    <row r="293" spans="21:21">
      <c r="U293" s="104"/>
    </row>
    <row r="294" spans="21:21">
      <c r="U294" s="104"/>
    </row>
    <row r="295" spans="21:21">
      <c r="U295" s="104"/>
    </row>
    <row r="296" spans="21:21">
      <c r="U296" s="104"/>
    </row>
    <row r="297" spans="21:21">
      <c r="U297" s="104"/>
    </row>
  </sheetData>
  <mergeCells count="34">
    <mergeCell ref="R2:U2"/>
    <mergeCell ref="I148:I159"/>
    <mergeCell ref="I160:I171"/>
    <mergeCell ref="I172:I183"/>
    <mergeCell ref="I184:I195"/>
    <mergeCell ref="I76:I87"/>
    <mergeCell ref="N2:P2"/>
    <mergeCell ref="D148:D159"/>
    <mergeCell ref="D184:D195"/>
    <mergeCell ref="D172:D183"/>
    <mergeCell ref="D160:D171"/>
    <mergeCell ref="I100:I111"/>
    <mergeCell ref="D136:D147"/>
    <mergeCell ref="D124:D135"/>
    <mergeCell ref="I112:I123"/>
    <mergeCell ref="I124:I135"/>
    <mergeCell ref="D100:D111"/>
    <mergeCell ref="D112:D123"/>
    <mergeCell ref="I136:I147"/>
    <mergeCell ref="C2:D2"/>
    <mergeCell ref="F2:I2"/>
    <mergeCell ref="J2:K2"/>
    <mergeCell ref="I88:I99"/>
    <mergeCell ref="L2:M2"/>
    <mergeCell ref="D64:D75"/>
    <mergeCell ref="D76:D87"/>
    <mergeCell ref="D88:D99"/>
    <mergeCell ref="D4:D15"/>
    <mergeCell ref="D16:D27"/>
    <mergeCell ref="D28:D39"/>
    <mergeCell ref="D40:D51"/>
    <mergeCell ref="D52:D63"/>
    <mergeCell ref="I52:I63"/>
    <mergeCell ref="I64:I7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</dc:creator>
  <cp:keywords/>
  <dc:description/>
  <cp:lastModifiedBy/>
  <cp:revision/>
  <dcterms:created xsi:type="dcterms:W3CDTF">2023-07-04T22:19:57Z</dcterms:created>
  <dcterms:modified xsi:type="dcterms:W3CDTF">2024-01-14T20:19:58Z</dcterms:modified>
  <cp:category/>
  <cp:contentStatus/>
</cp:coreProperties>
</file>