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5255" windowHeight="7425" tabRatio="713"/>
  </bookViews>
  <sheets>
    <sheet name="MoH Response Cost (without Vacc" sheetId="11" r:id="rId1"/>
    <sheet name="MoH Vacc Cost" sheetId="7" r:id="rId2"/>
    <sheet name="MoH Funding Source" sheetId="8" state="hidden" r:id="rId3"/>
    <sheet name="Synthe Budget YF" sheetId="9" state="hidden" r:id="rId4"/>
    <sheet name="Budget 51 ZS_065 doll" sheetId="5" state="hidden" r:id="rId5"/>
    <sheet name="Source financement" sheetId="3" state="hidden" r:id="rId6"/>
    <sheet name="WCO Response Cost" sheetId="6" r:id="rId7"/>
    <sheet name="WCO Immediate Budget Needs" sheetId="10" state="hidden" r:id="rId8"/>
  </sheets>
  <externalReferences>
    <externalReference r:id="rId9"/>
    <externalReference r:id="rId10"/>
  </externalReferences>
  <calcPr calcId="145621"/>
</workbook>
</file>

<file path=xl/calcChain.xml><?xml version="1.0" encoding="utf-8"?>
<calcChain xmlns="http://schemas.openxmlformats.org/spreadsheetml/2006/main">
  <c r="G86" i="6" l="1"/>
  <c r="B4" i="10" l="1"/>
  <c r="B19" i="10" s="1"/>
  <c r="B9" i="10"/>
  <c r="B11" i="10"/>
  <c r="B16" i="10"/>
  <c r="D4" i="9"/>
  <c r="D5" i="9"/>
  <c r="B7" i="9"/>
  <c r="C7" i="9"/>
  <c r="D7" i="9"/>
  <c r="D9" i="9" s="1"/>
  <c r="D13" i="9" s="1"/>
  <c r="D8" i="9"/>
  <c r="D23" i="8"/>
  <c r="D25" i="8"/>
  <c r="I27" i="8"/>
  <c r="C29" i="8"/>
  <c r="D29" i="8"/>
  <c r="F2" i="7"/>
  <c r="F4" i="7"/>
  <c r="B7" i="7"/>
  <c r="B6" i="7" s="1"/>
  <c r="D7" i="7"/>
  <c r="F7" i="7"/>
  <c r="B5" i="8" s="1"/>
  <c r="I5" i="8" s="1"/>
  <c r="B8" i="7"/>
  <c r="D8" i="7"/>
  <c r="F8" i="7"/>
  <c r="D9" i="7"/>
  <c r="F9" i="7" s="1"/>
  <c r="D10" i="7"/>
  <c r="F10" i="7"/>
  <c r="B7" i="8" s="1"/>
  <c r="I7" i="8" s="1"/>
  <c r="B13" i="7"/>
  <c r="F13" i="7" s="1"/>
  <c r="D13" i="7"/>
  <c r="D12" i="7" s="1"/>
  <c r="B14" i="7"/>
  <c r="D14" i="7"/>
  <c r="F14" i="7"/>
  <c r="B15" i="7"/>
  <c r="D15" i="7"/>
  <c r="F15" i="7"/>
  <c r="B16" i="7"/>
  <c r="F16" i="7" s="1"/>
  <c r="D16" i="7"/>
  <c r="D18" i="7"/>
  <c r="B19" i="7"/>
  <c r="D19" i="7"/>
  <c r="F19" i="7"/>
  <c r="B20" i="7"/>
  <c r="D20" i="7"/>
  <c r="F20" i="7"/>
  <c r="B21" i="7"/>
  <c r="F21" i="7" s="1"/>
  <c r="D21" i="7"/>
  <c r="B23" i="7"/>
  <c r="F23" i="7" s="1"/>
  <c r="B13" i="8" s="1"/>
  <c r="I13" i="8" s="1"/>
  <c r="D23" i="7"/>
  <c r="B24" i="7"/>
  <c r="D24" i="7"/>
  <c r="F24" i="7"/>
  <c r="B25" i="7"/>
  <c r="D25" i="7"/>
  <c r="F25" i="7"/>
  <c r="B28" i="7"/>
  <c r="F28" i="7" s="1"/>
  <c r="D28" i="7"/>
  <c r="D27" i="7" s="1"/>
  <c r="B29" i="7"/>
  <c r="D29" i="7"/>
  <c r="F29" i="7"/>
  <c r="B30" i="7"/>
  <c r="D30" i="7"/>
  <c r="F30" i="7"/>
  <c r="B31" i="7"/>
  <c r="F31" i="7" s="1"/>
  <c r="D31" i="7"/>
  <c r="B32" i="7"/>
  <c r="F32" i="7" s="1"/>
  <c r="D32" i="7"/>
  <c r="F33" i="7"/>
  <c r="D34" i="7"/>
  <c r="B35" i="7"/>
  <c r="D35" i="7"/>
  <c r="F35" i="7"/>
  <c r="B36" i="7"/>
  <c r="D36" i="7"/>
  <c r="F36" i="7"/>
  <c r="B37" i="7"/>
  <c r="B34" i="7" s="1"/>
  <c r="F34" i="7" s="1"/>
  <c r="B17" i="8" s="1"/>
  <c r="I17" i="8" s="1"/>
  <c r="D37" i="7"/>
  <c r="D38" i="7"/>
  <c r="F38" i="7"/>
  <c r="D41" i="7"/>
  <c r="F41" i="7" s="1"/>
  <c r="B42" i="7"/>
  <c r="B40" i="7" s="1"/>
  <c r="D42" i="7"/>
  <c r="F42" i="7"/>
  <c r="F40" i="7" l="1"/>
  <c r="B19" i="8" s="1"/>
  <c r="I19" i="8" s="1"/>
  <c r="B27" i="7"/>
  <c r="F27" i="7" s="1"/>
  <c r="B15" i="8" s="1"/>
  <c r="I15" i="8" s="1"/>
  <c r="B12" i="7"/>
  <c r="B18" i="7"/>
  <c r="F18" i="7" s="1"/>
  <c r="B11" i="8" s="1"/>
  <c r="I11" i="8" s="1"/>
  <c r="D40" i="7"/>
  <c r="D46" i="7" s="1"/>
  <c r="F37" i="7"/>
  <c r="D6" i="7"/>
  <c r="D44" i="7" s="1"/>
  <c r="D52" i="7" l="1"/>
  <c r="D48" i="7"/>
  <c r="D50" i="7" s="1"/>
  <c r="B46" i="7"/>
  <c r="F12" i="7"/>
  <c r="B9" i="8" s="1"/>
  <c r="I9" i="8" s="1"/>
  <c r="B44" i="7"/>
  <c r="F44" i="7" s="1"/>
  <c r="B21" i="8" s="1"/>
  <c r="I21" i="8" s="1"/>
  <c r="F6" i="7"/>
  <c r="B52" i="7" l="1"/>
  <c r="F46" i="7"/>
  <c r="B50" i="7"/>
  <c r="F50" i="7" s="1"/>
  <c r="B29" i="8" s="1"/>
  <c r="I29" i="8" s="1"/>
  <c r="B48" i="7"/>
  <c r="F48" i="7" s="1"/>
  <c r="B25" i="8" s="1"/>
  <c r="I25" i="8" s="1"/>
  <c r="B23" i="8" l="1"/>
  <c r="I23" i="8" s="1"/>
  <c r="F52" i="7"/>
  <c r="F5" i="6"/>
  <c r="F36" i="6" s="1"/>
  <c r="F44" i="6" s="1"/>
  <c r="F78" i="6" s="1"/>
  <c r="F83" i="6" s="1"/>
  <c r="G5" i="6"/>
  <c r="F6" i="6"/>
  <c r="G6" i="6"/>
  <c r="G36" i="6" s="1"/>
  <c r="G44" i="6" s="1"/>
  <c r="F7" i="6"/>
  <c r="G7" i="6"/>
  <c r="F8" i="6"/>
  <c r="G8" i="6"/>
  <c r="F11" i="6"/>
  <c r="G11" i="6"/>
  <c r="F12" i="6"/>
  <c r="G12" i="6"/>
  <c r="F13" i="6"/>
  <c r="G13" i="6"/>
  <c r="F15" i="6"/>
  <c r="G15" i="6"/>
  <c r="F16" i="6"/>
  <c r="G16" i="6"/>
  <c r="F17" i="6"/>
  <c r="G17" i="6"/>
  <c r="F19" i="6"/>
  <c r="G19" i="6"/>
  <c r="F20" i="6"/>
  <c r="G20" i="6"/>
  <c r="F21" i="6"/>
  <c r="G21" i="6"/>
  <c r="F23" i="6"/>
  <c r="G23" i="6"/>
  <c r="F24" i="6"/>
  <c r="G24" i="6"/>
  <c r="F25" i="6"/>
  <c r="G25" i="6"/>
  <c r="F27" i="6"/>
  <c r="G27" i="6"/>
  <c r="F28" i="6"/>
  <c r="G28" i="6"/>
  <c r="F29" i="6"/>
  <c r="G29" i="6"/>
  <c r="F31" i="6"/>
  <c r="G31" i="6"/>
  <c r="F32" i="6"/>
  <c r="G32" i="6"/>
  <c r="F33" i="6"/>
  <c r="G33" i="6"/>
  <c r="E36" i="6"/>
  <c r="E44" i="6" s="1"/>
  <c r="G38" i="6"/>
  <c r="G43" i="6" s="1"/>
  <c r="G39" i="6"/>
  <c r="G40" i="6"/>
  <c r="G41" i="6"/>
  <c r="G42" i="6"/>
  <c r="E43" i="6"/>
  <c r="F43" i="6"/>
  <c r="F50" i="6"/>
  <c r="G50" i="6"/>
  <c r="F51" i="6"/>
  <c r="F58" i="6" s="1"/>
  <c r="F79" i="6" s="1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E58" i="6"/>
  <c r="G58" i="6"/>
  <c r="G73" i="6"/>
  <c r="F80" i="6"/>
  <c r="G83" i="6"/>
  <c r="J83" i="6"/>
  <c r="K83" i="6" l="1"/>
  <c r="H13" i="5"/>
  <c r="H14" i="5"/>
  <c r="H15" i="5"/>
  <c r="H16" i="5"/>
  <c r="H12" i="5"/>
  <c r="H19" i="5"/>
  <c r="H20" i="5"/>
  <c r="H22" i="5"/>
  <c r="H23" i="5"/>
  <c r="H26" i="5"/>
  <c r="H25" i="5" s="1"/>
  <c r="B13" i="3" s="1"/>
  <c r="J13" i="3" s="1"/>
  <c r="H27" i="5"/>
  <c r="C29" i="3"/>
  <c r="D29" i="3"/>
  <c r="E23" i="3"/>
  <c r="E29" i="3" s="1"/>
  <c r="E25" i="3"/>
  <c r="J27" i="3"/>
  <c r="H7" i="5"/>
  <c r="H8" i="5"/>
  <c r="H9" i="5"/>
  <c r="H10" i="5"/>
  <c r="H6" i="5" s="1"/>
  <c r="B12" i="5"/>
  <c r="B9" i="3"/>
  <c r="J9" i="3"/>
  <c r="J7" i="3"/>
  <c r="F12" i="5"/>
  <c r="F18" i="5"/>
  <c r="F25" i="5"/>
  <c r="D12" i="5"/>
  <c r="D18" i="5"/>
  <c r="D25" i="5"/>
  <c r="B18" i="5"/>
  <c r="B25" i="5"/>
  <c r="B6" i="5"/>
  <c r="D6" i="5"/>
  <c r="F6" i="5"/>
  <c r="F42" i="5"/>
  <c r="D42" i="5"/>
  <c r="D48" i="5" s="1"/>
  <c r="B42" i="5"/>
  <c r="F36" i="5"/>
  <c r="D36" i="5"/>
  <c r="B36" i="5"/>
  <c r="B48" i="5" s="1"/>
  <c r="B29" i="5"/>
  <c r="D29" i="5"/>
  <c r="F29" i="5"/>
  <c r="H4" i="5"/>
  <c r="H44" i="5"/>
  <c r="H43" i="5"/>
  <c r="H40" i="5"/>
  <c r="H39" i="5"/>
  <c r="H38" i="5"/>
  <c r="H37" i="5"/>
  <c r="H35" i="5"/>
  <c r="H34" i="5"/>
  <c r="H33" i="5"/>
  <c r="H32" i="5"/>
  <c r="H31" i="5"/>
  <c r="H30" i="5"/>
  <c r="H29" i="5" s="1"/>
  <c r="B15" i="3" s="1"/>
  <c r="J15" i="3" s="1"/>
  <c r="D54" i="5" l="1"/>
  <c r="D50" i="5"/>
  <c r="B46" i="5"/>
  <c r="H36" i="5"/>
  <c r="B17" i="3" s="1"/>
  <c r="J17" i="3" s="1"/>
  <c r="H42" i="5"/>
  <c r="B19" i="3" s="1"/>
  <c r="J19" i="3" s="1"/>
  <c r="D46" i="5"/>
  <c r="F46" i="5"/>
  <c r="F48" i="5"/>
  <c r="F50" i="5" s="1"/>
  <c r="F52" i="5" s="1"/>
  <c r="H18" i="5"/>
  <c r="B11" i="3" s="1"/>
  <c r="J11" i="3" s="1"/>
  <c r="B54" i="5"/>
  <c r="B50" i="5"/>
  <c r="B52" i="5" s="1"/>
  <c r="H48" i="5"/>
  <c r="F54" i="5"/>
  <c r="B5" i="3"/>
  <c r="J5" i="3" s="1"/>
  <c r="D52" i="5"/>
  <c r="H46" i="5" l="1"/>
  <c r="B21" i="3" s="1"/>
  <c r="J21" i="3" s="1"/>
  <c r="H50" i="5"/>
  <c r="B25" i="3" s="1"/>
  <c r="J25" i="3" s="1"/>
  <c r="B23" i="3"/>
  <c r="J23" i="3" s="1"/>
  <c r="H54" i="5"/>
  <c r="H52" i="5" l="1"/>
  <c r="B29" i="3" s="1"/>
  <c r="J29" i="3" s="1"/>
</calcChain>
</file>

<file path=xl/sharedStrings.xml><?xml version="1.0" encoding="utf-8"?>
<sst xmlns="http://schemas.openxmlformats.org/spreadsheetml/2006/main" count="757" uniqueCount="426">
  <si>
    <t>RUBRIQUES</t>
  </si>
  <si>
    <t>Pop cible VAA</t>
  </si>
  <si>
    <t>Coût Total Vaccins et matériel injection</t>
  </si>
  <si>
    <t>Coûts Vaccins VAA</t>
  </si>
  <si>
    <t>Coûts Matériel Injection VAA</t>
  </si>
  <si>
    <t>Ressources Humaines</t>
  </si>
  <si>
    <t>Collation personnel</t>
  </si>
  <si>
    <t>Personnel permanent PEV</t>
  </si>
  <si>
    <t>Coordination Nationale</t>
  </si>
  <si>
    <t>CPC, CDC ET CLC</t>
  </si>
  <si>
    <t>Chaîne du froid et équipements</t>
  </si>
  <si>
    <t>Maintenance chaîne de froid</t>
  </si>
  <si>
    <t>Equipements additionnels chaîne de froid</t>
  </si>
  <si>
    <t>Equipement additionnels transport</t>
  </si>
  <si>
    <t>Outils de gestion</t>
  </si>
  <si>
    <t>Equipements de communication</t>
  </si>
  <si>
    <t>Microplanification et formation</t>
  </si>
  <si>
    <t>Microplanification, briefing et défenses</t>
  </si>
  <si>
    <t>Formation</t>
  </si>
  <si>
    <t>Supervision, suivi et évaluation et MAPI</t>
  </si>
  <si>
    <t>Prise en charge MAPI</t>
  </si>
  <si>
    <t>Gestion des déchets</t>
  </si>
  <si>
    <t>Enquête post campagne</t>
  </si>
  <si>
    <t>Transport et logistique</t>
  </si>
  <si>
    <t>Carburant</t>
  </si>
  <si>
    <t>Distribution Intrants</t>
  </si>
  <si>
    <t>Location Transport</t>
  </si>
  <si>
    <t>Mobilisation sociale</t>
  </si>
  <si>
    <t xml:space="preserve">Coût total </t>
  </si>
  <si>
    <t>Coûts opérationnels</t>
  </si>
  <si>
    <t>Frais de transfert</t>
  </si>
  <si>
    <t>Coûts opérationnels + frais de transfert</t>
  </si>
  <si>
    <t>Coûts opérationnels par personne vaccinée</t>
  </si>
  <si>
    <t>Total Général</t>
  </si>
  <si>
    <t>Monitorage indépendant</t>
  </si>
  <si>
    <t>Nombre ZS</t>
  </si>
  <si>
    <t>RDC_SYNTHESE DU BUDGET  CAMPAGNE DE VACCINATION DE RIPOSTE CONTRE  LA FIEVRE JAUNE DANS LES 51 ZS A RISQUE, 2016</t>
  </si>
  <si>
    <t>SOURCES DE FINANCEMENT</t>
  </si>
  <si>
    <t>GOUVERNEMENT</t>
  </si>
  <si>
    <t>GAVI</t>
  </si>
  <si>
    <t>Unicef</t>
  </si>
  <si>
    <t>Reproduction des supports de communication</t>
  </si>
  <si>
    <t>Communication</t>
  </si>
  <si>
    <t>Transport des Boites isothermes des Provinces Vers Kinshasa,A/R</t>
  </si>
  <si>
    <t>Achat des portes vaccins</t>
  </si>
  <si>
    <t>Transport aérien des seringues SAB</t>
  </si>
  <si>
    <t>Supervision, suivi et évaluation</t>
  </si>
  <si>
    <t>Doses de vaccin VAA</t>
  </si>
  <si>
    <t>Transport aérien des séringues</t>
  </si>
  <si>
    <t>GAP</t>
  </si>
  <si>
    <t>ICG/OMS</t>
  </si>
  <si>
    <t>Save The Children</t>
  </si>
  <si>
    <t>Banque Mondiale</t>
  </si>
  <si>
    <t>MSF</t>
  </si>
  <si>
    <t>AUTRES</t>
  </si>
  <si>
    <t>Grand Total</t>
  </si>
  <si>
    <t>Japanese Gvt</t>
  </si>
  <si>
    <t>CERF</t>
  </si>
  <si>
    <t>Materiels, équipements communication et aménagement</t>
  </si>
  <si>
    <t>CFE (part 2)</t>
  </si>
  <si>
    <t>Opérations sur terrain et missions d'investigation sur sites en crises</t>
  </si>
  <si>
    <t>CFE (part 1)</t>
  </si>
  <si>
    <t>Salaire du personnel et coût de déploiement d'urgence du personnel experimenté</t>
  </si>
  <si>
    <t>Gap/ Balance</t>
  </si>
  <si>
    <t>Amount</t>
  </si>
  <si>
    <t>Period / Place</t>
  </si>
  <si>
    <t>Mobilized by WCO</t>
  </si>
  <si>
    <t>12 mois</t>
  </si>
  <si>
    <t>6 mois</t>
  </si>
  <si>
    <t>Estimation total</t>
  </si>
  <si>
    <t>Total</t>
  </si>
  <si>
    <t>Besoins non couverts du Minsitère de la santé</t>
  </si>
  <si>
    <t>Comblement des gaps dans le plan national de réponse à la fièvre jaune (Lutte entivectorielle, coordination, communication,)</t>
  </si>
  <si>
    <t>Acquis ICG et GAVI</t>
  </si>
  <si>
    <r>
      <rPr>
        <b/>
        <sz val="11"/>
        <color theme="1"/>
        <rFont val="Calibri"/>
        <family val="2"/>
        <scheme val="minor"/>
      </rPr>
      <t>Coûts opérationnels et A</t>
    </r>
    <r>
      <rPr>
        <sz val="11"/>
        <color theme="1"/>
        <rFont val="Calibri"/>
        <family val="2"/>
        <scheme val="minor"/>
      </rPr>
      <t xml:space="preserve">cquisition des intrants pour la CAMPAGNE DE </t>
    </r>
    <r>
      <rPr>
        <sz val="11"/>
        <color rgb="FFFF0000"/>
        <rFont val="Calibri"/>
        <family val="2"/>
        <scheme val="minor"/>
      </rPr>
      <t xml:space="preserve">VACCINATION PREVENTIVE </t>
    </r>
    <r>
      <rPr>
        <sz val="11"/>
        <color theme="1"/>
        <rFont val="Calibri"/>
        <family val="2"/>
        <scheme val="minor"/>
      </rPr>
      <t>(Zones de santé frontalières  avec l'Angola: Kongo central, Kwango, Kasai central, Kasai et Lualaba) à l'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épidemie de Fièvre Jaune </t>
    </r>
  </si>
  <si>
    <r>
      <rPr>
        <b/>
        <sz val="11"/>
        <color theme="1"/>
        <rFont val="Calibri"/>
        <family val="2"/>
        <scheme val="minor"/>
      </rPr>
      <t>Coûts opérationnels et A</t>
    </r>
    <r>
      <rPr>
        <sz val="11"/>
        <color theme="1"/>
        <rFont val="Calibri"/>
        <family val="2"/>
        <scheme val="minor"/>
      </rPr>
      <t xml:space="preserve">cquisition des intrants pour la CAMPAGNE DE </t>
    </r>
    <r>
      <rPr>
        <sz val="11"/>
        <color rgb="FFFF0000"/>
        <rFont val="Calibri"/>
        <family val="2"/>
        <scheme val="minor"/>
      </rPr>
      <t xml:space="preserve">VACCINATION PREVENTIVE 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Kinshasa)</t>
    </r>
    <r>
      <rPr>
        <sz val="11"/>
        <color theme="1"/>
        <rFont val="Calibri"/>
        <family val="2"/>
        <scheme val="minor"/>
      </rPr>
      <t xml:space="preserve"> à l' épidemie de Fièvre Jaune </t>
    </r>
  </si>
  <si>
    <t>Acquis ICG et GAVI, Juillet 2016</t>
  </si>
  <si>
    <r>
      <rPr>
        <b/>
        <sz val="11"/>
        <color theme="1"/>
        <rFont val="Calibri"/>
        <family val="2"/>
        <scheme val="minor"/>
      </rPr>
      <t xml:space="preserve">Coûts opérationnels riposte </t>
    </r>
    <r>
      <rPr>
        <sz val="11"/>
        <color theme="1"/>
        <rFont val="Calibri"/>
        <family val="2"/>
        <scheme val="minor"/>
      </rPr>
      <t xml:space="preserve">et Acquisition des intrants pour la CAMPAGNE DE </t>
    </r>
    <r>
      <rPr>
        <sz val="11"/>
        <color rgb="FFFF0000"/>
        <rFont val="Calibri"/>
        <family val="2"/>
        <scheme val="minor"/>
      </rPr>
      <t>VACCINATION REACTIVE</t>
    </r>
    <r>
      <rPr>
        <sz val="11"/>
        <color theme="1"/>
        <rFont val="Calibri"/>
        <family val="2"/>
        <scheme val="minor"/>
      </rPr>
      <t xml:space="preserve"> (Kisenso à Kinshasa, Kahemba, Kajiji et Kisandji au Kwango) à l'</t>
    </r>
    <r>
      <rPr>
        <b/>
        <sz val="11"/>
        <color theme="1"/>
        <rFont val="Calibri"/>
        <family val="2"/>
        <scheme val="minor"/>
      </rPr>
      <t xml:space="preserve"> épidemie de Fièvre Jaune</t>
    </r>
    <r>
      <rPr>
        <sz val="11"/>
        <color theme="1"/>
        <rFont val="Calibri"/>
        <family val="2"/>
        <scheme val="minor"/>
      </rPr>
      <t xml:space="preserve"> </t>
    </r>
  </si>
  <si>
    <t>Acquis ICG et GAVI, Juin 2016</t>
  </si>
  <si>
    <r>
      <rPr>
        <b/>
        <sz val="11"/>
        <color theme="1"/>
        <rFont val="Calibri"/>
        <family val="2"/>
        <scheme val="minor"/>
      </rPr>
      <t xml:space="preserve">Coûts opérationnels riposte </t>
    </r>
    <r>
      <rPr>
        <sz val="11"/>
        <color theme="1"/>
        <rFont val="Calibri"/>
        <family val="2"/>
        <scheme val="minor"/>
      </rPr>
      <t xml:space="preserve">et Acquisition des intrants pour la CAMPAGNE DE </t>
    </r>
    <r>
      <rPr>
        <sz val="11"/>
        <color rgb="FFFF0000"/>
        <rFont val="Calibri"/>
        <family val="2"/>
        <scheme val="minor"/>
      </rPr>
      <t>VACCINATION REACTIVE</t>
    </r>
    <r>
      <rPr>
        <sz val="11"/>
        <color theme="1"/>
        <rFont val="Calibri"/>
        <family val="2"/>
        <scheme val="minor"/>
      </rPr>
      <t xml:space="preserve"> (Kinshasa, Kongo central, Kwango) à l'</t>
    </r>
    <r>
      <rPr>
        <b/>
        <sz val="11"/>
        <color theme="1"/>
        <rFont val="Calibri"/>
        <family val="2"/>
        <scheme val="minor"/>
      </rPr>
      <t xml:space="preserve"> épidemie de Fièvre Jaune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</si>
  <si>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Acquisition de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vehicules 4x4 (MORSS compliant</t>
    </r>
    <r>
      <rPr>
        <sz val="11"/>
        <color theme="1"/>
        <rFont val="Calibri"/>
        <family val="2"/>
        <scheme val="minor"/>
      </rPr>
      <t>) pour les sous bureaux / HSE en zones de crise sanitaire et humanitaire</t>
    </r>
  </si>
  <si>
    <t xml:space="preserve">Divers Equipements informatiques et de communication (Radio VHF, thuraya, ..), materiel d'identification et de visibilite (T - Shirt, Jacket, …) </t>
  </si>
  <si>
    <t>Evaluations des bésoins sanitaires, Etat de fonctionnement des  services des soins et élaboration des plans hospitaliers de reponse aux urgences massives</t>
  </si>
  <si>
    <t>Achat et pre positionnement des kits d'urgence interagence (kits cholera, Kits traumatologique, kits 10000, kits sante de la reprodutcion, …), acquisition vaccins et autres intrants</t>
  </si>
  <si>
    <t>Coûts opérationnels et Amenagement des sous bureaux, Hubs en sites de crise,  entrepots et/ou sites de stockage du Bureau et Fonctionnement</t>
  </si>
  <si>
    <t>Forfait</t>
  </si>
  <si>
    <t>Nombre</t>
  </si>
  <si>
    <t>Kits médicaux, Materiels, équipements communication et aménagement divers</t>
  </si>
  <si>
    <t>Lualaba</t>
  </si>
  <si>
    <t>Kasai</t>
  </si>
  <si>
    <t>Kasai Central</t>
  </si>
  <si>
    <t>Kwango (Kahemba)</t>
  </si>
  <si>
    <t>Kongo Centrale</t>
  </si>
  <si>
    <t>Kinshasa et peripherie</t>
  </si>
  <si>
    <t>Lieu de la mission/ site de crise</t>
  </si>
  <si>
    <t>Cout*12 mois</t>
  </si>
  <si>
    <t>Cout*6 mois</t>
  </si>
  <si>
    <t>Coût/mission/mois</t>
  </si>
  <si>
    <t>Nbre/ mois</t>
  </si>
  <si>
    <t xml:space="preserve">Opérations sur terrain / missions d'investigation </t>
  </si>
  <si>
    <t>Total (Deploiement et Contrat consultants)</t>
  </si>
  <si>
    <t>S/Total déploiement sur sites en crise</t>
  </si>
  <si>
    <t>Services d'Appui</t>
  </si>
  <si>
    <t>Gestion de l'information</t>
  </si>
  <si>
    <t>Expertise technique</t>
  </si>
  <si>
    <t>Leadership et coordination</t>
  </si>
  <si>
    <t>Deploiement  divers sur Kinshasa et Kongo Central, Kwango, Kasai, Kasai central et Lualaba</t>
  </si>
  <si>
    <t xml:space="preserve">Déploiement AFRO/IST  ( 2 staff / 180 jours): Incident Manager </t>
  </si>
  <si>
    <t>Kinshasa et provinces</t>
  </si>
  <si>
    <t>Deploiement d'urgence / Mission ponctuelles</t>
  </si>
  <si>
    <t>Diverses missions de déploiement (si besoin)</t>
  </si>
  <si>
    <t>S/Total recrutement</t>
  </si>
  <si>
    <t>Contrat SSA</t>
  </si>
  <si>
    <t>Chauffeur en Poste sous SSA</t>
  </si>
  <si>
    <t>G2</t>
  </si>
  <si>
    <t xml:space="preserve">Chauffeur </t>
  </si>
  <si>
    <t>HSE / ADM</t>
  </si>
  <si>
    <r>
      <t xml:space="preserve"> </t>
    </r>
    <r>
      <rPr>
        <sz val="11"/>
        <color rgb="FFFF0000"/>
        <rFont val="Calibri"/>
        <family val="2"/>
        <scheme val="minor"/>
      </rPr>
      <t>Appui au programme HSE en administration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et Suivi logistique et financier des projets d'urgence sur fonds specifiques</t>
    </r>
    <r>
      <rPr>
        <sz val="11"/>
        <color theme="1"/>
        <rFont val="Calibri"/>
        <family val="2"/>
        <scheme val="minor"/>
      </rPr>
      <t xml:space="preserve">: 1/ </t>
    </r>
    <r>
      <rPr>
        <b/>
        <sz val="11"/>
        <color theme="1"/>
        <rFont val="Calibri"/>
        <family val="2"/>
        <scheme val="minor"/>
      </rPr>
      <t>Finances</t>
    </r>
    <r>
      <rPr>
        <sz val="11"/>
        <color theme="1"/>
        <rFont val="Calibri"/>
        <family val="2"/>
        <scheme val="minor"/>
      </rPr>
      <t xml:space="preserve"> : suivi budgetaire, requête des AAR et analyse des awards, … 2/ </t>
    </r>
    <r>
      <rPr>
        <b/>
        <sz val="11"/>
        <color theme="1"/>
        <rFont val="Calibri"/>
        <family val="2"/>
        <scheme val="minor"/>
      </rPr>
      <t>Administration</t>
    </r>
    <r>
      <rPr>
        <sz val="11"/>
        <color theme="1"/>
        <rFont val="Calibri"/>
        <family val="2"/>
        <scheme val="minor"/>
      </rPr>
      <t xml:space="preserve">: suivi des contrats de staff, suivi de documents des vehicules, suivi du recrutement consultants 3/ </t>
    </r>
    <r>
      <rPr>
        <b/>
        <sz val="11"/>
        <color theme="1"/>
        <rFont val="Calibri"/>
        <family val="2"/>
        <scheme val="minor"/>
      </rPr>
      <t>Logistique</t>
    </r>
    <r>
      <rPr>
        <sz val="11"/>
        <color theme="1"/>
        <rFont val="Calibri"/>
        <family val="2"/>
        <scheme val="minor"/>
      </rPr>
      <t xml:space="preserve">: suivi commandes internationales et locales, acheminement des intrants, gestion des equipements materiels , ... </t>
    </r>
  </si>
  <si>
    <t xml:space="preserve">contrat Consultant </t>
  </si>
  <si>
    <t xml:space="preserve">vacant </t>
  </si>
  <si>
    <t>GS-6</t>
  </si>
  <si>
    <r>
      <rPr>
        <b/>
        <sz val="11"/>
        <color rgb="FF000000"/>
        <rFont val="Calibri"/>
        <family val="2"/>
        <scheme val="minor"/>
      </rPr>
      <t>Consultant Logisticien GS6</t>
    </r>
    <r>
      <rPr>
        <sz val="11"/>
        <color rgb="FF000000"/>
        <rFont val="Calibri"/>
        <family val="2"/>
        <scheme val="minor"/>
      </rPr>
      <t xml:space="preserve"> en appui à la coordination de la réponse aux crises sanitaires </t>
    </r>
  </si>
  <si>
    <t>HSE / WR</t>
  </si>
  <si>
    <r>
      <rPr>
        <sz val="11"/>
        <color rgb="FFFF0000"/>
        <rFont val="Calibri"/>
        <family val="2"/>
        <scheme val="minor"/>
      </rPr>
      <t>Operations humanitaires et Appui aux Division provinciales de la santé</t>
    </r>
    <r>
      <rPr>
        <sz val="11"/>
        <color theme="1"/>
        <rFont val="Calibri"/>
        <family val="2"/>
        <scheme val="minor"/>
      </rPr>
      <t xml:space="preserve"> :  1/Mise en oeuvre des Projets:  Coordination et appui aux partenaires du secteur sante, Production des sitreps et bulletins OMS, Gestion de stock d'urgence , Appui aux Evaluations de besoins et cartographie 2/ Appui technique à la Division provinciale de la santé ,  </t>
    </r>
    <r>
      <rPr>
        <sz val="11"/>
        <color rgb="FFFF0000"/>
        <rFont val="Calibri"/>
        <family val="2"/>
        <scheme val="minor"/>
      </rPr>
      <t xml:space="preserve"> si bésoin de recutement d'urgence d'un P4</t>
    </r>
    <r>
      <rPr>
        <sz val="11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SELECTION:  soumettre 3 CVs ou plus (AFRO, IST, HQ) au WR et Coordo IST selon profil souhaité, mettre un Comite de selection en place WCO/ IST, produire un rapport de selection d'urgence (cfr SOPs) et soumettre 3 noms par ordre de préférence.</t>
    </r>
  </si>
  <si>
    <t>Proposer contrat Consultant 6  mois . Susceptible d'être remplacé ou complèté par un Professionnel P4</t>
  </si>
  <si>
    <t>NO-B</t>
  </si>
  <si>
    <r>
      <rPr>
        <b/>
        <i/>
        <sz val="11"/>
        <color rgb="FF000000"/>
        <rFont val="Calibri"/>
        <family val="2"/>
        <scheme val="minor"/>
      </rPr>
      <t>Consultant NOB</t>
    </r>
    <r>
      <rPr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Calibri"/>
        <family val="2"/>
        <scheme val="minor"/>
      </rPr>
      <t>Médecin Epidemioliste d'urgence</t>
    </r>
    <r>
      <rPr>
        <sz val="11"/>
        <color rgb="FF000000"/>
        <rFont val="Calibri"/>
        <family val="2"/>
        <scheme val="minor"/>
      </rPr>
      <t xml:space="preserve"> (Coordination de la réponse aux épidémies de  Choléra et Fièvre jaune )</t>
    </r>
  </si>
  <si>
    <r>
      <rPr>
        <b/>
        <sz val="11"/>
        <color rgb="FFFF0000"/>
        <rFont val="Calibri"/>
        <family val="2"/>
        <scheme val="minor"/>
      </rPr>
      <t>HUB ou ANTENNE de LUALABA</t>
    </r>
    <r>
      <rPr>
        <b/>
        <sz val="11"/>
        <color theme="1"/>
        <rFont val="Calibri"/>
        <family val="2"/>
        <scheme val="minor"/>
      </rPr>
      <t xml:space="preserve">  </t>
    </r>
  </si>
  <si>
    <r>
      <rPr>
        <b/>
        <sz val="11"/>
        <color rgb="FFFF0000"/>
        <rFont val="Calibri"/>
        <family val="2"/>
        <scheme val="minor"/>
      </rPr>
      <t xml:space="preserve">HUB ou ANTENNE </t>
    </r>
    <r>
      <rPr>
        <b/>
        <sz val="11"/>
        <color theme="1"/>
        <rFont val="Calibri"/>
        <family val="2"/>
        <scheme val="minor"/>
      </rPr>
      <t xml:space="preserve">du KASAI  </t>
    </r>
  </si>
  <si>
    <r>
      <rPr>
        <b/>
        <sz val="11"/>
        <color rgb="FFFF0000"/>
        <rFont val="Calibri"/>
        <family val="2"/>
        <scheme val="minor"/>
      </rPr>
      <t xml:space="preserve">HUB ou ANTENNE </t>
    </r>
    <r>
      <rPr>
        <b/>
        <sz val="11"/>
        <color theme="1"/>
        <rFont val="Calibri"/>
        <family val="2"/>
        <scheme val="minor"/>
      </rPr>
      <t xml:space="preserve">du KASAI CENTRAL </t>
    </r>
  </si>
  <si>
    <r>
      <rPr>
        <b/>
        <sz val="11"/>
        <color rgb="FFFF0000"/>
        <rFont val="Calibri"/>
        <family val="2"/>
        <scheme val="minor"/>
      </rPr>
      <t xml:space="preserve"> HUB ou ANTENNE </t>
    </r>
    <r>
      <rPr>
        <b/>
        <sz val="11"/>
        <color theme="1"/>
        <rFont val="Calibri"/>
        <family val="2"/>
        <scheme val="minor"/>
      </rPr>
      <t xml:space="preserve"> de  KWANGO à Kahemba</t>
    </r>
  </si>
  <si>
    <r>
      <rPr>
        <b/>
        <sz val="11"/>
        <color rgb="FFFF0000"/>
        <rFont val="Calibri"/>
        <family val="2"/>
        <scheme val="minor"/>
      </rPr>
      <t>SOUS BUREAU</t>
    </r>
    <r>
      <rPr>
        <b/>
        <sz val="11"/>
        <color theme="1"/>
        <rFont val="Calibri"/>
        <family val="2"/>
        <scheme val="minor"/>
      </rPr>
      <t xml:space="preserve"> de Bandundu avec Hubs à KWANGO et KIKWIT</t>
    </r>
  </si>
  <si>
    <r>
      <rPr>
        <b/>
        <sz val="11"/>
        <color rgb="FFFF0000"/>
        <rFont val="Calibri"/>
        <family val="2"/>
        <scheme val="minor"/>
      </rPr>
      <t>SOUS BUREAU</t>
    </r>
    <r>
      <rPr>
        <b/>
        <sz val="11"/>
        <color theme="1"/>
        <rFont val="Calibri"/>
        <family val="2"/>
        <scheme val="minor"/>
      </rPr>
      <t xml:space="preserve"> de Matadi</t>
    </r>
  </si>
  <si>
    <t>WR</t>
  </si>
  <si>
    <r>
      <rPr>
        <sz val="11"/>
        <color rgb="FFFF0000"/>
        <rFont val="Calibri"/>
        <family val="2"/>
        <scheme val="minor"/>
      </rPr>
      <t>APPUI TECHNIQUE PONCTUEL</t>
    </r>
    <r>
      <rPr>
        <sz val="11"/>
        <color theme="1"/>
        <rFont val="Calibri"/>
        <family val="2"/>
        <scheme val="minor"/>
      </rPr>
      <t xml:space="preserve"> pour analyse des besoins, restructuration du dispositif de réponse d'urgence OMS aux crises sanitaires en cours et coordination de la réponse aux épidémies de choléra et Fièvre jaune , …</t>
    </r>
  </si>
  <si>
    <t>Fonds AFRO/IST</t>
  </si>
  <si>
    <t>Deploiement d'urgence pour mission d'appui ( 4 semaines à 8 semaines)</t>
  </si>
  <si>
    <r>
      <t xml:space="preserve">Dr Demba Lubambo Ghyllain </t>
    </r>
    <r>
      <rPr>
        <sz val="11"/>
        <color rgb="FFFF0000"/>
        <rFont val="Calibri"/>
        <family val="2"/>
        <scheme val="minor"/>
      </rPr>
      <t>(IST)</t>
    </r>
    <r>
      <rPr>
        <sz val="11"/>
        <color theme="1"/>
        <rFont val="Calibri"/>
        <family val="2"/>
        <scheme val="minor"/>
      </rPr>
      <t xml:space="preserve"> et Dr Vincent SONDJINOU (AFRO)</t>
    </r>
  </si>
  <si>
    <t>P4/P5</t>
  </si>
  <si>
    <r>
      <t xml:space="preserve">Déploiement </t>
    </r>
    <r>
      <rPr>
        <b/>
        <sz val="11"/>
        <color rgb="FF000000"/>
        <rFont val="Calibri"/>
        <family val="2"/>
        <scheme val="minor"/>
      </rPr>
      <t>pour appui Ponctuel AFRO/IST</t>
    </r>
    <r>
      <rPr>
        <sz val="11"/>
        <color rgb="FF000000"/>
        <rFont val="Calibri"/>
        <family val="2"/>
        <scheme val="minor"/>
      </rPr>
      <t xml:space="preserve">  à la COORDINATION de la réponse aux crises sanitaires (Cholera; Fièvre jaune)</t>
    </r>
  </si>
  <si>
    <t>ADM/WCO</t>
  </si>
  <si>
    <r>
      <t xml:space="preserve">1/ </t>
    </r>
    <r>
      <rPr>
        <sz val="11"/>
        <color rgb="FFFF0000"/>
        <rFont val="Calibri"/>
        <family val="2"/>
        <scheme val="minor"/>
      </rPr>
      <t>Appui au programme HSE en administration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et Suivi logistique et financier des projets d'urgence sur fonds specifiques</t>
    </r>
    <r>
      <rPr>
        <sz val="11"/>
        <color theme="1"/>
        <rFont val="Calibri"/>
        <family val="2"/>
        <scheme val="minor"/>
      </rPr>
      <t xml:space="preserve">: a/ </t>
    </r>
    <r>
      <rPr>
        <b/>
        <sz val="11"/>
        <color theme="1"/>
        <rFont val="Calibri"/>
        <family val="2"/>
        <scheme val="minor"/>
      </rPr>
      <t>Finances</t>
    </r>
    <r>
      <rPr>
        <sz val="11"/>
        <color theme="1"/>
        <rFont val="Calibri"/>
        <family val="2"/>
        <scheme val="minor"/>
      </rPr>
      <t xml:space="preserve"> : suivi budgetaire, requête des AAR et analyse des awards, … 2/ </t>
    </r>
    <r>
      <rPr>
        <b/>
        <sz val="11"/>
        <color theme="1"/>
        <rFont val="Calibri"/>
        <family val="2"/>
        <scheme val="minor"/>
      </rPr>
      <t>Administration</t>
    </r>
    <r>
      <rPr>
        <sz val="11"/>
        <color theme="1"/>
        <rFont val="Calibri"/>
        <family val="2"/>
        <scheme val="minor"/>
      </rPr>
      <t xml:space="preserve">: suivi des contrats de staff, suivi de documents des vehicules, suivi du recrutement consultants 3/ </t>
    </r>
    <r>
      <rPr>
        <b/>
        <sz val="11"/>
        <color theme="1"/>
        <rFont val="Calibri"/>
        <family val="2"/>
        <scheme val="minor"/>
      </rPr>
      <t>Logistique</t>
    </r>
    <r>
      <rPr>
        <sz val="11"/>
        <color theme="1"/>
        <rFont val="Calibri"/>
        <family val="2"/>
        <scheme val="minor"/>
      </rPr>
      <t xml:space="preserve">: suivi commandes internationales et locales, acheminement des intrants, gestion des equipements materiels , ... </t>
    </r>
  </si>
  <si>
    <t>Contrat SSA pour  six mois</t>
  </si>
  <si>
    <t>Vacant</t>
  </si>
  <si>
    <t>GS7</t>
  </si>
  <si>
    <r>
      <rPr>
        <b/>
        <i/>
        <sz val="11"/>
        <color rgb="FF000000"/>
        <rFont val="Calibri"/>
        <family val="2"/>
        <scheme val="minor"/>
      </rPr>
      <t>Consultant GS7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pour appui Logistique</t>
    </r>
    <r>
      <rPr>
        <sz val="11"/>
        <color rgb="FF000000"/>
        <rFont val="Calibri"/>
        <family val="2"/>
        <scheme val="minor"/>
      </rPr>
      <t xml:space="preserve">  à la coordination des urgences sanitaires</t>
    </r>
  </si>
  <si>
    <t>PF/ HSE-ODM</t>
  </si>
  <si>
    <r>
      <rPr>
        <sz val="11"/>
        <color rgb="FFFF0000"/>
        <rFont val="Calibri"/>
        <family val="2"/>
        <scheme val="minor"/>
      </rPr>
      <t xml:space="preserve">Suivi des Operations humanitaires OMS et Appui aux Divisions provinciales de la santé </t>
    </r>
    <r>
      <rPr>
        <sz val="11"/>
        <color theme="1"/>
        <rFont val="Calibri"/>
        <family val="2"/>
        <scheme val="minor"/>
      </rPr>
      <t>:  1/Suivi de g</t>
    </r>
    <r>
      <rPr>
        <b/>
        <sz val="11"/>
        <color theme="1"/>
        <rFont val="Calibri"/>
        <family val="2"/>
        <scheme val="minor"/>
      </rPr>
      <t>estion Projets</t>
    </r>
    <r>
      <rPr>
        <sz val="11"/>
        <color theme="1"/>
        <rFont val="Calibri"/>
        <family val="2"/>
        <scheme val="minor"/>
      </rPr>
      <t xml:space="preserve">: Suivi de la mise en oeuvre des activites humanitaires OMS et partenaires, 2/ </t>
    </r>
    <r>
      <rPr>
        <b/>
        <sz val="11"/>
        <color theme="1"/>
        <rFont val="Calibri"/>
        <family val="2"/>
        <scheme val="minor"/>
      </rPr>
      <t>Plaidoyer et visibilite OMS</t>
    </r>
    <r>
      <rPr>
        <sz val="11"/>
        <color theme="1"/>
        <rFont val="Calibri"/>
        <family val="2"/>
        <scheme val="minor"/>
      </rPr>
      <t xml:space="preserve"> : Production des produits de communication OMS et partenaires en situation d'urgence (sitreps, bulletins, cartographies 4 Ws, cartographies HeRams, …), Appui technique aux Divisions provinciqles de la santé pour le SIMR et le RSI,</t>
    </r>
  </si>
  <si>
    <t>Contrat Consultant pour six mois</t>
  </si>
  <si>
    <r>
      <rPr>
        <b/>
        <sz val="11"/>
        <color rgb="FF000000"/>
        <rFont val="Calibri"/>
        <family val="2"/>
        <scheme val="minor"/>
      </rPr>
      <t>Consultant GS7 Chargé de communication</t>
    </r>
    <r>
      <rPr>
        <sz val="11"/>
        <color rgb="FF000000"/>
        <rFont val="Calibri"/>
        <family val="2"/>
        <scheme val="minor"/>
      </rPr>
      <t xml:space="preserve"> en appui à la coordination des Urgences</t>
    </r>
  </si>
  <si>
    <r>
      <rPr>
        <sz val="11"/>
        <color rgb="FFFF0000"/>
        <rFont val="Calibri"/>
        <family val="2"/>
        <scheme val="minor"/>
      </rPr>
      <t>Appui au WCO pour la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Gestion des Urgences sanitaires en cours </t>
    </r>
    <r>
      <rPr>
        <sz val="11"/>
        <rFont val="Calibri"/>
        <family val="2"/>
        <scheme val="minor"/>
      </rPr>
      <t>(Epidémie de Fièvre jaune)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1/ </t>
    </r>
    <r>
      <rPr>
        <b/>
        <sz val="11"/>
        <color theme="1"/>
        <rFont val="Calibri"/>
        <family val="2"/>
        <scheme val="minor"/>
      </rPr>
      <t>Leadership OMS</t>
    </r>
    <r>
      <rPr>
        <sz val="11"/>
        <color theme="1"/>
        <rFont val="Calibri"/>
        <family val="2"/>
        <scheme val="minor"/>
      </rPr>
      <t xml:space="preserve">: s'assurer de la mise en oeuvre du  cadre d'action d'urgence ERF/CDD (OMS) , Appui technique au HCC pour la Coordination  du cluster santé (évaluation sanitaires sur terrain, production des sitreps; suivi de la cartographie des acteurs/besoins,...…), 2/ </t>
    </r>
    <r>
      <rPr>
        <b/>
        <sz val="11"/>
        <color theme="1"/>
        <rFont val="Calibri"/>
        <family val="2"/>
        <scheme val="minor"/>
      </rPr>
      <t>Partenariat</t>
    </r>
    <r>
      <rPr>
        <sz val="11"/>
        <color theme="1"/>
        <rFont val="Calibri"/>
        <family val="2"/>
        <scheme val="minor"/>
      </rPr>
      <t xml:space="preserve">: Mobilisation des ressources (elaboration, suivi des projets et rapportage; …) et Production des rapports,  3/ </t>
    </r>
    <r>
      <rPr>
        <b/>
        <sz val="11"/>
        <color theme="1"/>
        <rFont val="Calibri"/>
        <family val="2"/>
        <scheme val="minor"/>
      </rPr>
      <t>Planification strategique</t>
    </r>
    <r>
      <rPr>
        <sz val="11"/>
        <color theme="1"/>
        <rFont val="Calibri"/>
        <family val="2"/>
        <scheme val="minor"/>
      </rPr>
      <t xml:space="preserve">: Evaluation besoins, Plans de contingence UN, MSP et Mise en oeuvre des projets OMS sur divers fonds d'urgence, 4/ </t>
    </r>
    <r>
      <rPr>
        <b/>
        <sz val="11"/>
        <color theme="1"/>
        <rFont val="Calibri"/>
        <family val="2"/>
        <scheme val="minor"/>
      </rPr>
      <t>Renforcement des capacites</t>
    </r>
    <r>
      <rPr>
        <sz val="11"/>
        <color theme="1"/>
        <rFont val="Calibri"/>
        <family val="2"/>
        <scheme val="minor"/>
      </rPr>
      <t>:   Briefing du staff WCO, MSP et partenaires humanitaires  sur ERF, DRM et RSI</t>
    </r>
  </si>
  <si>
    <t>susceptible d'être re,placé par un Point Focal HSE</t>
  </si>
  <si>
    <t>P4</t>
  </si>
  <si>
    <r>
      <t xml:space="preserve">Recrutement d'un </t>
    </r>
    <r>
      <rPr>
        <b/>
        <i/>
        <sz val="11"/>
        <color rgb="FF000000"/>
        <rFont val="Calibri"/>
        <family val="2"/>
        <scheme val="minor"/>
      </rPr>
      <t>Consultant Urgentiste P4</t>
    </r>
    <r>
      <rPr>
        <sz val="11"/>
        <color rgb="FF000000"/>
        <rFont val="Calibri"/>
        <family val="2"/>
        <scheme val="minor"/>
      </rPr>
      <t xml:space="preserve"> en appui à la coordination de la réponse aux des Urgences sanitaires (Epidémie de Fièvre Jaune)</t>
    </r>
  </si>
  <si>
    <r>
      <rPr>
        <b/>
        <sz val="11"/>
        <color rgb="FFFF0000"/>
        <rFont val="Calibri"/>
        <family val="2"/>
        <scheme val="minor"/>
      </rPr>
      <t>BUREAU</t>
    </r>
    <r>
      <rPr>
        <b/>
        <sz val="11"/>
        <color theme="1"/>
        <rFont val="Calibri"/>
        <family val="2"/>
        <scheme val="minor"/>
      </rPr>
      <t xml:space="preserve"> de KINSHASA</t>
    </r>
  </si>
  <si>
    <t>Recrutement Additionnel</t>
  </si>
  <si>
    <t>Superviseur</t>
  </si>
  <si>
    <t>Attributions principales</t>
  </si>
  <si>
    <t>Origine Fonds</t>
  </si>
  <si>
    <t xml:space="preserve">Suggestion pour consideration HR </t>
  </si>
  <si>
    <t>Candidats / situation actuelle</t>
  </si>
  <si>
    <t>Cout*12 mois/ USD</t>
  </si>
  <si>
    <t>Cout*6 mois/ USD</t>
  </si>
  <si>
    <t>Cout mensuel/ USD</t>
  </si>
  <si>
    <t>Grade</t>
  </si>
  <si>
    <t>Position/Staff</t>
  </si>
  <si>
    <t>Lieu d'affectation</t>
  </si>
  <si>
    <t>Action</t>
  </si>
  <si>
    <t>Besoins en Ressources Humaines: Recrutement/Extension de contrat des Consultants</t>
  </si>
  <si>
    <t xml:space="preserve"> Estimation de bésoins  et  Coûts additionnels pour la riposte à l'épidemie de fièvre Jaune en  RDC _ Mai -Octobre 2016</t>
  </si>
  <si>
    <t>Border</t>
  </si>
  <si>
    <t>Kinshasa</t>
  </si>
  <si>
    <t>Ongoing</t>
  </si>
  <si>
    <t>RDC_SYNTHESE DU BUDGET  CAMPAGNE DE VACCINATION DE RIPOSTE CONTRE  LA FIEVRE JAUNE DANS LES 47 ZS A RISQUE, 2016</t>
  </si>
  <si>
    <t>AUTRES COUTS</t>
  </si>
  <si>
    <t>SOURCES DE FINANCEMENT EN $ US</t>
  </si>
  <si>
    <t>N.B. Budget travaillé uniquement sur les 47 Zones de Santé</t>
  </si>
  <si>
    <t>Total montant sollicité</t>
  </si>
  <si>
    <t>GAP COUTS OPERATIONNELS ET FRAIS TRANSFERTS</t>
  </si>
  <si>
    <t>TOTAL COUTS VACCINS ET MATERIELS D'INJECTION</t>
  </si>
  <si>
    <t>Couts  Matériels d'injection</t>
  </si>
  <si>
    <t>COUTS VACCINS ET MATERIELS D'INJECTION EN $ US</t>
  </si>
  <si>
    <t>Doses Vaccin (VAA)</t>
  </si>
  <si>
    <t>Nombre des Zones de Santé</t>
  </si>
  <si>
    <t>ZS frontalières a Angola</t>
  </si>
  <si>
    <t>Item</t>
  </si>
  <si>
    <t>Synthèse budget  YF 2016</t>
  </si>
  <si>
    <t>Distribution Intrants mat inject Central/Province</t>
  </si>
  <si>
    <t>Carburant (voiture, moto, horsbord &amp; générateur)</t>
  </si>
  <si>
    <t>Equipements de télécommunication</t>
  </si>
  <si>
    <t>Outils de gestion (impression)</t>
  </si>
  <si>
    <t xml:space="preserve">BUDGET  CAMPAGNE DE VACCINATION  51 ZS </t>
  </si>
  <si>
    <t>I. PERIODE  AVANT L'EPIDEMIE</t>
  </si>
  <si>
    <t>N⁰</t>
  </si>
  <si>
    <t>Activités</t>
  </si>
  <si>
    <t>Responsable</t>
  </si>
  <si>
    <t>Indicateurs</t>
  </si>
  <si>
    <t>Fréquence / Echéance</t>
  </si>
  <si>
    <t>Coût Unitaire ($)</t>
  </si>
  <si>
    <t>Coût total ($)</t>
  </si>
  <si>
    <t>I.</t>
  </si>
  <si>
    <t xml:space="preserve"> Stratégie 1: Mise  en place des mécanismes de coordination  </t>
  </si>
  <si>
    <t>Appuyer  l'élaboration du plan national   de préparation</t>
  </si>
  <si>
    <t>OMS</t>
  </si>
  <si>
    <t>Existence d'un financement</t>
  </si>
  <si>
    <t>1 fois</t>
  </si>
  <si>
    <t>Valider le plan de préparation et prévention d'épidémie de la fièvre jaune</t>
  </si>
  <si>
    <t>CNC</t>
  </si>
  <si>
    <t>Disponibilité d'un plan validé</t>
  </si>
  <si>
    <t>Organiser les réunions de comité FJ</t>
  </si>
  <si>
    <t>Comité de lutte contre FJ</t>
  </si>
  <si>
    <t>Existence des comptes rendus</t>
  </si>
  <si>
    <t>1réunion/semX4X3</t>
  </si>
  <si>
    <t>3 000</t>
  </si>
  <si>
    <t>Organiser les réunions transfrontalières d'harmonisation des stratégies de lutte</t>
  </si>
  <si>
    <t>OMS/CDC</t>
  </si>
  <si>
    <t>Existence d'un rapport de mission</t>
  </si>
  <si>
    <t>1 fois/mois Pdt 3mois pr 5pers: 5 billets (A-R), perdiem et Go pass</t>
  </si>
  <si>
    <t>8 025</t>
  </si>
  <si>
    <t>Appuyer  la supervision et le suivi des activités aux PoE et ZS frontalières</t>
  </si>
  <si>
    <t>DLM/PNHF</t>
  </si>
  <si>
    <t>Existence des rapports de mission</t>
  </si>
  <si>
    <t>1fois par mois pour  7 PoE : Lufu, yema, Dilolo, Ndjili, Mwanda, Kamako, Kahemba</t>
  </si>
  <si>
    <t>10 065</t>
  </si>
  <si>
    <t>Sous-total</t>
  </si>
  <si>
    <t>59 570</t>
  </si>
  <si>
    <t>II.</t>
  </si>
  <si>
    <t xml:space="preserve"> Stratégie 2: Renforcement de la surveillance épidémiologique aux PoE et ZS frontalières </t>
  </si>
  <si>
    <t>Briefer les prestataires des PoE et CS</t>
  </si>
  <si>
    <t>1 fois  pour chaque Point d'Entrée</t>
  </si>
  <si>
    <t>Screener tous les voyageurs en provenance de l'Angola</t>
  </si>
  <si>
    <t>PNHF/CDC</t>
  </si>
  <si>
    <t>Existence du rapport d'activités</t>
  </si>
  <si>
    <t>Continue</t>
  </si>
  <si>
    <t>3pers/postex7x3 = 630</t>
  </si>
  <si>
    <t>Screener le statut vaccinal  de la FJ  de voyageurs en provenance de l'Angola</t>
  </si>
  <si>
    <t>3pers/postex7x30 = 630</t>
  </si>
  <si>
    <t>1 890</t>
  </si>
  <si>
    <t>Reproduire les outils de surveillance (définition des cas, fiche sanitaire)</t>
  </si>
  <si>
    <t>OMS /UNICEF</t>
  </si>
  <si>
    <t>1 406</t>
  </si>
  <si>
    <t>4 219</t>
  </si>
  <si>
    <t>III.</t>
  </si>
  <si>
    <t xml:space="preserve"> Stratégie 3: Organisation de la sensibilisation, communication et éducation des voyageurs</t>
  </si>
  <si>
    <t>Elaborer un plan de communication sur les risques de contamination</t>
  </si>
  <si>
    <t>PNCPS/PNHF</t>
  </si>
  <si>
    <t>1fois</t>
  </si>
  <si>
    <t>1 000</t>
  </si>
  <si>
    <t>Concevoir le message de sensibilisation sur la fièvre jaune et le VAA</t>
  </si>
  <si>
    <t>Existence des messages conçus</t>
  </si>
  <si>
    <t xml:space="preserve">Reproduire les messages </t>
  </si>
  <si>
    <t>Existence des messages</t>
  </si>
  <si>
    <t>1fois (dépliants et banderoles)</t>
  </si>
  <si>
    <t>Diffuser les messages</t>
  </si>
  <si>
    <t>PNHF</t>
  </si>
  <si>
    <t>Nombre de messages diffusés</t>
  </si>
  <si>
    <t>33 410</t>
  </si>
  <si>
    <t>IV.</t>
  </si>
  <si>
    <t xml:space="preserve"> Stratégie 4: Vaccination obligatoire des voyageurs en partance pour l'Angola</t>
  </si>
  <si>
    <t>Acheter le vaccin antiamaril  (VAA)</t>
  </si>
  <si>
    <t>OMS /CDC</t>
  </si>
  <si>
    <t>Nombre de doses achetées</t>
  </si>
  <si>
    <t>1fois pour  45 450 doses par mois X0.48$ /dose</t>
  </si>
  <si>
    <t>21 816</t>
  </si>
  <si>
    <t>Acheter  seringues autobloquantes (SAB)</t>
  </si>
  <si>
    <t>Nombre de seringues achetés</t>
  </si>
  <si>
    <t>1fois pour 45 450 doses</t>
  </si>
  <si>
    <t>Acheter les autres intrants (seringues de dilution)</t>
  </si>
  <si>
    <t>Quantité d'intrants achetés</t>
  </si>
  <si>
    <t>1fois  pour 45 450  doses par mois</t>
  </si>
  <si>
    <t>22 725</t>
  </si>
  <si>
    <t>Doter les PoE des carburants et lubrifiants</t>
  </si>
  <si>
    <t>OMS /UNICEF</t>
  </si>
  <si>
    <t>Nombre de litres achetés</t>
  </si>
  <si>
    <t>2 650</t>
  </si>
  <si>
    <t>Doter les Points d’Entrée , d’ouate, désinfectants, etc</t>
  </si>
  <si>
    <t>Disponibilité des intrants</t>
  </si>
  <si>
    <t>V.</t>
  </si>
  <si>
    <t xml:space="preserve"> Stratégie 5: Mobilisation des ressources nécessaires à la mise en œuvre des stratégies</t>
  </si>
  <si>
    <t>Tenir les réunions  de plaidoyer</t>
  </si>
  <si>
    <t xml:space="preserve">           CNC </t>
  </si>
  <si>
    <t>Existence  des comptes rendus</t>
  </si>
  <si>
    <t>1 fois par mois</t>
  </si>
  <si>
    <t>1 500</t>
  </si>
  <si>
    <t>Campagne de souscription de fonds</t>
  </si>
  <si>
    <t>Nombre de Souscription</t>
  </si>
  <si>
    <t>VI.</t>
  </si>
  <si>
    <t xml:space="preserve"> Stratégie 6: Prise en charge de cas suspects</t>
  </si>
  <si>
    <t>Doter les PoE et ZS frontalières en MEG et intrants</t>
  </si>
  <si>
    <t>21 000</t>
  </si>
  <si>
    <t>Prépositionnment des MEG et intrants</t>
  </si>
  <si>
    <t>Existence des MEG  et Intrants aux PoE</t>
  </si>
  <si>
    <t>Traiter  et référer les cas suspects de la fièvre jaune</t>
  </si>
  <si>
    <t>Nombre des cas suspects de fièvre jaune traités</t>
  </si>
  <si>
    <t>24 150</t>
  </si>
  <si>
    <t>VII.</t>
  </si>
  <si>
    <t xml:space="preserve"> Stratégie 7: Organisation de la lutte anti-vectorielle</t>
  </si>
  <si>
    <t>Doter les PoE et ZS frontalières des intrants (Atomiseurs, insecticides, répulsifs, etc)</t>
  </si>
  <si>
    <t>Existence des  intrants aux PoE</t>
  </si>
  <si>
    <t>Désinsectiser les moyens des transports en trafic routier</t>
  </si>
  <si>
    <t>Nombre des moyens de transports désinsectisés</t>
  </si>
  <si>
    <t>31 500</t>
  </si>
  <si>
    <t xml:space="preserve">TOTAL BUDGET PHASE PRE-EPIDEMIQUE </t>
  </si>
  <si>
    <t>292 970</t>
  </si>
  <si>
    <t>II. PERIODE  PENDANT  L'EPIDEMIE</t>
  </si>
  <si>
    <t xml:space="preserve"> Stratégie 1: Renforcement  des mécanismes de coordination  </t>
  </si>
  <si>
    <t> Comité FJ</t>
  </si>
  <si>
    <t> OMS</t>
  </si>
  <si>
    <t>8 025</t>
  </si>
  <si>
    <t>24 075</t>
  </si>
  <si>
    <t xml:space="preserve">    OMS</t>
  </si>
  <si>
    <t>10 065</t>
  </si>
  <si>
    <t>30 195</t>
  </si>
  <si>
    <t>Sous total</t>
  </si>
  <si>
    <t>Former   les prestataires des PoE et des ZS ciblés</t>
  </si>
  <si>
    <t>1 fois  pour chaque Point d'Entrée et ZS</t>
  </si>
  <si>
    <t>18 499</t>
  </si>
  <si>
    <t>III</t>
  </si>
  <si>
    <t>Stratégie 3 : Vaccination obligatoire des voyageurs en partance pour l'Angola</t>
  </si>
  <si>
    <t>Acheter le vaccin antiamaril (VAA)</t>
  </si>
  <si>
    <t>Disponibilités de VAA</t>
  </si>
  <si>
    <t>Acheter  seringues autobloquantes</t>
  </si>
  <si>
    <t>Disponibilités de SAB</t>
  </si>
  <si>
    <t>31 815</t>
  </si>
  <si>
    <t>Acheter les autres intrants (ouate, gants,  seringues de dilution, désinfectants, etc)</t>
  </si>
  <si>
    <t>Disponibilités de intrants</t>
  </si>
  <si>
    <t>25 413</t>
  </si>
  <si>
    <t>Disponibilités de carburants et lubrifiants</t>
  </si>
  <si>
    <t>125 326</t>
  </si>
  <si>
    <t>IV</t>
  </si>
  <si>
    <t>Stratégie 4 : Renforcement de la surveillance épidémiologiques dans les ZS (Kinshasa, Kongo Central, Kwango)</t>
  </si>
  <si>
    <t>Formation ECZ</t>
  </si>
  <si>
    <t>DLM</t>
  </si>
  <si>
    <t xml:space="preserve">Nombre d'ECZ formés </t>
  </si>
  <si>
    <t xml:space="preserve">1fois pour les ZS à risque </t>
  </si>
  <si>
    <t>Formation des Reco ( Kinshasa, Kongo Central et Kwango )</t>
  </si>
  <si>
    <t xml:space="preserve">Nombre de Reco  formés </t>
  </si>
  <si>
    <t>74 620</t>
  </si>
  <si>
    <t>Supervision des DPS et des ZS</t>
  </si>
  <si>
    <t xml:space="preserve">Nombre de supervisions menées </t>
  </si>
  <si>
    <t>1 fois/mois</t>
  </si>
  <si>
    <t>69 066</t>
  </si>
  <si>
    <t>Appuyer la recherche active dans les Fosa</t>
  </si>
  <si>
    <t>Nombre de visites de recherches active</t>
  </si>
  <si>
    <t xml:space="preserve">Appuyer les investigations des cas </t>
  </si>
  <si>
    <t>Nombre d'investigations menées</t>
  </si>
  <si>
    <t>Appuyer l'échange d'informations ( Cartes de crédits)</t>
  </si>
  <si>
    <t>Crédits disponibles</t>
  </si>
  <si>
    <t xml:space="preserve">1 fois </t>
  </si>
  <si>
    <t>10 680</t>
  </si>
  <si>
    <t>Renforcer les capacités de l'INRB</t>
  </si>
  <si>
    <t>INRB</t>
  </si>
  <si>
    <t>509 142</t>
  </si>
  <si>
    <t xml:space="preserve"> Stratégie 5: Renforcement de la Prise en charge de cas suspects</t>
  </si>
  <si>
    <t>Mener des prospections sur les structures de PEC</t>
  </si>
  <si>
    <t>SCPEC/MSF</t>
  </si>
  <si>
    <t xml:space="preserve">Nombre de visites de prospections </t>
  </si>
  <si>
    <t>1 fois pour les ZS à risque</t>
  </si>
  <si>
    <t>25 995</t>
  </si>
  <si>
    <t>Aménager et équiper les structures de PEC</t>
  </si>
  <si>
    <t>Nombre de Fosa aménagées et équipée</t>
  </si>
  <si>
    <t>132 600</t>
  </si>
  <si>
    <t xml:space="preserve">Doter en Kits de PEC les structures sanitaires </t>
  </si>
  <si>
    <t>Kits disponibles dans les Fosa</t>
  </si>
  <si>
    <t>Former les équipes de PEC</t>
  </si>
  <si>
    <t>Nombre de personnes formées</t>
  </si>
  <si>
    <t>48 052</t>
  </si>
  <si>
    <t>Superviser les activités de PEC pour  1mois</t>
  </si>
  <si>
    <t>Nombre de visites de supervision</t>
  </si>
  <si>
    <t>60 860</t>
  </si>
  <si>
    <t xml:space="preserve">Organiser le transport des malades </t>
  </si>
  <si>
    <t>Nombre de malades transférés</t>
  </si>
  <si>
    <t>33 280</t>
  </si>
  <si>
    <t xml:space="preserve">Approvisionner en Crédits la sous-commission pour échanges d'information </t>
  </si>
  <si>
    <t>2 040</t>
  </si>
  <si>
    <t>604 330</t>
  </si>
  <si>
    <t>VIII.</t>
  </si>
  <si>
    <t xml:space="preserve"> Stratégie 6: Renforcement de la lutte anti-vectorielle</t>
  </si>
  <si>
    <t xml:space="preserve">Superviser les  DPS et ZS </t>
  </si>
  <si>
    <t>SCHLAV/MSF</t>
  </si>
  <si>
    <t>Former ou /Briefer les prestataires des DPS et ZS</t>
  </si>
  <si>
    <t>Nombre de prestataires formés</t>
  </si>
  <si>
    <t>24 364</t>
  </si>
  <si>
    <t xml:space="preserve">Sensibiliser les communautés à la lutte mécanique </t>
  </si>
  <si>
    <t>Nombre de ménages sensibilisés</t>
  </si>
  <si>
    <t>8 000</t>
  </si>
  <si>
    <t xml:space="preserve">Mener les enquêtes entomologiques </t>
  </si>
  <si>
    <t>Nombre d'enquêtes menées</t>
  </si>
  <si>
    <t xml:space="preserve">Approvisionner en EPI, matériels; consommables et fournitures </t>
  </si>
  <si>
    <t>Disponibilité des équipements</t>
  </si>
  <si>
    <t xml:space="preserve">Mener des campagnes Pulvérisation et fumigation  </t>
  </si>
  <si>
    <t>Nombre de campagne de pulvérisations menées</t>
  </si>
  <si>
    <t>14 435</t>
  </si>
  <si>
    <t>526 984</t>
  </si>
  <si>
    <t>IX</t>
  </si>
  <si>
    <t xml:space="preserve">Stratégie 7:  Vaccination réactive et préventive des masses </t>
  </si>
  <si>
    <t xml:space="preserve">Vaccination réavtive de 11 ZS de santé Kongo Central et 2ZS de Kinshasa </t>
  </si>
  <si>
    <t>PEV</t>
  </si>
  <si>
    <t>2 816 426</t>
  </si>
  <si>
    <t xml:space="preserve">Vaccination réavtive de 3 ZS de santé du Kwango Central et 1 de Kinshasa </t>
  </si>
  <si>
    <t>Voir PEV </t>
  </si>
  <si>
    <t>Vaccination préventive de 32 ZS de Kinshasa, et les autres ZS frontalières du Lualaba et du Kasai Central</t>
  </si>
  <si>
    <t>X</t>
  </si>
  <si>
    <t xml:space="preserve">Stratégie. Organisation de la sensibilisation, communication et éducation des populations </t>
  </si>
  <si>
    <t xml:space="preserve">Production et diffusion des outils </t>
  </si>
  <si>
    <t>SCCO</t>
  </si>
  <si>
    <t>SOUS TOTAL PENDANT EPIDEMIE</t>
  </si>
  <si>
    <t>5 177 072</t>
  </si>
  <si>
    <t>II. PERIODE  APRES  L'EPIDEMIE</t>
  </si>
  <si>
    <t>DLM/PNHF/CDC</t>
  </si>
  <si>
    <t>54 270</t>
  </si>
  <si>
    <t xml:space="preserve">Screener tous les voyageurs </t>
  </si>
  <si>
    <t>10 980</t>
  </si>
  <si>
    <t xml:space="preserve"> Stratégie 3: Renforcement de la  sensibilisation, communication et éducation des voyageurs</t>
  </si>
  <si>
    <t>Organiser  la sensibilisation des voyageurs</t>
  </si>
  <si>
    <t>PNHF/ ZS</t>
  </si>
  <si>
    <t xml:space="preserve"> Stratégie 4: Renforcement de la lutte anti-vectorielle</t>
  </si>
  <si>
    <t>Désinsectiser les moyens des transports en trafic international</t>
  </si>
  <si>
    <t>Assainir l'environnement  dans les ZS  frontalières à risques de la Fièvre jaune</t>
  </si>
  <si>
    <t xml:space="preserve"> PNHF</t>
  </si>
  <si>
    <t xml:space="preserve"> Rapport d’activités</t>
  </si>
  <si>
    <t xml:space="preserve"> Continue</t>
  </si>
  <si>
    <t>TOTAL PHASE POST-EPIDEMIQUE</t>
  </si>
  <si>
    <t>79 507</t>
  </si>
  <si>
    <t>TOTAL  GENERAL  DU PLAN</t>
  </si>
  <si>
    <t>5 549 549*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</si>
</sst>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[$$-409]#,##0_ ;\-[$$-409]#,##0\ "/>
    <numFmt numFmtId="166" formatCode="[$$-409]#,##0.00_ ;\-[$$-409]#,##0.00\ "/>
    <numFmt numFmtId="167" formatCode="_-* #,##0\ _€_-;\-* #,##0\ _€_-;_-* &quot;-&quot;??\ _€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9"/>
      <color rgb="FFFF0000"/>
      <name val="Arial"/>
      <family val="2"/>
    </font>
    <font>
      <b/>
      <sz val="8"/>
      <color theme="0"/>
      <name val="Arial"/>
      <family val="2"/>
    </font>
    <font>
      <sz val="8"/>
      <color rgb="FF7030A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0000FF"/>
      <name val="Arial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Calibri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9"/>
      <color rgb="FFFFFF00"/>
      <name val="Arial"/>
      <family val="2"/>
    </font>
    <font>
      <b/>
      <sz val="10"/>
      <color rgb="FFFFFF00"/>
      <name val="Arial"/>
      <family val="2"/>
    </font>
    <font>
      <b/>
      <sz val="10"/>
      <color theme="0"/>
      <name val="Arial"/>
      <family val="2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7030A0"/>
      <name val="Arial"/>
      <family val="2"/>
    </font>
    <font>
      <b/>
      <sz val="8"/>
      <color rgb="FFFFFF00"/>
      <name val="Arial"/>
      <family val="2"/>
    </font>
    <font>
      <sz val="8"/>
      <color rgb="FFFFFF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9594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9" fillId="0" borderId="0"/>
  </cellStyleXfs>
  <cellXfs count="322">
    <xf numFmtId="0" fontId="0" fillId="0" borderId="0" xfId="0"/>
    <xf numFmtId="3" fontId="3" fillId="3" borderId="1" xfId="0" applyNumberFormat="1" applyFont="1" applyFill="1" applyBorder="1" applyAlignment="1"/>
    <xf numFmtId="165" fontId="3" fillId="3" borderId="1" xfId="0" applyNumberFormat="1" applyFont="1" applyFill="1" applyBorder="1" applyAlignment="1"/>
    <xf numFmtId="165" fontId="2" fillId="0" borderId="1" xfId="0" applyNumberFormat="1" applyFont="1" applyBorder="1" applyAlignment="1">
      <alignment vertical="center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/>
    <xf numFmtId="165" fontId="2" fillId="0" borderId="1" xfId="0" applyNumberFormat="1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14" fillId="0" borderId="5" xfId="0" applyFont="1" applyBorder="1" applyAlignment="1">
      <alignment wrapText="1"/>
    </xf>
    <xf numFmtId="0" fontId="15" fillId="4" borderId="3" xfId="0" applyFont="1" applyFill="1" applyBorder="1" applyAlignment="1">
      <alignment horizontal="left" wrapText="1" readingOrder="1"/>
    </xf>
    <xf numFmtId="0" fontId="14" fillId="5" borderId="3" xfId="0" applyFont="1" applyFill="1" applyBorder="1" applyAlignment="1">
      <alignment horizontal="center" vertical="center" wrapText="1" readingOrder="1"/>
    </xf>
    <xf numFmtId="0" fontId="14" fillId="0" borderId="3" xfId="0" applyFont="1" applyBorder="1" applyAlignment="1">
      <alignment horizontal="center" wrapText="1" readingOrder="1"/>
    </xf>
    <xf numFmtId="0" fontId="15" fillId="4" borderId="3" xfId="0" applyFont="1" applyFill="1" applyBorder="1" applyAlignment="1">
      <alignment horizontal="center" wrapText="1" readingOrder="1"/>
    </xf>
    <xf numFmtId="0" fontId="16" fillId="0" borderId="3" xfId="0" applyFont="1" applyBorder="1" applyAlignment="1">
      <alignment horizontal="left" wrapText="1" readingOrder="1"/>
    </xf>
    <xf numFmtId="0" fontId="16" fillId="0" borderId="3" xfId="0" applyFont="1" applyBorder="1" applyAlignment="1">
      <alignment horizontal="center" vertical="center" wrapText="1" readingOrder="1"/>
    </xf>
    <xf numFmtId="167" fontId="7" fillId="4" borderId="3" xfId="1" applyNumberFormat="1" applyFont="1" applyFill="1" applyBorder="1" applyAlignment="1">
      <alignment horizontal="center" wrapText="1" readingOrder="1"/>
    </xf>
    <xf numFmtId="1" fontId="0" fillId="0" borderId="0" xfId="0" applyNumberFormat="1"/>
    <xf numFmtId="167" fontId="0" fillId="0" borderId="0" xfId="0" applyNumberFormat="1"/>
    <xf numFmtId="167" fontId="15" fillId="4" borderId="3" xfId="1" applyNumberFormat="1" applyFont="1" applyFill="1" applyBorder="1" applyAlignment="1">
      <alignment horizontal="center" wrapText="1" readingOrder="1"/>
    </xf>
    <xf numFmtId="165" fontId="7" fillId="3" borderId="1" xfId="0" applyNumberFormat="1" applyFont="1" applyFill="1" applyBorder="1" applyAlignment="1"/>
    <xf numFmtId="165" fontId="8" fillId="0" borderId="1" xfId="0" applyNumberFormat="1" applyFont="1" applyBorder="1" applyAlignment="1">
      <alignment horizontal="center" vertical="center"/>
    </xf>
    <xf numFmtId="167" fontId="15" fillId="4" borderId="3" xfId="0" applyNumberFormat="1" applyFont="1" applyFill="1" applyBorder="1" applyAlignment="1">
      <alignment horizontal="center" wrapText="1" readingOrder="1"/>
    </xf>
    <xf numFmtId="167" fontId="19" fillId="4" borderId="3" xfId="1" applyNumberFormat="1" applyFont="1" applyFill="1" applyBorder="1" applyAlignment="1">
      <alignment horizontal="center" wrapText="1" readingOrder="1"/>
    </xf>
    <xf numFmtId="0" fontId="18" fillId="4" borderId="3" xfId="0" applyFont="1" applyFill="1" applyBorder="1" applyAlignment="1">
      <alignment horizontal="left" wrapText="1" readingOrder="1"/>
    </xf>
    <xf numFmtId="0" fontId="21" fillId="0" borderId="0" xfId="0" applyFont="1"/>
    <xf numFmtId="0" fontId="3" fillId="3" borderId="6" xfId="0" applyFont="1" applyFill="1" applyBorder="1"/>
    <xf numFmtId="0" fontId="4" fillId="0" borderId="6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6" xfId="0" applyFont="1" applyBorder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2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0" fillId="0" borderId="1" xfId="0" applyBorder="1"/>
    <xf numFmtId="0" fontId="21" fillId="0" borderId="1" xfId="0" applyFont="1" applyBorder="1"/>
    <xf numFmtId="3" fontId="21" fillId="0" borderId="1" xfId="0" applyNumberFormat="1" applyFont="1" applyBorder="1"/>
    <xf numFmtId="166" fontId="17" fillId="3" borderId="1" xfId="0" applyNumberFormat="1" applyFont="1" applyFill="1" applyBorder="1" applyAlignment="1">
      <alignment vertical="center"/>
    </xf>
    <xf numFmtId="0" fontId="10" fillId="0" borderId="6" xfId="0" applyFont="1" applyFill="1" applyBorder="1" applyAlignment="1">
      <alignment horizontal="left" vertical="center"/>
    </xf>
    <xf numFmtId="3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0" fillId="0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65" fontId="0" fillId="0" borderId="0" xfId="0" applyNumberFormat="1"/>
    <xf numFmtId="1" fontId="22" fillId="0" borderId="1" xfId="0" applyNumberFormat="1" applyFont="1" applyFill="1" applyBorder="1" applyAlignment="1">
      <alignment horizontal="left" vertical="center"/>
    </xf>
    <xf numFmtId="165" fontId="8" fillId="0" borderId="1" xfId="0" applyNumberFormat="1" applyFont="1" applyBorder="1" applyAlignment="1">
      <alignment vertical="center"/>
    </xf>
    <xf numFmtId="0" fontId="8" fillId="0" borderId="1" xfId="0" applyFont="1" applyBorder="1" applyAlignment="1"/>
    <xf numFmtId="0" fontId="8" fillId="0" borderId="1" xfId="0" applyFont="1" applyBorder="1"/>
    <xf numFmtId="165" fontId="12" fillId="0" borderId="1" xfId="0" applyNumberFormat="1" applyFont="1" applyBorder="1" applyAlignment="1">
      <alignment vertical="center"/>
    </xf>
    <xf numFmtId="165" fontId="12" fillId="0" borderId="1" xfId="0" applyNumberFormat="1" applyFont="1" applyFill="1" applyBorder="1" applyAlignment="1">
      <alignment vertical="center"/>
    </xf>
    <xf numFmtId="0" fontId="15" fillId="0" borderId="3" xfId="0" applyFont="1" applyFill="1" applyBorder="1" applyAlignment="1">
      <alignment horizontal="left" wrapText="1" readingOrder="1"/>
    </xf>
    <xf numFmtId="0" fontId="15" fillId="0" borderId="3" xfId="0" applyFont="1" applyFill="1" applyBorder="1" applyAlignment="1">
      <alignment horizontal="center" wrapText="1" readingOrder="1"/>
    </xf>
    <xf numFmtId="167" fontId="15" fillId="0" borderId="3" xfId="1" applyNumberFormat="1" applyFont="1" applyFill="1" applyBorder="1" applyAlignment="1">
      <alignment horizontal="center" wrapText="1" readingOrder="1"/>
    </xf>
    <xf numFmtId="167" fontId="7" fillId="0" borderId="3" xfId="1" applyNumberFormat="1" applyFont="1" applyFill="1" applyBorder="1" applyAlignment="1">
      <alignment horizontal="center" wrapText="1" readingOrder="1"/>
    </xf>
    <xf numFmtId="0" fontId="23" fillId="4" borderId="3" xfId="0" applyFont="1" applyFill="1" applyBorder="1" applyAlignment="1">
      <alignment horizontal="left" wrapText="1" readingOrder="1"/>
    </xf>
    <xf numFmtId="3" fontId="15" fillId="4" borderId="3" xfId="0" applyNumberFormat="1" applyFont="1" applyFill="1" applyBorder="1" applyAlignment="1">
      <alignment horizontal="center" wrapText="1" readingOrder="1"/>
    </xf>
    <xf numFmtId="167" fontId="15" fillId="0" borderId="3" xfId="0" applyNumberFormat="1" applyFont="1" applyFill="1" applyBorder="1" applyAlignment="1">
      <alignment horizontal="center" wrapText="1" readingOrder="1"/>
    </xf>
    <xf numFmtId="0" fontId="23" fillId="4" borderId="3" xfId="0" applyFont="1" applyFill="1" applyBorder="1" applyAlignment="1">
      <alignment horizontal="center" wrapText="1" readingOrder="1"/>
    </xf>
    <xf numFmtId="167" fontId="23" fillId="4" borderId="3" xfId="1" applyNumberFormat="1" applyFont="1" applyFill="1" applyBorder="1" applyAlignment="1">
      <alignment horizontal="right" wrapText="1" readingOrder="1"/>
    </xf>
    <xf numFmtId="167" fontId="23" fillId="0" borderId="3" xfId="1" applyNumberFormat="1" applyFont="1" applyFill="1" applyBorder="1" applyAlignment="1">
      <alignment horizontal="right" wrapText="1" readingOrder="1"/>
    </xf>
    <xf numFmtId="0" fontId="24" fillId="0" borderId="3" xfId="0" applyFont="1" applyBorder="1" applyAlignment="1">
      <alignment horizontal="right" wrapText="1" readingOrder="1"/>
    </xf>
    <xf numFmtId="3" fontId="23" fillId="4" borderId="3" xfId="0" applyNumberFormat="1" applyFont="1" applyFill="1" applyBorder="1" applyAlignment="1">
      <alignment horizontal="right" wrapText="1" readingOrder="1"/>
    </xf>
    <xf numFmtId="1" fontId="24" fillId="0" borderId="3" xfId="0" applyNumberFormat="1" applyFont="1" applyBorder="1" applyAlignment="1">
      <alignment horizontal="right" wrapText="1" readingOrder="1"/>
    </xf>
    <xf numFmtId="3" fontId="23" fillId="0" borderId="3" xfId="0" applyNumberFormat="1" applyFont="1" applyFill="1" applyBorder="1" applyAlignment="1">
      <alignment horizontal="right" wrapText="1" readingOrder="1"/>
    </xf>
    <xf numFmtId="1" fontId="16" fillId="0" borderId="3" xfId="0" applyNumberFormat="1" applyFont="1" applyBorder="1" applyAlignment="1">
      <alignment horizontal="right" wrapText="1" readingOrder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9" fillId="0" borderId="1" xfId="0" applyNumberFormat="1" applyFont="1" applyBorder="1" applyAlignment="1">
      <alignment horizontal="center" wrapText="1"/>
    </xf>
    <xf numFmtId="3" fontId="26" fillId="6" borderId="1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3" fontId="26" fillId="6" borderId="1" xfId="0" applyNumberFormat="1" applyFont="1" applyFill="1" applyBorder="1"/>
    <xf numFmtId="17" fontId="0" fillId="0" borderId="1" xfId="0" applyNumberFormat="1" applyBorder="1" applyAlignment="1">
      <alignment horizontal="left" wrapText="1"/>
    </xf>
    <xf numFmtId="3" fontId="0" fillId="7" borderId="1" xfId="0" applyNumberFormat="1" applyFill="1" applyBorder="1"/>
    <xf numFmtId="0" fontId="0" fillId="0" borderId="0" xfId="0" applyAlignme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26" fillId="8" borderId="1" xfId="0" applyFont="1" applyFill="1" applyBorder="1" applyAlignment="1">
      <alignment horizontal="center"/>
    </xf>
    <xf numFmtId="0" fontId="26" fillId="8" borderId="8" xfId="0" applyFont="1" applyFill="1" applyBorder="1" applyAlignment="1">
      <alignment horizontal="left"/>
    </xf>
    <xf numFmtId="0" fontId="26" fillId="8" borderId="9" xfId="0" applyFont="1" applyFill="1" applyBorder="1" applyAlignment="1">
      <alignment horizontal="left"/>
    </xf>
    <xf numFmtId="0" fontId="9" fillId="0" borderId="0" xfId="0" applyFont="1"/>
    <xf numFmtId="0" fontId="26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3" fontId="27" fillId="9" borderId="1" xfId="0" applyNumberFormat="1" applyFont="1" applyFill="1" applyBorder="1" applyAlignment="1">
      <alignment horizontal="right" indent="2"/>
    </xf>
    <xf numFmtId="3" fontId="26" fillId="9" borderId="1" xfId="0" applyNumberFormat="1" applyFont="1" applyFill="1" applyBorder="1" applyAlignment="1">
      <alignment horizontal="right" indent="2"/>
    </xf>
    <xf numFmtId="3" fontId="0" fillId="0" borderId="1" xfId="0" applyNumberFormat="1" applyBorder="1" applyAlignment="1">
      <alignment horizontal="center" wrapText="1"/>
    </xf>
    <xf numFmtId="3" fontId="0" fillId="0" borderId="0" xfId="0" applyNumberFormat="1" applyAlignment="1">
      <alignment wrapText="1"/>
    </xf>
    <xf numFmtId="3" fontId="26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/>
    <xf numFmtId="3" fontId="26" fillId="9" borderId="1" xfId="0" applyNumberFormat="1" applyFont="1" applyFill="1" applyBorder="1" applyAlignment="1">
      <alignment horizontal="right"/>
    </xf>
    <xf numFmtId="3" fontId="28" fillId="9" borderId="1" xfId="0" applyNumberFormat="1" applyFont="1" applyFill="1" applyBorder="1" applyAlignment="1">
      <alignment horizontal="right"/>
    </xf>
    <xf numFmtId="0" fontId="26" fillId="0" borderId="9" xfId="0" applyFont="1" applyFill="1" applyBorder="1" applyAlignment="1">
      <alignment horizontal="center" wrapText="1"/>
    </xf>
    <xf numFmtId="0" fontId="0" fillId="0" borderId="9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6" fillId="0" borderId="1" xfId="0" applyFont="1" applyFill="1" applyBorder="1" applyAlignment="1">
      <alignment horizontal="center" wrapText="1"/>
    </xf>
    <xf numFmtId="0" fontId="26" fillId="8" borderId="1" xfId="0" applyFont="1" applyFill="1" applyBorder="1" applyAlignment="1"/>
    <xf numFmtId="0" fontId="26" fillId="8" borderId="1" xfId="0" applyFont="1" applyFill="1" applyBorder="1" applyAlignment="1">
      <alignment wrapText="1"/>
    </xf>
    <xf numFmtId="0" fontId="26" fillId="8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6" fillId="0" borderId="11" xfId="0" applyFont="1" applyBorder="1" applyAlignment="1"/>
    <xf numFmtId="0" fontId="26" fillId="0" borderId="11" xfId="0" applyFont="1" applyBorder="1" applyAlignment="1">
      <alignment wrapText="1"/>
    </xf>
    <xf numFmtId="0" fontId="26" fillId="0" borderId="9" xfId="0" applyFont="1" applyBorder="1" applyAlignment="1">
      <alignment wrapText="1"/>
    </xf>
    <xf numFmtId="0" fontId="0" fillId="0" borderId="1" xfId="0" applyBorder="1" applyAlignment="1"/>
    <xf numFmtId="0" fontId="0" fillId="10" borderId="1" xfId="0" applyFill="1" applyBorder="1" applyAlignment="1">
      <alignment wrapText="1"/>
    </xf>
    <xf numFmtId="3" fontId="26" fillId="9" borderId="1" xfId="0" applyNumberFormat="1" applyFont="1" applyFill="1" applyBorder="1" applyAlignment="1">
      <alignment horizontal="right" wrapText="1"/>
    </xf>
    <xf numFmtId="0" fontId="26" fillId="0" borderId="8" xfId="0" applyFont="1" applyBorder="1" applyAlignment="1">
      <alignment wrapText="1"/>
    </xf>
    <xf numFmtId="3" fontId="26" fillId="11" borderId="1" xfId="0" applyNumberFormat="1" applyFont="1" applyFill="1" applyBorder="1" applyAlignment="1">
      <alignment horizontal="right" wrapText="1"/>
    </xf>
    <xf numFmtId="0" fontId="26" fillId="11" borderId="12" xfId="0" applyFont="1" applyFill="1" applyBorder="1" applyAlignment="1">
      <alignment wrapText="1"/>
    </xf>
    <xf numFmtId="3" fontId="0" fillId="0" borderId="1" xfId="0" applyNumberFormat="1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31" fillId="0" borderId="9" xfId="0" applyFont="1" applyBorder="1" applyAlignment="1">
      <alignment wrapText="1"/>
    </xf>
    <xf numFmtId="0" fontId="26" fillId="11" borderId="13" xfId="0" applyFont="1" applyFill="1" applyBorder="1" applyAlignment="1">
      <alignment wrapText="1"/>
    </xf>
    <xf numFmtId="0" fontId="31" fillId="0" borderId="1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26" fillId="11" borderId="7" xfId="0" applyFont="1" applyFill="1" applyBorder="1" applyAlignment="1">
      <alignment wrapText="1"/>
    </xf>
    <xf numFmtId="3" fontId="26" fillId="12" borderId="1" xfId="0" applyNumberFormat="1" applyFont="1" applyFill="1" applyBorder="1" applyAlignment="1">
      <alignment horizontal="right" wrapText="1"/>
    </xf>
    <xf numFmtId="0" fontId="26" fillId="12" borderId="13" xfId="0" applyFont="1" applyFill="1" applyBorder="1" applyAlignment="1"/>
    <xf numFmtId="0" fontId="26" fillId="12" borderId="12" xfId="0" applyFont="1" applyFill="1" applyBorder="1" applyAlignment="1"/>
    <xf numFmtId="0" fontId="32" fillId="0" borderId="1" xfId="0" applyFont="1" applyFill="1" applyBorder="1" applyAlignment="1">
      <alignment wrapText="1"/>
    </xf>
    <xf numFmtId="0" fontId="26" fillId="0" borderId="12" xfId="0" applyFont="1" applyBorder="1" applyAlignment="1">
      <alignment vertical="center" wrapText="1"/>
    </xf>
    <xf numFmtId="0" fontId="0" fillId="13" borderId="8" xfId="0" applyFont="1" applyFill="1" applyBorder="1" applyAlignment="1">
      <alignment wrapText="1"/>
    </xf>
    <xf numFmtId="0" fontId="0" fillId="13" borderId="1" xfId="0" applyFill="1" applyBorder="1" applyAlignment="1">
      <alignment wrapText="1"/>
    </xf>
    <xf numFmtId="3" fontId="0" fillId="13" borderId="1" xfId="0" applyNumberFormat="1" applyFont="1" applyFill="1" applyBorder="1" applyAlignment="1">
      <alignment horizontal="right" wrapText="1"/>
    </xf>
    <xf numFmtId="0" fontId="0" fillId="13" borderId="1" xfId="0" applyFont="1" applyFill="1" applyBorder="1" applyAlignment="1">
      <alignment wrapText="1"/>
    </xf>
    <xf numFmtId="0" fontId="32" fillId="13" borderId="1" xfId="0" applyFont="1" applyFill="1" applyBorder="1" applyAlignment="1">
      <alignment wrapText="1"/>
    </xf>
    <xf numFmtId="0" fontId="0" fillId="10" borderId="1" xfId="0" applyFill="1" applyBorder="1" applyAlignment="1">
      <alignment vertical="center" wrapText="1"/>
    </xf>
    <xf numFmtId="0" fontId="26" fillId="13" borderId="8" xfId="0" applyFont="1" applyFill="1" applyBorder="1" applyAlignment="1"/>
    <xf numFmtId="0" fontId="26" fillId="12" borderId="13" xfId="0" applyFont="1" applyFill="1" applyBorder="1" applyAlignment="1">
      <alignment wrapText="1"/>
    </xf>
    <xf numFmtId="0" fontId="0" fillId="0" borderId="1" xfId="0" applyBorder="1" applyAlignment="1">
      <alignment vertical="center"/>
    </xf>
    <xf numFmtId="0" fontId="32" fillId="0" borderId="1" xfId="0" applyFont="1" applyBorder="1" applyAlignment="1">
      <alignment vertical="center" wrapText="1"/>
    </xf>
    <xf numFmtId="0" fontId="25" fillId="0" borderId="1" xfId="0" applyFont="1" applyBorder="1" applyAlignment="1">
      <alignment wrapText="1"/>
    </xf>
    <xf numFmtId="0" fontId="26" fillId="12" borderId="7" xfId="0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26" fillId="0" borderId="1" xfId="0" applyFont="1" applyBorder="1" applyAlignment="1">
      <alignment horizontal="left" wrapText="1"/>
    </xf>
    <xf numFmtId="0" fontId="9" fillId="10" borderId="1" xfId="0" applyFont="1" applyFill="1" applyBorder="1" applyAlignment="1">
      <alignment horizontal="left" wrapText="1"/>
    </xf>
    <xf numFmtId="0" fontId="36" fillId="8" borderId="1" xfId="0" applyFont="1" applyFill="1" applyBorder="1" applyAlignment="1">
      <alignment horizontal="center" wrapText="1"/>
    </xf>
    <xf numFmtId="0" fontId="36" fillId="8" borderId="1" xfId="0" applyFont="1" applyFill="1" applyBorder="1" applyAlignment="1">
      <alignment horizontal="left" wrapText="1"/>
    </xf>
    <xf numFmtId="0" fontId="36" fillId="8" borderId="1" xfId="0" applyFont="1" applyFill="1" applyBorder="1" applyAlignment="1">
      <alignment horizontal="left"/>
    </xf>
    <xf numFmtId="0" fontId="26" fillId="0" borderId="0" xfId="0" applyFont="1" applyAlignment="1"/>
    <xf numFmtId="167" fontId="0" fillId="0" borderId="0" xfId="1" applyNumberFormat="1" applyFont="1"/>
    <xf numFmtId="0" fontId="33" fillId="0" borderId="0" xfId="0" applyFont="1"/>
    <xf numFmtId="167" fontId="28" fillId="2" borderId="1" xfId="0" applyNumberFormat="1" applyFont="1" applyFill="1" applyBorder="1"/>
    <xf numFmtId="0" fontId="28" fillId="0" borderId="8" xfId="0" applyFont="1" applyBorder="1"/>
    <xf numFmtId="0" fontId="28" fillId="0" borderId="9" xfId="0" applyFont="1" applyBorder="1"/>
    <xf numFmtId="0" fontId="28" fillId="0" borderId="6" xfId="0" applyFont="1" applyBorder="1"/>
    <xf numFmtId="0" fontId="37" fillId="0" borderId="0" xfId="0" applyFont="1"/>
    <xf numFmtId="167" fontId="28" fillId="11" borderId="1" xfId="0" applyNumberFormat="1" applyFont="1" applyFill="1" applyBorder="1"/>
    <xf numFmtId="0" fontId="37" fillId="11" borderId="8" xfId="0" applyFont="1" applyFill="1" applyBorder="1"/>
    <xf numFmtId="0" fontId="37" fillId="11" borderId="9" xfId="0" applyFont="1" applyFill="1" applyBorder="1"/>
    <xf numFmtId="0" fontId="37" fillId="11" borderId="6" xfId="0" applyFont="1" applyFill="1" applyBorder="1"/>
    <xf numFmtId="167" fontId="37" fillId="0" borderId="1" xfId="1" applyNumberFormat="1" applyFont="1" applyBorder="1"/>
    <xf numFmtId="0" fontId="37" fillId="0" borderId="1" xfId="0" applyFont="1" applyBorder="1"/>
    <xf numFmtId="0" fontId="37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/>
    <xf numFmtId="0" fontId="40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1" fillId="0" borderId="16" xfId="0" applyFont="1" applyBorder="1" applyAlignment="1">
      <alignment horizontal="center" vertical="center"/>
    </xf>
    <xf numFmtId="0" fontId="41" fillId="0" borderId="17" xfId="0" applyFont="1" applyBorder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0" fontId="41" fillId="0" borderId="19" xfId="0" applyFont="1" applyBorder="1" applyAlignment="1">
      <alignment vertical="center" wrapText="1"/>
    </xf>
    <xf numFmtId="0" fontId="41" fillId="0" borderId="19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2" fillId="0" borderId="17" xfId="0" applyFont="1" applyBorder="1" applyAlignment="1">
      <alignment vertical="center" wrapText="1"/>
    </xf>
    <xf numFmtId="0" fontId="42" fillId="0" borderId="21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 wrapText="1"/>
    </xf>
    <xf numFmtId="0" fontId="42" fillId="0" borderId="17" xfId="0" applyFont="1" applyBorder="1" applyAlignment="1">
      <alignment vertical="center"/>
    </xf>
    <xf numFmtId="0" fontId="41" fillId="0" borderId="17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32" fillId="0" borderId="17" xfId="0" applyFont="1" applyBorder="1" applyAlignment="1">
      <alignment vertical="center"/>
    </xf>
    <xf numFmtId="0" fontId="31" fillId="0" borderId="23" xfId="0" applyFont="1" applyBorder="1" applyAlignment="1">
      <alignment horizontal="center" vertical="center"/>
    </xf>
    <xf numFmtId="0" fontId="41" fillId="15" borderId="0" xfId="0" applyFont="1" applyFill="1" applyAlignment="1">
      <alignment vertical="center"/>
    </xf>
    <xf numFmtId="0" fontId="41" fillId="15" borderId="21" xfId="0" applyFont="1" applyFill="1" applyBorder="1" applyAlignment="1">
      <alignment vertical="center"/>
    </xf>
    <xf numFmtId="0" fontId="42" fillId="0" borderId="20" xfId="0" applyFont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32" fillId="15" borderId="17" xfId="0" applyFont="1" applyFill="1" applyBorder="1" applyAlignment="1">
      <alignment vertical="center"/>
    </xf>
    <xf numFmtId="0" fontId="42" fillId="0" borderId="18" xfId="0" applyFont="1" applyBorder="1" applyAlignment="1">
      <alignment horizontal="center" vertical="center"/>
    </xf>
    <xf numFmtId="0" fontId="41" fillId="17" borderId="17" xfId="0" applyFont="1" applyFill="1" applyBorder="1" applyAlignment="1">
      <alignment vertical="center"/>
    </xf>
    <xf numFmtId="0" fontId="41" fillId="17" borderId="24" xfId="0" applyFont="1" applyFill="1" applyBorder="1" applyAlignment="1">
      <alignment horizontal="center" vertical="center"/>
    </xf>
    <xf numFmtId="0" fontId="41" fillId="17" borderId="20" xfId="0" applyFont="1" applyFill="1" applyBorder="1" applyAlignment="1">
      <alignment horizontal="center" vertical="center"/>
    </xf>
    <xf numFmtId="0" fontId="41" fillId="17" borderId="19" xfId="0" applyFont="1" applyFill="1" applyBorder="1" applyAlignment="1">
      <alignment vertical="center"/>
    </xf>
    <xf numFmtId="0" fontId="32" fillId="17" borderId="19" xfId="0" applyFont="1" applyFill="1" applyBorder="1" applyAlignment="1">
      <alignment vertical="center"/>
    </xf>
    <xf numFmtId="0" fontId="32" fillId="0" borderId="16" xfId="0" applyFont="1" applyBorder="1" applyAlignment="1">
      <alignment horizontal="center" vertical="center"/>
    </xf>
    <xf numFmtId="0" fontId="42" fillId="0" borderId="25" xfId="0" applyFont="1" applyBorder="1" applyAlignment="1">
      <alignment horizontal="center" vertical="center"/>
    </xf>
    <xf numFmtId="0" fontId="42" fillId="0" borderId="19" xfId="0" applyFont="1" applyBorder="1" applyAlignment="1">
      <alignment vertical="center"/>
    </xf>
    <xf numFmtId="0" fontId="3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42" fillId="0" borderId="28" xfId="0" applyFont="1" applyBorder="1" applyAlignment="1">
      <alignment vertical="center"/>
    </xf>
    <xf numFmtId="0" fontId="41" fillId="0" borderId="17" xfId="0" applyFont="1" applyBorder="1" applyAlignment="1">
      <alignment vertical="center" wrapText="1"/>
    </xf>
    <xf numFmtId="0" fontId="42" fillId="0" borderId="29" xfId="0" applyFont="1" applyBorder="1" applyAlignment="1">
      <alignment horizontal="center" vertical="center"/>
    </xf>
    <xf numFmtId="0" fontId="41" fillId="15" borderId="19" xfId="0" applyFont="1" applyFill="1" applyBorder="1" applyAlignment="1">
      <alignment vertical="center"/>
    </xf>
    <xf numFmtId="0" fontId="42" fillId="18" borderId="17" xfId="0" applyFont="1" applyFill="1" applyBorder="1" applyAlignment="1">
      <alignment vertical="center"/>
    </xf>
    <xf numFmtId="0" fontId="32" fillId="18" borderId="17" xfId="0" applyFont="1" applyFill="1" applyBorder="1" applyAlignment="1">
      <alignment vertical="center"/>
    </xf>
    <xf numFmtId="0" fontId="43" fillId="17" borderId="23" xfId="0" applyFont="1" applyFill="1" applyBorder="1" applyAlignment="1">
      <alignment horizontal="center" vertical="center"/>
    </xf>
    <xf numFmtId="0" fontId="42" fillId="17" borderId="21" xfId="0" applyFont="1" applyFill="1" applyBorder="1" applyAlignment="1">
      <alignment horizontal="center" vertical="center"/>
    </xf>
    <xf numFmtId="0" fontId="42" fillId="17" borderId="18" xfId="0" applyFont="1" applyFill="1" applyBorder="1" applyAlignment="1">
      <alignment horizontal="center" vertical="center"/>
    </xf>
    <xf numFmtId="0" fontId="42" fillId="17" borderId="17" xfId="0" applyFont="1" applyFill="1" applyBorder="1" applyAlignment="1">
      <alignment vertical="center"/>
    </xf>
    <xf numFmtId="0" fontId="42" fillId="17" borderId="17" xfId="0" applyFont="1" applyFill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42" fillId="0" borderId="28" xfId="0" applyFont="1" applyBorder="1" applyAlignment="1">
      <alignment horizontal="center" vertical="center"/>
    </xf>
    <xf numFmtId="0" fontId="42" fillId="0" borderId="24" xfId="0" applyFont="1" applyBorder="1" applyAlignment="1">
      <alignment vertical="center"/>
    </xf>
    <xf numFmtId="0" fontId="41" fillId="0" borderId="24" xfId="0" applyFont="1" applyBorder="1" applyAlignment="1">
      <alignment horizontal="center" vertical="center"/>
    </xf>
    <xf numFmtId="0" fontId="40" fillId="0" borderId="23" xfId="0" applyFont="1" applyBorder="1" applyAlignment="1">
      <alignment horizontal="center" vertical="center"/>
    </xf>
    <xf numFmtId="0" fontId="41" fillId="15" borderId="17" xfId="0" applyFont="1" applyFill="1" applyBorder="1" applyAlignment="1">
      <alignment vertical="center"/>
    </xf>
    <xf numFmtId="0" fontId="41" fillId="15" borderId="20" xfId="0" applyFont="1" applyFill="1" applyBorder="1" applyAlignment="1">
      <alignment horizontal="center" vertical="center"/>
    </xf>
    <xf numFmtId="0" fontId="42" fillId="15" borderId="17" xfId="0" applyFont="1" applyFill="1" applyBorder="1" applyAlignment="1">
      <alignment vertical="center"/>
    </xf>
    <xf numFmtId="0" fontId="43" fillId="0" borderId="17" xfId="0" applyFont="1" applyBorder="1" applyAlignment="1">
      <alignment vertical="center"/>
    </xf>
    <xf numFmtId="0" fontId="32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43" fillId="17" borderId="17" xfId="0" applyFont="1" applyFill="1" applyBorder="1" applyAlignment="1">
      <alignment vertical="center"/>
    </xf>
    <xf numFmtId="0" fontId="32" fillId="17" borderId="21" xfId="0" applyFont="1" applyFill="1" applyBorder="1" applyAlignment="1">
      <alignment horizontal="center" vertical="center"/>
    </xf>
    <xf numFmtId="0" fontId="32" fillId="17" borderId="18" xfId="0" applyFont="1" applyFill="1" applyBorder="1" applyAlignment="1">
      <alignment horizontal="center" vertical="center"/>
    </xf>
    <xf numFmtId="0" fontId="32" fillId="17" borderId="17" xfId="0" applyFont="1" applyFill="1" applyBorder="1" applyAlignment="1">
      <alignment vertical="center"/>
    </xf>
    <xf numFmtId="0" fontId="32" fillId="17" borderId="17" xfId="0" applyFont="1" applyFill="1" applyBorder="1" applyAlignment="1">
      <alignment horizontal="center" vertical="center"/>
    </xf>
    <xf numFmtId="0" fontId="32" fillId="19" borderId="23" xfId="0" applyFont="1" applyFill="1" applyBorder="1" applyAlignment="1">
      <alignment horizontal="center" vertical="center"/>
    </xf>
    <xf numFmtId="0" fontId="43" fillId="19" borderId="17" xfId="0" applyFont="1" applyFill="1" applyBorder="1" applyAlignment="1">
      <alignment vertical="center"/>
    </xf>
    <xf numFmtId="0" fontId="32" fillId="19" borderId="21" xfId="0" applyFont="1" applyFill="1" applyBorder="1" applyAlignment="1">
      <alignment horizontal="center" vertical="center"/>
    </xf>
    <xf numFmtId="0" fontId="32" fillId="19" borderId="18" xfId="0" applyFont="1" applyFill="1" applyBorder="1" applyAlignment="1">
      <alignment horizontal="center" vertical="center"/>
    </xf>
    <xf numFmtId="0" fontId="32" fillId="19" borderId="17" xfId="0" applyFont="1" applyFill="1" applyBorder="1" applyAlignment="1">
      <alignment vertical="center"/>
    </xf>
    <xf numFmtId="0" fontId="40" fillId="0" borderId="14" xfId="0" applyFont="1" applyBorder="1" applyAlignment="1">
      <alignment horizontal="center" vertical="center"/>
    </xf>
    <xf numFmtId="0" fontId="40" fillId="0" borderId="30" xfId="0" applyFont="1" applyBorder="1" applyAlignment="1">
      <alignment horizontal="center" vertical="center"/>
    </xf>
    <xf numFmtId="0" fontId="43" fillId="17" borderId="14" xfId="0" applyFont="1" applyFill="1" applyBorder="1" applyAlignment="1">
      <alignment horizontal="center" vertical="center"/>
    </xf>
    <xf numFmtId="0" fontId="43" fillId="17" borderId="30" xfId="0" applyFont="1" applyFill="1" applyBorder="1" applyAlignment="1">
      <alignment horizontal="center" vertical="center"/>
    </xf>
    <xf numFmtId="0" fontId="44" fillId="19" borderId="14" xfId="0" applyFont="1" applyFill="1" applyBorder="1" applyAlignment="1">
      <alignment horizontal="right" vertical="center"/>
    </xf>
    <xf numFmtId="0" fontId="44" fillId="19" borderId="30" xfId="0" applyFont="1" applyFill="1" applyBorder="1" applyAlignment="1">
      <alignment horizontal="right" vertical="center"/>
    </xf>
    <xf numFmtId="0" fontId="42" fillId="0" borderId="14" xfId="0" applyFont="1" applyBorder="1" applyAlignment="1">
      <alignment horizontal="center" vertical="center"/>
    </xf>
    <xf numFmtId="0" fontId="42" fillId="0" borderId="30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32" fillId="15" borderId="14" xfId="0" applyFont="1" applyFill="1" applyBorder="1" applyAlignment="1">
      <alignment vertical="center"/>
    </xf>
    <xf numFmtId="0" fontId="32" fillId="15" borderId="30" xfId="0" applyFont="1" applyFill="1" applyBorder="1" applyAlignment="1">
      <alignment vertical="center"/>
    </xf>
    <xf numFmtId="0" fontId="41" fillId="15" borderId="14" xfId="0" applyFont="1" applyFill="1" applyBorder="1" applyAlignment="1">
      <alignment vertical="center"/>
    </xf>
    <xf numFmtId="0" fontId="41" fillId="15" borderId="15" xfId="0" applyFont="1" applyFill="1" applyBorder="1" applyAlignment="1">
      <alignment vertical="center"/>
    </xf>
    <xf numFmtId="0" fontId="41" fillId="15" borderId="24" xfId="0" applyFont="1" applyFill="1" applyBorder="1" applyAlignment="1">
      <alignment vertical="center"/>
    </xf>
    <xf numFmtId="0" fontId="41" fillId="15" borderId="31" xfId="0" applyFont="1" applyFill="1" applyBorder="1" applyAlignment="1">
      <alignment vertical="center"/>
    </xf>
    <xf numFmtId="0" fontId="41" fillId="15" borderId="21" xfId="0" applyFont="1" applyFill="1" applyBorder="1" applyAlignment="1">
      <alignment vertical="center"/>
    </xf>
    <xf numFmtId="0" fontId="41" fillId="15" borderId="17" xfId="0" applyFont="1" applyFill="1" applyBorder="1" applyAlignment="1">
      <alignment vertical="center"/>
    </xf>
    <xf numFmtId="0" fontId="41" fillId="17" borderId="14" xfId="0" applyFont="1" applyFill="1" applyBorder="1" applyAlignment="1">
      <alignment horizontal="center" vertical="center"/>
    </xf>
    <xf numFmtId="0" fontId="41" fillId="17" borderId="30" xfId="0" applyFont="1" applyFill="1" applyBorder="1" applyAlignment="1">
      <alignment horizontal="center" vertical="center"/>
    </xf>
    <xf numFmtId="0" fontId="41" fillId="2" borderId="14" xfId="0" applyFont="1" applyFill="1" applyBorder="1" applyAlignment="1">
      <alignment vertical="center"/>
    </xf>
    <xf numFmtId="0" fontId="41" fillId="2" borderId="15" xfId="0" applyFont="1" applyFill="1" applyBorder="1" applyAlignment="1">
      <alignment vertical="center"/>
    </xf>
    <xf numFmtId="0" fontId="41" fillId="2" borderId="24" xfId="0" applyFont="1" applyFill="1" applyBorder="1" applyAlignment="1">
      <alignment vertical="center"/>
    </xf>
    <xf numFmtId="0" fontId="32" fillId="0" borderId="14" xfId="0" applyFont="1" applyBorder="1" applyAlignment="1">
      <alignment horizontal="center" vertical="center"/>
    </xf>
    <xf numFmtId="0" fontId="32" fillId="0" borderId="30" xfId="0" applyFont="1" applyBorder="1" applyAlignment="1">
      <alignment horizontal="center" vertical="center"/>
    </xf>
    <xf numFmtId="0" fontId="41" fillId="2" borderId="31" xfId="0" applyFont="1" applyFill="1" applyBorder="1" applyAlignment="1">
      <alignment vertical="center"/>
    </xf>
    <xf numFmtId="0" fontId="41" fillId="2" borderId="21" xfId="0" applyFont="1" applyFill="1" applyBorder="1" applyAlignment="1">
      <alignment vertical="center"/>
    </xf>
    <xf numFmtId="0" fontId="41" fillId="2" borderId="17" xfId="0" applyFont="1" applyFill="1" applyBorder="1" applyAlignment="1">
      <alignment vertical="center"/>
    </xf>
    <xf numFmtId="0" fontId="42" fillId="16" borderId="14" xfId="0" applyFont="1" applyFill="1" applyBorder="1" applyAlignment="1">
      <alignment horizontal="center" vertical="center"/>
    </xf>
    <xf numFmtId="0" fontId="42" fillId="16" borderId="30" xfId="0" applyFont="1" applyFill="1" applyBorder="1" applyAlignment="1">
      <alignment horizontal="center" vertical="center"/>
    </xf>
    <xf numFmtId="0" fontId="40" fillId="2" borderId="14" xfId="0" applyFont="1" applyFill="1" applyBorder="1" applyAlignment="1">
      <alignment vertical="center"/>
    </xf>
    <xf numFmtId="0" fontId="40" fillId="2" borderId="15" xfId="0" applyFont="1" applyFill="1" applyBorder="1" applyAlignment="1">
      <alignment vertical="center"/>
    </xf>
    <xf numFmtId="0" fontId="40" fillId="15" borderId="31" xfId="0" applyFont="1" applyFill="1" applyBorder="1" applyAlignment="1">
      <alignment vertical="center"/>
    </xf>
    <xf numFmtId="0" fontId="40" fillId="15" borderId="21" xfId="0" applyFont="1" applyFill="1" applyBorder="1" applyAlignment="1">
      <alignment vertical="center"/>
    </xf>
    <xf numFmtId="0" fontId="40" fillId="15" borderId="17" xfId="0" applyFont="1" applyFill="1" applyBorder="1" applyAlignment="1">
      <alignment vertical="center"/>
    </xf>
    <xf numFmtId="0" fontId="11" fillId="2" borderId="0" xfId="0" applyFont="1" applyFill="1" applyAlignment="1">
      <alignment horizontal="left" vertical="center" wrapText="1" readingOrder="1"/>
    </xf>
    <xf numFmtId="0" fontId="13" fillId="2" borderId="4" xfId="0" applyFont="1" applyFill="1" applyBorder="1" applyAlignment="1">
      <alignment horizontal="center" vertical="center" wrapText="1" readingOrder="1"/>
    </xf>
    <xf numFmtId="0" fontId="13" fillId="2" borderId="5" xfId="0" applyFont="1" applyFill="1" applyBorder="1" applyAlignment="1">
      <alignment horizontal="center" vertical="center" wrapText="1" readingOrder="1"/>
    </xf>
    <xf numFmtId="0" fontId="37" fillId="14" borderId="6" xfId="0" applyFont="1" applyFill="1" applyBorder="1" applyAlignment="1">
      <alignment horizontal="center"/>
    </xf>
    <xf numFmtId="0" fontId="37" fillId="14" borderId="9" xfId="0" applyFont="1" applyFill="1" applyBorder="1" applyAlignment="1">
      <alignment horizontal="center"/>
    </xf>
    <xf numFmtId="0" fontId="37" fillId="14" borderId="8" xfId="0" applyFont="1" applyFill="1" applyBorder="1" applyAlignment="1">
      <alignment horizontal="center"/>
    </xf>
    <xf numFmtId="0" fontId="37" fillId="11" borderId="6" xfId="0" applyFont="1" applyFill="1" applyBorder="1" applyAlignment="1">
      <alignment horizontal="right"/>
    </xf>
    <xf numFmtId="0" fontId="37" fillId="11" borderId="9" xfId="0" applyFont="1" applyFill="1" applyBorder="1" applyAlignment="1">
      <alignment horizontal="right"/>
    </xf>
    <xf numFmtId="0" fontId="37" fillId="11" borderId="8" xfId="0" applyFont="1" applyFill="1" applyBorder="1" applyAlignment="1">
      <alignment horizontal="right"/>
    </xf>
    <xf numFmtId="0" fontId="26" fillId="0" borderId="6" xfId="0" applyFont="1" applyFill="1" applyBorder="1" applyAlignment="1">
      <alignment horizontal="center" wrapText="1"/>
    </xf>
    <xf numFmtId="0" fontId="26" fillId="0" borderId="8" xfId="0" applyFont="1" applyFill="1" applyBorder="1" applyAlignment="1">
      <alignment horizont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wrapText="1"/>
    </xf>
    <xf numFmtId="0" fontId="29" fillId="0" borderId="9" xfId="0" applyFont="1" applyBorder="1" applyAlignment="1">
      <alignment horizontal="center" wrapText="1"/>
    </xf>
    <xf numFmtId="0" fontId="0" fillId="7" borderId="6" xfId="0" applyFill="1" applyBorder="1" applyAlignment="1">
      <alignment horizontal="left" wrapText="1"/>
    </xf>
    <xf numFmtId="0" fontId="0" fillId="7" borderId="9" xfId="0" applyFill="1" applyBorder="1" applyAlignment="1">
      <alignment horizontal="left" wrapText="1"/>
    </xf>
    <xf numFmtId="0" fontId="0" fillId="7" borderId="8" xfId="0" applyFill="1" applyBorder="1" applyAlignment="1">
      <alignment horizontal="left" wrapText="1"/>
    </xf>
    <xf numFmtId="0" fontId="0" fillId="0" borderId="7" xfId="0" applyFont="1" applyBorder="1" applyAlignment="1">
      <alignment horizontal="center" vertical="top" wrapText="1"/>
    </xf>
    <xf numFmtId="0" fontId="0" fillId="0" borderId="13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center" wrapText="1"/>
    </xf>
    <xf numFmtId="0" fontId="26" fillId="8" borderId="1" xfId="0" applyFont="1" applyFill="1" applyBorder="1" applyAlignment="1">
      <alignment horizontal="center" wrapText="1"/>
    </xf>
    <xf numFmtId="0" fontId="26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3" fontId="26" fillId="6" borderId="6" xfId="0" applyNumberFormat="1" applyFont="1" applyFill="1" applyBorder="1" applyAlignment="1">
      <alignment horizontal="left"/>
    </xf>
    <xf numFmtId="3" fontId="26" fillId="6" borderId="9" xfId="0" applyNumberFormat="1" applyFont="1" applyFill="1" applyBorder="1" applyAlignment="1">
      <alignment horizontal="left"/>
    </xf>
    <xf numFmtId="3" fontId="26" fillId="6" borderId="8" xfId="0" applyNumberFormat="1" applyFont="1" applyFill="1" applyBorder="1" applyAlignment="1">
      <alignment horizontal="left"/>
    </xf>
    <xf numFmtId="0" fontId="26" fillId="0" borderId="6" xfId="0" applyFont="1" applyBorder="1" applyAlignment="1">
      <alignment horizontal="center" wrapText="1"/>
    </xf>
    <xf numFmtId="0" fontId="26" fillId="0" borderId="9" xfId="0" applyFont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26" fillId="0" borderId="0" xfId="0" applyFont="1" applyAlignment="1">
      <alignment horizontal="center"/>
    </xf>
    <xf numFmtId="0" fontId="0" fillId="7" borderId="6" xfId="0" applyFont="1" applyFill="1" applyBorder="1" applyAlignment="1">
      <alignment horizontal="left" wrapText="1"/>
    </xf>
    <xf numFmtId="0" fontId="0" fillId="7" borderId="9" xfId="0" applyFont="1" applyFill="1" applyBorder="1" applyAlignment="1">
      <alignment horizontal="left" wrapText="1"/>
    </xf>
    <xf numFmtId="0" fontId="0" fillId="7" borderId="8" xfId="0" applyFont="1" applyFill="1" applyBorder="1" applyAlignment="1">
      <alignment horizontal="left" wrapText="1"/>
    </xf>
    <xf numFmtId="0" fontId="0" fillId="0" borderId="1" xfId="0" applyFont="1" applyBorder="1" applyAlignment="1">
      <alignment horizont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0" xfId="0" applyFont="1" applyFill="1" applyAlignment="1">
      <alignment horizontal="left" vertical="center" wrapText="1" readingOrder="1"/>
    </xf>
  </cellXfs>
  <cellStyles count="3">
    <cellStyle name="Comma" xfId="1" builtinId="3"/>
    <cellStyle name="Normal" xfId="0" builtinId="0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wlenh\AppData\Local\Microsoft\Windows\Temporary%20Internet%20Files\Content.Outlook\MYRNQPFT\Budget%20Macroplan%20%2015%20ZS%20Front_ANGOLA_RIPOSTE%20FIEVRE%20JAUNE_Aout%202016_29%20juin%20016_PM%20-0%2065%20do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wlenh\AppData\Local\Microsoft\Windows\Temporary%20Internet%20Files\Content.Outlook\MYRNQPFT\Budget%20Macroplan%20%2032%20ZS_Kinshasa_RIPOSTE%20FIEVRE%20JAUNE_Juillet%202016_JPM_GAVI_29%20juin%202016%20-0%2065%20doll_9%20pers%20S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es"/>
      <sheetName val="POPULATIONS CIBLES"/>
      <sheetName val="VACCINS "/>
      <sheetName val="VACCINS  (2)"/>
      <sheetName val="MAT INJECTION"/>
      <sheetName val="PERSONNEL "/>
      <sheetName val="TRANSPORTS"/>
      <sheetName val="MICRO PLAN"/>
      <sheetName val="CARBURANTS"/>
      <sheetName val="Gestion des déchets"/>
      <sheetName val="FORMATION"/>
      <sheetName val="MAPI"/>
      <sheetName val="DISTR INTRANTS"/>
      <sheetName val="MICR FACILITATION"/>
      <sheetName val="SUPERVISION"/>
      <sheetName val="MOSO BESOINS"/>
      <sheetName val="MOSO BUDGET"/>
      <sheetName val="PERSONEL PEV"/>
      <sheetName val="EQUIPEMEN ADD"/>
      <sheetName val="COORDINATION"/>
      <sheetName val="CPC_CDC "/>
      <sheetName val="MAINTENANCE CF"/>
      <sheetName val="Monitorage indépendant"/>
      <sheetName val="OUTILS GESTION"/>
      <sheetName val="MCF"/>
      <sheetName val="COUT OPER"/>
      <sheetName val="SYNTH RUBRIQUES"/>
      <sheetName val="Utilisation des vaccins"/>
      <sheetName val="Utilisation des vaccins (2)"/>
      <sheetName val="Feui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C8">
            <v>2667758.08</v>
          </cell>
        </row>
        <row r="9">
          <cell r="C9">
            <v>280462.15600759804</v>
          </cell>
        </row>
        <row r="14">
          <cell r="C14">
            <v>723045.18557304179</v>
          </cell>
        </row>
        <row r="15">
          <cell r="C15">
            <v>16500</v>
          </cell>
        </row>
        <row r="16">
          <cell r="C16">
            <v>40750</v>
          </cell>
        </row>
        <row r="17">
          <cell r="C17">
            <v>23250</v>
          </cell>
        </row>
        <row r="20">
          <cell r="C20">
            <v>4087.5</v>
          </cell>
        </row>
        <row r="21">
          <cell r="C21">
            <v>0</v>
          </cell>
        </row>
        <row r="23">
          <cell r="C23">
            <v>7500</v>
          </cell>
        </row>
        <row r="27">
          <cell r="C27">
            <v>0</v>
          </cell>
        </row>
        <row r="28">
          <cell r="C28">
            <v>250527.04813244086</v>
          </cell>
        </row>
        <row r="31">
          <cell r="C31">
            <v>146870</v>
          </cell>
        </row>
        <row r="32">
          <cell r="C32">
            <v>14428.98</v>
          </cell>
        </row>
        <row r="33">
          <cell r="C33">
            <v>29400</v>
          </cell>
        </row>
        <row r="34">
          <cell r="C34">
            <v>55815</v>
          </cell>
        </row>
        <row r="35">
          <cell r="C35">
            <v>75000</v>
          </cell>
        </row>
        <row r="38">
          <cell r="C38">
            <v>119280</v>
          </cell>
        </row>
        <row r="39">
          <cell r="C39">
            <v>25900</v>
          </cell>
        </row>
        <row r="40">
          <cell r="C40">
            <v>73200</v>
          </cell>
        </row>
        <row r="45">
          <cell r="C45">
            <v>102500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es"/>
      <sheetName val="POPULATIONS CIBLES"/>
      <sheetName val="VACCINS "/>
      <sheetName val="MAT INJECTION"/>
      <sheetName val="PERSONNEL "/>
      <sheetName val="TRANSPORTS"/>
      <sheetName val="Procurement FJ"/>
      <sheetName val="CARBURANTS"/>
      <sheetName val="Gestion des déchets"/>
      <sheetName val="DISTR INTRANTS"/>
      <sheetName val="MICR FACILITATION"/>
      <sheetName val="SUPERVISION"/>
      <sheetName val="PERSONEL PEV"/>
      <sheetName val="EQUIPEMEN ADD"/>
      <sheetName val="COORDINATION"/>
      <sheetName val="CPC_CDC "/>
      <sheetName val="MAINTENANCE CF"/>
      <sheetName val="OUTILS GESTION"/>
      <sheetName val="MCF"/>
      <sheetName val="Monitorage independant"/>
      <sheetName val="MOSO BESOINS"/>
      <sheetName val="MOSO BUDGET"/>
      <sheetName val="FORMATION"/>
      <sheetName val="MAPI"/>
      <sheetName val="COUT OPER"/>
      <sheetName val="MICRO PLAN"/>
      <sheetName val="SYNTH RUBRIQ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8">
          <cell r="C8">
            <v>2080000</v>
          </cell>
        </row>
        <row r="9">
          <cell r="C9">
            <v>822568.45000000007</v>
          </cell>
        </row>
        <row r="10">
          <cell r="C10">
            <v>239518</v>
          </cell>
        </row>
        <row r="11">
          <cell r="C11">
            <v>2000000</v>
          </cell>
        </row>
        <row r="14">
          <cell r="C14">
            <v>4291100.8</v>
          </cell>
        </row>
        <row r="15">
          <cell r="C15">
            <v>29400</v>
          </cell>
        </row>
        <row r="16">
          <cell r="C16">
            <v>131250</v>
          </cell>
        </row>
        <row r="17">
          <cell r="C17">
            <v>58000</v>
          </cell>
        </row>
        <row r="20">
          <cell r="C20">
            <v>8992.5</v>
          </cell>
        </row>
        <row r="21">
          <cell r="C21">
            <v>239518</v>
          </cell>
        </row>
        <row r="23">
          <cell r="C23">
            <v>33000</v>
          </cell>
        </row>
        <row r="27">
          <cell r="C27">
            <v>0</v>
          </cell>
        </row>
        <row r="28">
          <cell r="C28">
            <v>654611.99999999988</v>
          </cell>
        </row>
        <row r="31">
          <cell r="C31">
            <v>382430</v>
          </cell>
        </row>
        <row r="32">
          <cell r="C32">
            <v>42435.224999999991</v>
          </cell>
        </row>
        <row r="33">
          <cell r="C33">
            <v>109312</v>
          </cell>
        </row>
        <row r="34">
          <cell r="C34">
            <v>126752</v>
          </cell>
        </row>
        <row r="35">
          <cell r="C35">
            <v>100000</v>
          </cell>
        </row>
        <row r="38">
          <cell r="C38">
            <v>362702.5</v>
          </cell>
        </row>
        <row r="39">
          <cell r="C39">
            <v>23940</v>
          </cell>
        </row>
        <row r="40">
          <cell r="C40">
            <v>165600</v>
          </cell>
        </row>
        <row r="41">
          <cell r="C41">
            <v>10500</v>
          </cell>
        </row>
        <row r="44">
          <cell r="C44">
            <v>216359.2</v>
          </cell>
        </row>
        <row r="45">
          <cell r="C45">
            <v>111830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workbookViewId="0">
      <selection activeCell="B6" sqref="B6"/>
    </sheetView>
  </sheetViews>
  <sheetFormatPr defaultRowHeight="15" x14ac:dyDescent="0.25"/>
  <cols>
    <col min="1" max="1" width="4.5703125" bestFit="1" customWidth="1"/>
    <col min="2" max="2" width="101" bestFit="1" customWidth="1"/>
    <col min="3" max="3" width="16.140625" bestFit="1" customWidth="1"/>
    <col min="4" max="4" width="47.140625" bestFit="1" customWidth="1"/>
    <col min="5" max="5" width="79.140625" bestFit="1" customWidth="1"/>
    <col min="6" max="6" width="23.7109375" bestFit="1" customWidth="1"/>
  </cols>
  <sheetData>
    <row r="1" spans="1:9" ht="19.5" thickBot="1" x14ac:dyDescent="0.3">
      <c r="A1" s="173"/>
      <c r="B1" s="273" t="s">
        <v>192</v>
      </c>
      <c r="C1" s="274"/>
      <c r="D1" s="274"/>
      <c r="E1" s="274"/>
      <c r="F1" s="274"/>
      <c r="G1" s="274"/>
      <c r="H1" s="274"/>
      <c r="I1" s="174"/>
    </row>
    <row r="2" spans="1:9" ht="16.5" thickBot="1" x14ac:dyDescent="0.3">
      <c r="A2" s="175" t="s">
        <v>193</v>
      </c>
      <c r="B2" s="176" t="s">
        <v>194</v>
      </c>
      <c r="C2" s="177" t="s">
        <v>195</v>
      </c>
      <c r="D2" s="178" t="s">
        <v>196</v>
      </c>
      <c r="E2" s="179" t="s">
        <v>197</v>
      </c>
      <c r="F2" s="180" t="s">
        <v>198</v>
      </c>
      <c r="G2" s="251" t="s">
        <v>199</v>
      </c>
      <c r="H2" s="252"/>
      <c r="I2" s="174"/>
    </row>
    <row r="3" spans="1:9" ht="19.5" thickBot="1" x14ac:dyDescent="0.3">
      <c r="A3" s="181" t="s">
        <v>200</v>
      </c>
      <c r="B3" s="275" t="s">
        <v>201</v>
      </c>
      <c r="C3" s="276"/>
      <c r="D3" s="276"/>
      <c r="E3" s="276"/>
      <c r="F3" s="276"/>
      <c r="G3" s="276"/>
      <c r="H3" s="277"/>
      <c r="I3" s="174"/>
    </row>
    <row r="4" spans="1:9" ht="16.5" thickBot="1" x14ac:dyDescent="0.3">
      <c r="A4" s="182">
        <v>1</v>
      </c>
      <c r="B4" s="183" t="s">
        <v>202</v>
      </c>
      <c r="C4" s="184" t="s">
        <v>203</v>
      </c>
      <c r="D4" s="185" t="s">
        <v>204</v>
      </c>
      <c r="E4" s="186" t="s">
        <v>205</v>
      </c>
      <c r="F4" s="186">
        <v>1500</v>
      </c>
      <c r="G4" s="249">
        <v>1500</v>
      </c>
      <c r="H4" s="250"/>
      <c r="I4" s="174"/>
    </row>
    <row r="5" spans="1:9" ht="16.5" thickBot="1" x14ac:dyDescent="0.3">
      <c r="A5" s="182">
        <v>2</v>
      </c>
      <c r="B5" s="183" t="s">
        <v>206</v>
      </c>
      <c r="C5" s="184" t="s">
        <v>207</v>
      </c>
      <c r="D5" s="185" t="s">
        <v>208</v>
      </c>
      <c r="E5" s="186" t="s">
        <v>205</v>
      </c>
      <c r="F5" s="186">
        <v>800</v>
      </c>
      <c r="G5" s="249">
        <v>800</v>
      </c>
      <c r="H5" s="250"/>
      <c r="I5" s="174"/>
    </row>
    <row r="6" spans="1:9" ht="32.25" thickBot="1" x14ac:dyDescent="0.3">
      <c r="A6" s="182">
        <v>3</v>
      </c>
      <c r="B6" s="183" t="s">
        <v>209</v>
      </c>
      <c r="C6" s="187" t="s">
        <v>210</v>
      </c>
      <c r="D6" s="185" t="s">
        <v>211</v>
      </c>
      <c r="E6" s="188" t="s">
        <v>212</v>
      </c>
      <c r="F6" s="186">
        <v>250</v>
      </c>
      <c r="G6" s="249" t="s">
        <v>213</v>
      </c>
      <c r="H6" s="250"/>
      <c r="I6" s="174"/>
    </row>
    <row r="7" spans="1:9" ht="16.5" thickBot="1" x14ac:dyDescent="0.3">
      <c r="A7" s="182">
        <v>4</v>
      </c>
      <c r="B7" s="183" t="s">
        <v>214</v>
      </c>
      <c r="C7" s="184" t="s">
        <v>215</v>
      </c>
      <c r="D7" s="185" t="s">
        <v>216</v>
      </c>
      <c r="E7" s="183" t="s">
        <v>217</v>
      </c>
      <c r="F7" s="186" t="s">
        <v>218</v>
      </c>
      <c r="G7" s="251">
        <v>24075</v>
      </c>
      <c r="H7" s="252"/>
      <c r="I7" s="174"/>
    </row>
    <row r="8" spans="1:9" ht="16.5" thickBot="1" x14ac:dyDescent="0.3">
      <c r="A8" s="182">
        <v>5</v>
      </c>
      <c r="B8" s="183" t="s">
        <v>219</v>
      </c>
      <c r="C8" s="184" t="s">
        <v>220</v>
      </c>
      <c r="D8" s="185" t="s">
        <v>221</v>
      </c>
      <c r="E8" s="183" t="s">
        <v>222</v>
      </c>
      <c r="F8" s="186" t="s">
        <v>223</v>
      </c>
      <c r="G8" s="249">
        <v>30195</v>
      </c>
      <c r="H8" s="250"/>
      <c r="I8" s="174"/>
    </row>
    <row r="9" spans="1:9" ht="16.5" thickBot="1" x14ac:dyDescent="0.3">
      <c r="A9" s="182"/>
      <c r="B9" s="189" t="s">
        <v>224</v>
      </c>
      <c r="C9" s="186"/>
      <c r="D9" s="190"/>
      <c r="E9" s="188"/>
      <c r="F9" s="191"/>
      <c r="G9" s="251" t="s">
        <v>225</v>
      </c>
      <c r="H9" s="252"/>
      <c r="I9" s="174"/>
    </row>
    <row r="10" spans="1:9" ht="16.5" thickBot="1" x14ac:dyDescent="0.3">
      <c r="A10" s="192" t="s">
        <v>226</v>
      </c>
      <c r="B10" s="255" t="s">
        <v>227</v>
      </c>
      <c r="C10" s="256"/>
      <c r="D10" s="256"/>
      <c r="E10" s="256"/>
      <c r="F10" s="256"/>
      <c r="G10" s="256"/>
      <c r="H10" s="257"/>
      <c r="I10" s="174"/>
    </row>
    <row r="11" spans="1:9" ht="16.5" thickBot="1" x14ac:dyDescent="0.3">
      <c r="A11" s="182">
        <v>1</v>
      </c>
      <c r="B11" s="183" t="s">
        <v>228</v>
      </c>
      <c r="C11" s="186" t="s">
        <v>220</v>
      </c>
      <c r="D11" s="195" t="s">
        <v>216</v>
      </c>
      <c r="E11" s="196" t="s">
        <v>229</v>
      </c>
      <c r="F11" s="186">
        <v>8015</v>
      </c>
      <c r="G11" s="251">
        <v>8015</v>
      </c>
      <c r="H11" s="252"/>
      <c r="I11" s="174"/>
    </row>
    <row r="12" spans="1:9" ht="16.5" thickBot="1" x14ac:dyDescent="0.3">
      <c r="A12" s="182">
        <v>2</v>
      </c>
      <c r="B12" s="183" t="s">
        <v>230</v>
      </c>
      <c r="C12" s="186" t="s">
        <v>231</v>
      </c>
      <c r="D12" s="195" t="s">
        <v>232</v>
      </c>
      <c r="E12" s="196" t="s">
        <v>233</v>
      </c>
      <c r="F12" s="196" t="s">
        <v>234</v>
      </c>
      <c r="G12" s="249">
        <v>1890</v>
      </c>
      <c r="H12" s="250"/>
      <c r="I12" s="174"/>
    </row>
    <row r="13" spans="1:9" ht="16.5" thickBot="1" x14ac:dyDescent="0.3">
      <c r="A13" s="182">
        <v>3</v>
      </c>
      <c r="B13" s="183" t="s">
        <v>235</v>
      </c>
      <c r="C13" s="196" t="s">
        <v>231</v>
      </c>
      <c r="D13" s="195" t="s">
        <v>232</v>
      </c>
      <c r="E13" s="186" t="s">
        <v>233</v>
      </c>
      <c r="F13" s="196" t="s">
        <v>236</v>
      </c>
      <c r="G13" s="249" t="s">
        <v>237</v>
      </c>
      <c r="H13" s="250"/>
      <c r="I13" s="174"/>
    </row>
    <row r="14" spans="1:9" ht="16.5" thickBot="1" x14ac:dyDescent="0.3">
      <c r="A14" s="182">
        <v>4</v>
      </c>
      <c r="B14" s="183" t="s">
        <v>238</v>
      </c>
      <c r="C14" s="186" t="s">
        <v>239</v>
      </c>
      <c r="D14" s="195" t="s">
        <v>232</v>
      </c>
      <c r="E14" s="186" t="s">
        <v>233</v>
      </c>
      <c r="F14" s="186" t="s">
        <v>240</v>
      </c>
      <c r="G14" s="249" t="s">
        <v>241</v>
      </c>
      <c r="H14" s="250"/>
      <c r="I14" s="174"/>
    </row>
    <row r="15" spans="1:9" ht="16.5" thickBot="1" x14ac:dyDescent="0.3">
      <c r="A15" s="182"/>
      <c r="B15" s="197" t="s">
        <v>224</v>
      </c>
      <c r="C15" s="186"/>
      <c r="D15" s="190"/>
      <c r="E15" s="186"/>
      <c r="F15" s="191"/>
      <c r="G15" s="251">
        <v>16014</v>
      </c>
      <c r="H15" s="252"/>
      <c r="I15" s="174"/>
    </row>
    <row r="16" spans="1:9" ht="16.5" thickBot="1" x14ac:dyDescent="0.3">
      <c r="A16" s="192" t="s">
        <v>242</v>
      </c>
      <c r="B16" s="255" t="s">
        <v>243</v>
      </c>
      <c r="C16" s="256"/>
      <c r="D16" s="256"/>
      <c r="E16" s="257"/>
      <c r="F16" s="198"/>
      <c r="G16" s="271"/>
      <c r="H16" s="272"/>
      <c r="I16" s="174"/>
    </row>
    <row r="17" spans="1:9" ht="16.5" thickBot="1" x14ac:dyDescent="0.3">
      <c r="A17" s="182">
        <v>1</v>
      </c>
      <c r="B17" s="183" t="s">
        <v>244</v>
      </c>
      <c r="C17" s="186" t="s">
        <v>245</v>
      </c>
      <c r="D17" s="195" t="s">
        <v>208</v>
      </c>
      <c r="E17" s="186" t="s">
        <v>246</v>
      </c>
      <c r="F17" s="186">
        <v>1000</v>
      </c>
      <c r="G17" s="249" t="s">
        <v>247</v>
      </c>
      <c r="H17" s="250"/>
      <c r="I17" s="174"/>
    </row>
    <row r="18" spans="1:9" ht="16.5" thickBot="1" x14ac:dyDescent="0.3">
      <c r="A18" s="182">
        <v>2</v>
      </c>
      <c r="B18" s="183" t="s">
        <v>248</v>
      </c>
      <c r="C18" s="186" t="s">
        <v>245</v>
      </c>
      <c r="D18" s="195" t="s">
        <v>249</v>
      </c>
      <c r="E18" s="186" t="s">
        <v>246</v>
      </c>
      <c r="F18" s="186">
        <v>500</v>
      </c>
      <c r="G18" s="249">
        <v>500</v>
      </c>
      <c r="H18" s="250"/>
      <c r="I18" s="174"/>
    </row>
    <row r="19" spans="1:9" ht="16.5" thickBot="1" x14ac:dyDescent="0.3">
      <c r="A19" s="182">
        <v>3</v>
      </c>
      <c r="B19" s="183" t="s">
        <v>250</v>
      </c>
      <c r="C19" s="186" t="s">
        <v>245</v>
      </c>
      <c r="D19" s="195" t="s">
        <v>251</v>
      </c>
      <c r="E19" s="196" t="s">
        <v>252</v>
      </c>
      <c r="F19" s="186">
        <v>9600</v>
      </c>
      <c r="G19" s="251">
        <v>28800</v>
      </c>
      <c r="H19" s="252"/>
      <c r="I19" s="174"/>
    </row>
    <row r="20" spans="1:9" ht="16.5" thickBot="1" x14ac:dyDescent="0.3">
      <c r="A20" s="182">
        <v>4</v>
      </c>
      <c r="B20" s="183" t="s">
        <v>253</v>
      </c>
      <c r="C20" s="186" t="s">
        <v>254</v>
      </c>
      <c r="D20" s="195" t="s">
        <v>255</v>
      </c>
      <c r="E20" s="186" t="s">
        <v>233</v>
      </c>
      <c r="F20" s="186">
        <v>1050</v>
      </c>
      <c r="G20" s="249">
        <v>3110</v>
      </c>
      <c r="H20" s="250"/>
      <c r="I20" s="174"/>
    </row>
    <row r="21" spans="1:9" ht="16.5" thickBot="1" x14ac:dyDescent="0.3">
      <c r="A21" s="182"/>
      <c r="B21" s="189" t="s">
        <v>224</v>
      </c>
      <c r="C21" s="184"/>
      <c r="D21" s="199"/>
      <c r="E21" s="186"/>
      <c r="F21" s="191"/>
      <c r="G21" s="249" t="s">
        <v>256</v>
      </c>
      <c r="H21" s="250"/>
      <c r="I21" s="174"/>
    </row>
    <row r="22" spans="1:9" ht="16.5" thickBot="1" x14ac:dyDescent="0.3">
      <c r="A22" s="192" t="s">
        <v>257</v>
      </c>
      <c r="B22" s="255" t="s">
        <v>258</v>
      </c>
      <c r="C22" s="256"/>
      <c r="D22" s="256"/>
      <c r="E22" s="257"/>
      <c r="F22" s="198"/>
      <c r="G22" s="271"/>
      <c r="H22" s="272"/>
      <c r="I22" s="174"/>
    </row>
    <row r="23" spans="1:9" ht="16.5" thickBot="1" x14ac:dyDescent="0.3">
      <c r="A23" s="182">
        <v>1</v>
      </c>
      <c r="B23" s="183" t="s">
        <v>259</v>
      </c>
      <c r="C23" s="186" t="s">
        <v>260</v>
      </c>
      <c r="D23" s="195" t="s">
        <v>261</v>
      </c>
      <c r="E23" s="196" t="s">
        <v>262</v>
      </c>
      <c r="F23" s="186" t="s">
        <v>263</v>
      </c>
      <c r="G23" s="251">
        <v>65448</v>
      </c>
      <c r="H23" s="252"/>
      <c r="I23" s="174"/>
    </row>
    <row r="24" spans="1:9" ht="16.5" thickBot="1" x14ac:dyDescent="0.3">
      <c r="A24" s="182">
        <v>2</v>
      </c>
      <c r="B24" s="183" t="s">
        <v>264</v>
      </c>
      <c r="C24" s="186" t="s">
        <v>260</v>
      </c>
      <c r="D24" s="195" t="s">
        <v>265</v>
      </c>
      <c r="E24" s="196" t="s">
        <v>266</v>
      </c>
      <c r="F24" s="186">
        <v>7.0000000000000007E-2</v>
      </c>
      <c r="G24" s="249">
        <v>31815</v>
      </c>
      <c r="H24" s="250"/>
      <c r="I24" s="174"/>
    </row>
    <row r="25" spans="1:9" ht="16.5" thickBot="1" x14ac:dyDescent="0.3">
      <c r="A25" s="182">
        <v>3</v>
      </c>
      <c r="B25" s="183" t="s">
        <v>267</v>
      </c>
      <c r="C25" s="186" t="s">
        <v>260</v>
      </c>
      <c r="D25" s="195" t="s">
        <v>268</v>
      </c>
      <c r="E25" s="196" t="s">
        <v>269</v>
      </c>
      <c r="F25" s="186">
        <v>0.05</v>
      </c>
      <c r="G25" s="249" t="s">
        <v>270</v>
      </c>
      <c r="H25" s="250"/>
      <c r="I25" s="174"/>
    </row>
    <row r="26" spans="1:9" ht="16.5" thickBot="1" x14ac:dyDescent="0.3">
      <c r="A26" s="182">
        <v>4</v>
      </c>
      <c r="B26" s="183" t="s">
        <v>271</v>
      </c>
      <c r="C26" s="186" t="s">
        <v>272</v>
      </c>
      <c r="D26" s="195" t="s">
        <v>273</v>
      </c>
      <c r="E26" s="196" t="s">
        <v>205</v>
      </c>
      <c r="F26" s="186">
        <v>2650</v>
      </c>
      <c r="G26" s="249" t="s">
        <v>274</v>
      </c>
      <c r="H26" s="250"/>
      <c r="I26" s="174"/>
    </row>
    <row r="27" spans="1:9" ht="16.5" thickBot="1" x14ac:dyDescent="0.3">
      <c r="A27" s="182">
        <v>5</v>
      </c>
      <c r="B27" s="183" t="s">
        <v>275</v>
      </c>
      <c r="C27" s="186" t="s">
        <v>272</v>
      </c>
      <c r="D27" s="195" t="s">
        <v>276</v>
      </c>
      <c r="E27" s="196" t="s">
        <v>246</v>
      </c>
      <c r="F27" s="186">
        <v>2688</v>
      </c>
      <c r="G27" s="251">
        <v>2688</v>
      </c>
      <c r="H27" s="252"/>
      <c r="I27" s="174"/>
    </row>
    <row r="28" spans="1:9" ht="16.5" thickBot="1" x14ac:dyDescent="0.3">
      <c r="A28" s="182"/>
      <c r="B28" s="189" t="s">
        <v>224</v>
      </c>
      <c r="C28" s="186"/>
      <c r="D28" s="190"/>
      <c r="E28" s="196"/>
      <c r="F28" s="191"/>
      <c r="G28" s="249">
        <v>125326</v>
      </c>
      <c r="H28" s="250"/>
      <c r="I28" s="174"/>
    </row>
    <row r="29" spans="1:9" ht="16.5" thickBot="1" x14ac:dyDescent="0.3">
      <c r="A29" s="192" t="s">
        <v>277</v>
      </c>
      <c r="B29" s="255" t="s">
        <v>278</v>
      </c>
      <c r="C29" s="256"/>
      <c r="D29" s="256"/>
      <c r="E29" s="257"/>
      <c r="F29" s="198"/>
      <c r="G29" s="271"/>
      <c r="H29" s="272"/>
      <c r="I29" s="174"/>
    </row>
    <row r="30" spans="1:9" ht="16.5" thickBot="1" x14ac:dyDescent="0.3">
      <c r="A30" s="182">
        <v>1</v>
      </c>
      <c r="B30" s="183" t="s">
        <v>279</v>
      </c>
      <c r="C30" s="186" t="s">
        <v>280</v>
      </c>
      <c r="D30" s="195" t="s">
        <v>281</v>
      </c>
      <c r="E30" s="186" t="s">
        <v>282</v>
      </c>
      <c r="F30" s="186">
        <v>500</v>
      </c>
      <c r="G30" s="249" t="s">
        <v>283</v>
      </c>
      <c r="H30" s="250"/>
      <c r="I30" s="174"/>
    </row>
    <row r="31" spans="1:9" ht="16.5" thickBot="1" x14ac:dyDescent="0.3">
      <c r="A31" s="182">
        <v>2</v>
      </c>
      <c r="B31" s="183" t="s">
        <v>284</v>
      </c>
      <c r="C31" s="186" t="s">
        <v>207</v>
      </c>
      <c r="D31" s="195" t="s">
        <v>285</v>
      </c>
      <c r="E31" s="186" t="s">
        <v>282</v>
      </c>
      <c r="F31" s="186">
        <v>500</v>
      </c>
      <c r="G31" s="251">
        <v>1500</v>
      </c>
      <c r="H31" s="252"/>
      <c r="I31" s="174"/>
    </row>
    <row r="32" spans="1:9" ht="16.5" thickBot="1" x14ac:dyDescent="0.3">
      <c r="A32" s="182"/>
      <c r="B32" s="189" t="s">
        <v>224</v>
      </c>
      <c r="C32" s="184"/>
      <c r="D32" s="199"/>
      <c r="E32" s="186"/>
      <c r="F32" s="191"/>
      <c r="G32" s="249">
        <v>3000</v>
      </c>
      <c r="H32" s="250"/>
      <c r="I32" s="174"/>
    </row>
    <row r="33" spans="1:9" ht="16.5" thickBot="1" x14ac:dyDescent="0.3">
      <c r="A33" s="192" t="s">
        <v>286</v>
      </c>
      <c r="B33" s="255" t="s">
        <v>287</v>
      </c>
      <c r="C33" s="256"/>
      <c r="D33" s="256"/>
      <c r="E33" s="257"/>
      <c r="F33" s="198"/>
      <c r="G33" s="271"/>
      <c r="H33" s="272"/>
      <c r="I33" s="174"/>
    </row>
    <row r="34" spans="1:9" ht="16.5" thickBot="1" x14ac:dyDescent="0.3">
      <c r="A34" s="182">
        <v>1</v>
      </c>
      <c r="B34" s="183" t="s">
        <v>288</v>
      </c>
      <c r="C34" s="186" t="s">
        <v>215</v>
      </c>
      <c r="D34" s="195" t="s">
        <v>268</v>
      </c>
      <c r="E34" s="186" t="s">
        <v>205</v>
      </c>
      <c r="F34" s="186">
        <v>3000</v>
      </c>
      <c r="G34" s="249" t="s">
        <v>289</v>
      </c>
      <c r="H34" s="250"/>
      <c r="I34" s="174"/>
    </row>
    <row r="35" spans="1:9" ht="16.5" thickBot="1" x14ac:dyDescent="0.3">
      <c r="A35" s="182">
        <v>2</v>
      </c>
      <c r="B35" s="183" t="s">
        <v>290</v>
      </c>
      <c r="C35" s="186" t="s">
        <v>220</v>
      </c>
      <c r="D35" s="195" t="s">
        <v>291</v>
      </c>
      <c r="E35" s="186" t="s">
        <v>246</v>
      </c>
      <c r="F35" s="186">
        <v>450</v>
      </c>
      <c r="G35" s="251">
        <v>3150</v>
      </c>
      <c r="H35" s="252"/>
      <c r="I35" s="174"/>
    </row>
    <row r="36" spans="1:9" ht="16.5" thickBot="1" x14ac:dyDescent="0.3">
      <c r="A36" s="182">
        <v>3</v>
      </c>
      <c r="B36" s="183" t="s">
        <v>292</v>
      </c>
      <c r="C36" s="186" t="s">
        <v>220</v>
      </c>
      <c r="D36" s="195" t="s">
        <v>293</v>
      </c>
      <c r="E36" s="186" t="s">
        <v>233</v>
      </c>
      <c r="F36" s="186">
        <v>0</v>
      </c>
      <c r="G36" s="249">
        <v>0</v>
      </c>
      <c r="H36" s="250"/>
      <c r="I36" s="174"/>
    </row>
    <row r="37" spans="1:9" ht="16.5" thickBot="1" x14ac:dyDescent="0.3">
      <c r="A37" s="182"/>
      <c r="B37" s="189" t="s">
        <v>224</v>
      </c>
      <c r="C37" s="184"/>
      <c r="D37" s="199"/>
      <c r="E37" s="186"/>
      <c r="F37" s="191"/>
      <c r="G37" s="249" t="s">
        <v>294</v>
      </c>
      <c r="H37" s="250"/>
      <c r="I37" s="174"/>
    </row>
    <row r="38" spans="1:9" ht="16.5" thickBot="1" x14ac:dyDescent="0.3">
      <c r="A38" s="192" t="s">
        <v>295</v>
      </c>
      <c r="B38" s="255" t="s">
        <v>296</v>
      </c>
      <c r="C38" s="256"/>
      <c r="D38" s="256"/>
      <c r="E38" s="257"/>
      <c r="F38" s="198"/>
      <c r="G38" s="271"/>
      <c r="H38" s="272"/>
      <c r="I38" s="174"/>
    </row>
    <row r="39" spans="1:9" ht="16.5" thickBot="1" x14ac:dyDescent="0.3">
      <c r="A39" s="182">
        <v>1</v>
      </c>
      <c r="B39" s="183" t="s">
        <v>297</v>
      </c>
      <c r="C39" s="186" t="s">
        <v>215</v>
      </c>
      <c r="D39" s="195" t="s">
        <v>298</v>
      </c>
      <c r="E39" s="186" t="s">
        <v>205</v>
      </c>
      <c r="F39" s="186">
        <v>4500</v>
      </c>
      <c r="G39" s="251">
        <v>31500</v>
      </c>
      <c r="H39" s="252"/>
      <c r="I39" s="174"/>
    </row>
    <row r="40" spans="1:9" ht="16.5" thickBot="1" x14ac:dyDescent="0.3">
      <c r="A40" s="182">
        <v>2</v>
      </c>
      <c r="B40" s="188" t="s">
        <v>299</v>
      </c>
      <c r="C40" s="186" t="s">
        <v>254</v>
      </c>
      <c r="D40" s="195" t="s">
        <v>300</v>
      </c>
      <c r="E40" s="196" t="s">
        <v>233</v>
      </c>
      <c r="F40" s="196">
        <v>0</v>
      </c>
      <c r="G40" s="249">
        <v>0</v>
      </c>
      <c r="H40" s="250"/>
      <c r="I40" s="174"/>
    </row>
    <row r="41" spans="1:9" ht="16.5" thickBot="1" x14ac:dyDescent="0.3">
      <c r="A41" s="182"/>
      <c r="B41" s="189" t="s">
        <v>224</v>
      </c>
      <c r="D41" s="199"/>
      <c r="E41" s="188"/>
      <c r="F41" s="186">
        <v>4500</v>
      </c>
      <c r="G41" s="249" t="s">
        <v>301</v>
      </c>
      <c r="H41" s="250"/>
      <c r="I41" s="174"/>
    </row>
    <row r="42" spans="1:9" ht="16.5" thickBot="1" x14ac:dyDescent="0.3">
      <c r="A42" s="182"/>
      <c r="B42" s="200" t="s">
        <v>302</v>
      </c>
      <c r="C42" s="201"/>
      <c r="D42" s="202"/>
      <c r="E42" s="203"/>
      <c r="F42" s="204"/>
      <c r="G42" s="261" t="s">
        <v>303</v>
      </c>
      <c r="H42" s="262"/>
      <c r="I42" s="174"/>
    </row>
    <row r="43" spans="1:9" ht="16.5" thickBot="1" x14ac:dyDescent="0.3">
      <c r="A43" s="182"/>
      <c r="B43" s="268" t="s">
        <v>304</v>
      </c>
      <c r="C43" s="269"/>
      <c r="D43" s="269"/>
      <c r="E43" s="269"/>
      <c r="F43" s="269"/>
      <c r="G43" s="269"/>
      <c r="H43" s="270"/>
      <c r="I43" s="174"/>
    </row>
    <row r="44" spans="1:9" ht="16.5" thickBot="1" x14ac:dyDescent="0.3">
      <c r="A44" s="192" t="s">
        <v>200</v>
      </c>
      <c r="B44" s="255" t="s">
        <v>305</v>
      </c>
      <c r="C44" s="256"/>
      <c r="D44" s="256"/>
      <c r="E44" s="256"/>
      <c r="F44" s="256"/>
      <c r="G44" s="256"/>
      <c r="H44" s="257"/>
      <c r="I44" s="174"/>
    </row>
    <row r="45" spans="1:9" ht="16.5" thickBot="1" x14ac:dyDescent="0.3">
      <c r="A45" s="182">
        <v>1</v>
      </c>
      <c r="B45" s="188" t="s">
        <v>209</v>
      </c>
      <c r="C45" s="186" t="s">
        <v>306</v>
      </c>
      <c r="D45" s="190" t="s">
        <v>211</v>
      </c>
      <c r="E45" s="188" t="s">
        <v>212</v>
      </c>
      <c r="F45" s="186">
        <v>250</v>
      </c>
      <c r="G45" s="249">
        <v>3000</v>
      </c>
      <c r="H45" s="250"/>
      <c r="I45" s="174"/>
    </row>
    <row r="46" spans="1:9" ht="16.5" thickBot="1" x14ac:dyDescent="0.3">
      <c r="A46" s="205">
        <v>2</v>
      </c>
      <c r="B46" s="183" t="s">
        <v>214</v>
      </c>
      <c r="C46" s="186" t="s">
        <v>307</v>
      </c>
      <c r="D46" s="206" t="s">
        <v>216</v>
      </c>
      <c r="E46" s="207" t="s">
        <v>217</v>
      </c>
      <c r="F46" s="186" t="s">
        <v>308</v>
      </c>
      <c r="G46" s="249" t="s">
        <v>309</v>
      </c>
      <c r="H46" s="250"/>
      <c r="I46" s="174"/>
    </row>
    <row r="47" spans="1:9" ht="16.5" thickBot="1" x14ac:dyDescent="0.3">
      <c r="A47" s="208">
        <v>3</v>
      </c>
      <c r="B47" s="183" t="s">
        <v>219</v>
      </c>
      <c r="C47" s="186" t="s">
        <v>310</v>
      </c>
      <c r="D47" s="209" t="s">
        <v>221</v>
      </c>
      <c r="E47" s="210" t="s">
        <v>222</v>
      </c>
      <c r="F47" s="186" t="s">
        <v>311</v>
      </c>
      <c r="G47" s="249" t="s">
        <v>312</v>
      </c>
      <c r="H47" s="250"/>
      <c r="I47" s="174"/>
    </row>
    <row r="48" spans="1:9" ht="16.5" thickBot="1" x14ac:dyDescent="0.3">
      <c r="A48" s="182"/>
      <c r="B48" s="211" t="s">
        <v>313</v>
      </c>
      <c r="C48" s="184"/>
      <c r="D48" s="212"/>
      <c r="E48" s="188"/>
      <c r="F48" s="186"/>
      <c r="G48" s="251">
        <v>57270</v>
      </c>
      <c r="H48" s="252"/>
      <c r="I48" s="174"/>
    </row>
    <row r="49" spans="1:9" ht="16.5" thickBot="1" x14ac:dyDescent="0.3">
      <c r="A49" s="192" t="s">
        <v>226</v>
      </c>
      <c r="B49" s="255" t="s">
        <v>227</v>
      </c>
      <c r="C49" s="256"/>
      <c r="D49" s="256"/>
      <c r="E49" s="257"/>
      <c r="F49" s="198"/>
      <c r="G49" s="253"/>
      <c r="H49" s="254"/>
      <c r="I49" s="174"/>
    </row>
    <row r="50" spans="1:9" ht="16.5" thickBot="1" x14ac:dyDescent="0.3">
      <c r="A50" s="182">
        <v>1</v>
      </c>
      <c r="B50" s="188" t="s">
        <v>314</v>
      </c>
      <c r="C50" s="186" t="s">
        <v>220</v>
      </c>
      <c r="D50" s="190" t="s">
        <v>216</v>
      </c>
      <c r="E50" s="188" t="s">
        <v>315</v>
      </c>
      <c r="F50" s="186">
        <v>10500</v>
      </c>
      <c r="G50" s="249">
        <v>10500</v>
      </c>
      <c r="H50" s="250"/>
      <c r="I50" s="174"/>
    </row>
    <row r="51" spans="1:9" ht="16.5" thickBot="1" x14ac:dyDescent="0.3">
      <c r="A51" s="182">
        <v>2</v>
      </c>
      <c r="B51" s="183" t="s">
        <v>230</v>
      </c>
      <c r="C51" s="186" t="s">
        <v>254</v>
      </c>
      <c r="D51" s="190" t="s">
        <v>232</v>
      </c>
      <c r="E51" s="188" t="s">
        <v>233</v>
      </c>
      <c r="F51" s="186" t="s">
        <v>234</v>
      </c>
      <c r="G51" s="249">
        <v>1890</v>
      </c>
      <c r="H51" s="250"/>
      <c r="I51" s="174"/>
    </row>
    <row r="52" spans="1:9" ht="16.5" thickBot="1" x14ac:dyDescent="0.3">
      <c r="A52" s="182">
        <v>3</v>
      </c>
      <c r="B52" s="183" t="s">
        <v>235</v>
      </c>
      <c r="C52" s="186" t="s">
        <v>254</v>
      </c>
      <c r="D52" s="190" t="s">
        <v>232</v>
      </c>
      <c r="E52" s="188" t="s">
        <v>233</v>
      </c>
      <c r="F52" s="186" t="s">
        <v>236</v>
      </c>
      <c r="G52" s="249">
        <v>1890</v>
      </c>
      <c r="H52" s="250"/>
      <c r="I52" s="174"/>
    </row>
    <row r="53" spans="1:9" ht="16.5" thickBot="1" x14ac:dyDescent="0.3">
      <c r="A53" s="182">
        <v>4</v>
      </c>
      <c r="B53" s="183" t="s">
        <v>238</v>
      </c>
      <c r="C53" s="186" t="s">
        <v>239</v>
      </c>
      <c r="D53" s="190" t="s">
        <v>232</v>
      </c>
      <c r="E53" s="188" t="s">
        <v>233</v>
      </c>
      <c r="F53" s="186" t="s">
        <v>240</v>
      </c>
      <c r="G53" s="249">
        <v>4219</v>
      </c>
      <c r="H53" s="250"/>
      <c r="I53" s="174"/>
    </row>
    <row r="54" spans="1:9" ht="16.5" thickBot="1" x14ac:dyDescent="0.3">
      <c r="A54" s="182"/>
      <c r="B54" s="211" t="s">
        <v>224</v>
      </c>
      <c r="C54" s="186"/>
      <c r="D54" s="190"/>
      <c r="E54" s="188"/>
      <c r="F54" s="186"/>
      <c r="G54" s="251" t="s">
        <v>316</v>
      </c>
      <c r="H54" s="252"/>
      <c r="I54" s="174"/>
    </row>
    <row r="55" spans="1:9" ht="16.5" thickBot="1" x14ac:dyDescent="0.3">
      <c r="A55" s="192" t="s">
        <v>317</v>
      </c>
      <c r="B55" s="255" t="s">
        <v>318</v>
      </c>
      <c r="C55" s="256"/>
      <c r="D55" s="256"/>
      <c r="E55" s="256"/>
      <c r="F55" s="256"/>
      <c r="G55" s="256"/>
      <c r="H55" s="257"/>
      <c r="I55" s="174"/>
    </row>
    <row r="56" spans="1:9" ht="16.5" thickBot="1" x14ac:dyDescent="0.3">
      <c r="A56" s="182">
        <v>1</v>
      </c>
      <c r="B56" s="188" t="s">
        <v>319</v>
      </c>
      <c r="C56" s="186" t="s">
        <v>254</v>
      </c>
      <c r="D56" s="190" t="s">
        <v>320</v>
      </c>
      <c r="E56" s="188"/>
      <c r="F56" s="186"/>
      <c r="G56" s="249">
        <v>65448</v>
      </c>
      <c r="H56" s="250"/>
      <c r="I56" s="174"/>
    </row>
    <row r="57" spans="1:9" ht="16.5" thickBot="1" x14ac:dyDescent="0.3">
      <c r="A57" s="182">
        <v>2</v>
      </c>
      <c r="B57" s="188" t="s">
        <v>321</v>
      </c>
      <c r="C57" s="186" t="s">
        <v>254</v>
      </c>
      <c r="D57" s="190" t="s">
        <v>322</v>
      </c>
      <c r="E57" s="188"/>
      <c r="F57" s="186"/>
      <c r="G57" s="249" t="s">
        <v>323</v>
      </c>
      <c r="H57" s="250"/>
      <c r="I57" s="174"/>
    </row>
    <row r="58" spans="1:9" ht="16.5" thickBot="1" x14ac:dyDescent="0.3">
      <c r="A58" s="182">
        <v>3</v>
      </c>
      <c r="B58" s="183" t="s">
        <v>324</v>
      </c>
      <c r="C58" s="186" t="s">
        <v>254</v>
      </c>
      <c r="D58" s="190" t="s">
        <v>325</v>
      </c>
      <c r="E58" s="188"/>
      <c r="F58" s="186"/>
      <c r="G58" s="249" t="s">
        <v>326</v>
      </c>
      <c r="H58" s="250"/>
      <c r="I58" s="174"/>
    </row>
    <row r="59" spans="1:9" ht="16.5" thickBot="1" x14ac:dyDescent="0.3">
      <c r="A59" s="182">
        <v>4</v>
      </c>
      <c r="B59" s="188" t="s">
        <v>271</v>
      </c>
      <c r="C59" s="186" t="s">
        <v>254</v>
      </c>
      <c r="D59" s="190" t="s">
        <v>327</v>
      </c>
      <c r="E59" s="188"/>
      <c r="F59" s="186"/>
      <c r="G59" s="249">
        <v>2650</v>
      </c>
      <c r="H59" s="250"/>
      <c r="I59" s="174"/>
    </row>
    <row r="60" spans="1:9" ht="16.5" thickBot="1" x14ac:dyDescent="0.3">
      <c r="A60" s="182"/>
      <c r="B60" s="211" t="s">
        <v>224</v>
      </c>
      <c r="C60" s="184"/>
      <c r="D60" s="199"/>
      <c r="E60" s="188"/>
      <c r="F60" s="186"/>
      <c r="G60" s="251" t="s">
        <v>328</v>
      </c>
      <c r="H60" s="252"/>
      <c r="I60" s="174"/>
    </row>
    <row r="61" spans="1:9" ht="16.5" thickBot="1" x14ac:dyDescent="0.3">
      <c r="A61" s="192" t="s">
        <v>329</v>
      </c>
      <c r="B61" s="255" t="s">
        <v>330</v>
      </c>
      <c r="C61" s="256"/>
      <c r="D61" s="256"/>
      <c r="E61" s="256"/>
      <c r="F61" s="257"/>
      <c r="G61" s="193"/>
      <c r="H61" s="193"/>
      <c r="I61" s="213"/>
    </row>
    <row r="62" spans="1:9" ht="16.5" thickBot="1" x14ac:dyDescent="0.3">
      <c r="A62" s="182">
        <v>1</v>
      </c>
      <c r="B62" s="188" t="s">
        <v>331</v>
      </c>
      <c r="C62" s="186" t="s">
        <v>332</v>
      </c>
      <c r="D62" s="190" t="s">
        <v>333</v>
      </c>
      <c r="E62" s="186" t="s">
        <v>334</v>
      </c>
      <c r="F62" s="186"/>
      <c r="G62" s="249">
        <v>187064</v>
      </c>
      <c r="H62" s="250"/>
      <c r="I62" s="174"/>
    </row>
    <row r="63" spans="1:9" ht="16.5" thickBot="1" x14ac:dyDescent="0.3">
      <c r="A63" s="182">
        <v>2</v>
      </c>
      <c r="B63" s="188" t="s">
        <v>335</v>
      </c>
      <c r="C63" s="186" t="s">
        <v>332</v>
      </c>
      <c r="D63" s="190" t="s">
        <v>336</v>
      </c>
      <c r="E63" s="186" t="s">
        <v>334</v>
      </c>
      <c r="F63" s="186"/>
      <c r="G63" s="249" t="s">
        <v>337</v>
      </c>
      <c r="H63" s="250"/>
      <c r="I63" s="174"/>
    </row>
    <row r="64" spans="1:9" ht="16.5" thickBot="1" x14ac:dyDescent="0.3">
      <c r="A64" s="182">
        <v>3</v>
      </c>
      <c r="B64" s="188" t="s">
        <v>338</v>
      </c>
      <c r="C64" s="186" t="s">
        <v>332</v>
      </c>
      <c r="D64" s="190" t="s">
        <v>339</v>
      </c>
      <c r="E64" s="186" t="s">
        <v>340</v>
      </c>
      <c r="F64" s="186"/>
      <c r="G64" s="249" t="s">
        <v>341</v>
      </c>
      <c r="H64" s="250"/>
      <c r="I64" s="174"/>
    </row>
    <row r="65" spans="1:9" ht="16.5" thickBot="1" x14ac:dyDescent="0.3">
      <c r="A65" s="182">
        <v>4</v>
      </c>
      <c r="B65" s="188" t="s">
        <v>342</v>
      </c>
      <c r="C65" s="186" t="s">
        <v>332</v>
      </c>
      <c r="D65" s="190" t="s">
        <v>343</v>
      </c>
      <c r="E65" s="186"/>
      <c r="F65" s="186"/>
      <c r="G65" s="249">
        <v>28800</v>
      </c>
      <c r="H65" s="250"/>
      <c r="I65" s="174"/>
    </row>
    <row r="66" spans="1:9" ht="16.5" thickBot="1" x14ac:dyDescent="0.3">
      <c r="A66" s="182">
        <v>5</v>
      </c>
      <c r="B66" s="188" t="s">
        <v>344</v>
      </c>
      <c r="C66" s="186" t="s">
        <v>332</v>
      </c>
      <c r="D66" s="190" t="s">
        <v>345</v>
      </c>
      <c r="E66" s="186" t="s">
        <v>233</v>
      </c>
      <c r="F66" s="186"/>
      <c r="G66" s="249">
        <v>138912</v>
      </c>
      <c r="H66" s="250"/>
      <c r="I66" s="174"/>
    </row>
    <row r="67" spans="1:9" ht="16.5" thickBot="1" x14ac:dyDescent="0.3">
      <c r="A67" s="182">
        <v>6</v>
      </c>
      <c r="B67" s="188" t="s">
        <v>346</v>
      </c>
      <c r="C67" s="186" t="s">
        <v>332</v>
      </c>
      <c r="D67" s="190" t="s">
        <v>347</v>
      </c>
      <c r="E67" s="186" t="s">
        <v>348</v>
      </c>
      <c r="F67" s="186"/>
      <c r="G67" s="249" t="s">
        <v>349</v>
      </c>
      <c r="H67" s="250"/>
      <c r="I67" s="174"/>
    </row>
    <row r="68" spans="1:9" ht="16.5" thickBot="1" x14ac:dyDescent="0.3">
      <c r="A68" s="182">
        <v>7</v>
      </c>
      <c r="B68" s="188" t="s">
        <v>350</v>
      </c>
      <c r="C68" s="186" t="s">
        <v>351</v>
      </c>
      <c r="D68" s="190"/>
      <c r="E68" s="186"/>
      <c r="F68" s="186"/>
      <c r="G68" s="266">
        <v>260000</v>
      </c>
      <c r="H68" s="267"/>
      <c r="I68" s="174"/>
    </row>
    <row r="69" spans="1:9" ht="16.5" thickBot="1" x14ac:dyDescent="0.3">
      <c r="A69" s="182"/>
      <c r="B69" s="176" t="s">
        <v>224</v>
      </c>
      <c r="C69" s="186"/>
      <c r="D69" s="190"/>
      <c r="E69" s="186"/>
      <c r="F69" s="186"/>
      <c r="G69" s="251" t="s">
        <v>352</v>
      </c>
      <c r="H69" s="252"/>
      <c r="I69" s="174"/>
    </row>
    <row r="70" spans="1:9" ht="16.5" thickBot="1" x14ac:dyDescent="0.3">
      <c r="A70" s="192" t="s">
        <v>295</v>
      </c>
      <c r="B70" s="255" t="s">
        <v>353</v>
      </c>
      <c r="C70" s="256"/>
      <c r="D70" s="256"/>
      <c r="E70" s="256"/>
      <c r="F70" s="256"/>
      <c r="G70" s="256"/>
      <c r="H70" s="257"/>
      <c r="I70" s="174"/>
    </row>
    <row r="71" spans="1:9" ht="16.5" thickBot="1" x14ac:dyDescent="0.3">
      <c r="A71" s="182">
        <v>1</v>
      </c>
      <c r="B71" s="191" t="s">
        <v>354</v>
      </c>
      <c r="C71" s="186" t="s">
        <v>355</v>
      </c>
      <c r="D71" s="190" t="s">
        <v>356</v>
      </c>
      <c r="E71" s="188" t="s">
        <v>357</v>
      </c>
      <c r="F71" s="186"/>
      <c r="G71" s="249" t="s">
        <v>358</v>
      </c>
      <c r="H71" s="250"/>
      <c r="I71" s="174"/>
    </row>
    <row r="72" spans="1:9" ht="16.5" thickBot="1" x14ac:dyDescent="0.3">
      <c r="A72" s="182">
        <v>2</v>
      </c>
      <c r="B72" s="191" t="s">
        <v>359</v>
      </c>
      <c r="C72" s="186" t="s">
        <v>355</v>
      </c>
      <c r="D72" s="190" t="s">
        <v>360</v>
      </c>
      <c r="E72" s="188" t="s">
        <v>357</v>
      </c>
      <c r="F72" s="186"/>
      <c r="G72" s="249" t="s">
        <v>361</v>
      </c>
      <c r="H72" s="250"/>
      <c r="I72" s="174"/>
    </row>
    <row r="73" spans="1:9" ht="16.5" thickBot="1" x14ac:dyDescent="0.3">
      <c r="A73" s="182">
        <v>3</v>
      </c>
      <c r="B73" s="191" t="s">
        <v>362</v>
      </c>
      <c r="C73" s="186" t="s">
        <v>355</v>
      </c>
      <c r="D73" s="190" t="s">
        <v>363</v>
      </c>
      <c r="E73" s="188" t="s">
        <v>357</v>
      </c>
      <c r="F73" s="186"/>
      <c r="G73" s="249">
        <v>301503</v>
      </c>
      <c r="H73" s="250"/>
      <c r="I73" s="174"/>
    </row>
    <row r="74" spans="1:9" ht="16.5" thickBot="1" x14ac:dyDescent="0.3">
      <c r="A74" s="182">
        <v>4</v>
      </c>
      <c r="B74" s="191" t="s">
        <v>364</v>
      </c>
      <c r="C74" s="186" t="s">
        <v>355</v>
      </c>
      <c r="D74" s="190" t="s">
        <v>365</v>
      </c>
      <c r="E74" s="188" t="s">
        <v>357</v>
      </c>
      <c r="F74" s="186"/>
      <c r="G74" s="249" t="s">
        <v>366</v>
      </c>
      <c r="H74" s="250"/>
      <c r="I74" s="174"/>
    </row>
    <row r="75" spans="1:9" ht="16.5" thickBot="1" x14ac:dyDescent="0.3">
      <c r="A75" s="182">
        <v>5</v>
      </c>
      <c r="B75" s="188" t="s">
        <v>367</v>
      </c>
      <c r="C75" s="186" t="s">
        <v>355</v>
      </c>
      <c r="D75" s="190" t="s">
        <v>368</v>
      </c>
      <c r="E75" s="188"/>
      <c r="F75" s="186"/>
      <c r="G75" s="249" t="s">
        <v>369</v>
      </c>
      <c r="H75" s="250"/>
      <c r="I75" s="174"/>
    </row>
    <row r="76" spans="1:9" ht="16.5" thickBot="1" x14ac:dyDescent="0.3">
      <c r="A76" s="182">
        <v>6</v>
      </c>
      <c r="B76" s="188" t="s">
        <v>370</v>
      </c>
      <c r="C76" s="186" t="s">
        <v>355</v>
      </c>
      <c r="D76" s="190" t="s">
        <v>371</v>
      </c>
      <c r="E76" s="188" t="s">
        <v>233</v>
      </c>
      <c r="F76" s="186"/>
      <c r="G76" s="249" t="s">
        <v>372</v>
      </c>
      <c r="H76" s="250"/>
      <c r="I76" s="174"/>
    </row>
    <row r="77" spans="1:9" ht="16.5" thickBot="1" x14ac:dyDescent="0.3">
      <c r="A77" s="182">
        <v>7</v>
      </c>
      <c r="B77" s="188" t="s">
        <v>373</v>
      </c>
      <c r="C77" s="186" t="s">
        <v>355</v>
      </c>
      <c r="D77" s="190" t="s">
        <v>347</v>
      </c>
      <c r="E77" s="188" t="s">
        <v>246</v>
      </c>
      <c r="F77" s="186"/>
      <c r="G77" s="249" t="s">
        <v>374</v>
      </c>
      <c r="H77" s="250"/>
      <c r="I77" s="174"/>
    </row>
    <row r="78" spans="1:9" ht="16.5" thickBot="1" x14ac:dyDescent="0.3">
      <c r="A78" s="182"/>
      <c r="B78" s="176" t="s">
        <v>224</v>
      </c>
      <c r="C78" s="186"/>
      <c r="D78" s="190"/>
      <c r="E78" s="188"/>
      <c r="F78" s="186"/>
      <c r="G78" s="251" t="s">
        <v>375</v>
      </c>
      <c r="H78" s="252"/>
      <c r="I78" s="174"/>
    </row>
    <row r="79" spans="1:9" ht="16.5" thickBot="1" x14ac:dyDescent="0.3">
      <c r="A79" s="192" t="s">
        <v>376</v>
      </c>
      <c r="B79" s="255" t="s">
        <v>377</v>
      </c>
      <c r="C79" s="256"/>
      <c r="D79" s="256"/>
      <c r="E79" s="256"/>
      <c r="F79" s="256"/>
      <c r="G79" s="256"/>
      <c r="H79" s="257"/>
      <c r="I79" s="174"/>
    </row>
    <row r="80" spans="1:9" ht="16.5" thickBot="1" x14ac:dyDescent="0.3">
      <c r="A80" s="182">
        <v>1</v>
      </c>
      <c r="B80" s="188" t="s">
        <v>378</v>
      </c>
      <c r="C80" s="186" t="s">
        <v>379</v>
      </c>
      <c r="D80" s="190" t="s">
        <v>368</v>
      </c>
      <c r="E80" s="214"/>
      <c r="F80" s="215"/>
      <c r="G80" s="249">
        <v>20310</v>
      </c>
      <c r="H80" s="250"/>
      <c r="I80" s="174"/>
    </row>
    <row r="81" spans="1:9" ht="16.5" thickBot="1" x14ac:dyDescent="0.3">
      <c r="A81" s="182">
        <v>2</v>
      </c>
      <c r="B81" s="188" t="s">
        <v>380</v>
      </c>
      <c r="C81" s="186" t="s">
        <v>379</v>
      </c>
      <c r="D81" s="190" t="s">
        <v>381</v>
      </c>
      <c r="E81" s="214"/>
      <c r="F81" s="215"/>
      <c r="G81" s="249" t="s">
        <v>382</v>
      </c>
      <c r="H81" s="250"/>
      <c r="I81" s="174"/>
    </row>
    <row r="82" spans="1:9" ht="16.5" thickBot="1" x14ac:dyDescent="0.3">
      <c r="A82" s="182">
        <v>3</v>
      </c>
      <c r="B82" s="188" t="s">
        <v>383</v>
      </c>
      <c r="C82" s="186" t="s">
        <v>379</v>
      </c>
      <c r="D82" s="190" t="s">
        <v>384</v>
      </c>
      <c r="E82" s="214"/>
      <c r="F82" s="215"/>
      <c r="G82" s="249" t="s">
        <v>385</v>
      </c>
      <c r="H82" s="250"/>
      <c r="I82" s="174"/>
    </row>
    <row r="83" spans="1:9" ht="16.5" thickBot="1" x14ac:dyDescent="0.3">
      <c r="A83" s="182">
        <v>4</v>
      </c>
      <c r="B83" s="188" t="s">
        <v>386</v>
      </c>
      <c r="C83" s="186" t="s">
        <v>379</v>
      </c>
      <c r="D83" s="190" t="s">
        <v>387</v>
      </c>
      <c r="E83" s="214"/>
      <c r="F83" s="215"/>
      <c r="G83" s="249">
        <v>40500</v>
      </c>
      <c r="H83" s="250"/>
      <c r="I83" s="174"/>
    </row>
    <row r="84" spans="1:9" ht="16.5" thickBot="1" x14ac:dyDescent="0.3">
      <c r="A84" s="182">
        <v>5</v>
      </c>
      <c r="B84" s="191" t="s">
        <v>388</v>
      </c>
      <c r="C84" s="186" t="s">
        <v>379</v>
      </c>
      <c r="D84" s="190" t="s">
        <v>389</v>
      </c>
      <c r="E84" s="214"/>
      <c r="F84" s="215"/>
      <c r="G84" s="249">
        <v>417335</v>
      </c>
      <c r="H84" s="250"/>
      <c r="I84" s="174"/>
    </row>
    <row r="85" spans="1:9" ht="16.5" thickBot="1" x14ac:dyDescent="0.3">
      <c r="A85" s="182">
        <v>6</v>
      </c>
      <c r="B85" s="183" t="s">
        <v>373</v>
      </c>
      <c r="C85" s="186" t="s">
        <v>379</v>
      </c>
      <c r="D85" s="190" t="s">
        <v>347</v>
      </c>
      <c r="E85" s="214"/>
      <c r="F85" s="215"/>
      <c r="G85" s="249" t="s">
        <v>374</v>
      </c>
      <c r="H85" s="250"/>
      <c r="I85" s="174"/>
    </row>
    <row r="86" spans="1:9" ht="16.5" thickBot="1" x14ac:dyDescent="0.3">
      <c r="A86" s="182">
        <v>7</v>
      </c>
      <c r="B86" s="191" t="s">
        <v>390</v>
      </c>
      <c r="C86" s="186" t="s">
        <v>379</v>
      </c>
      <c r="D86" s="190" t="s">
        <v>391</v>
      </c>
      <c r="E86" s="188"/>
      <c r="F86" s="186"/>
      <c r="G86" s="249" t="s">
        <v>392</v>
      </c>
      <c r="H86" s="250"/>
      <c r="I86" s="174"/>
    </row>
    <row r="87" spans="1:9" ht="16.5" thickBot="1" x14ac:dyDescent="0.3">
      <c r="A87" s="182">
        <v>8</v>
      </c>
      <c r="B87" s="176" t="s">
        <v>224</v>
      </c>
      <c r="C87" s="186"/>
      <c r="D87" s="190"/>
      <c r="E87" s="188"/>
      <c r="F87" s="186"/>
      <c r="G87" s="251" t="s">
        <v>393</v>
      </c>
      <c r="H87" s="252"/>
      <c r="I87" s="174"/>
    </row>
    <row r="88" spans="1:9" ht="16.5" thickBot="1" x14ac:dyDescent="0.3">
      <c r="A88" s="192" t="s">
        <v>394</v>
      </c>
      <c r="B88" s="255" t="s">
        <v>395</v>
      </c>
      <c r="C88" s="256"/>
      <c r="D88" s="256"/>
      <c r="E88" s="256"/>
      <c r="F88" s="256"/>
      <c r="G88" s="256"/>
      <c r="H88" s="257"/>
      <c r="I88" s="174"/>
    </row>
    <row r="89" spans="1:9" ht="16.5" thickBot="1" x14ac:dyDescent="0.3">
      <c r="A89" s="182">
        <v>1</v>
      </c>
      <c r="B89" s="188" t="s">
        <v>396</v>
      </c>
      <c r="C89" s="186" t="s">
        <v>397</v>
      </c>
      <c r="D89" s="190"/>
      <c r="E89" s="214"/>
      <c r="F89" s="215"/>
      <c r="G89" s="249" t="s">
        <v>398</v>
      </c>
      <c r="H89" s="250"/>
      <c r="I89" s="174"/>
    </row>
    <row r="90" spans="1:9" ht="16.5" thickBot="1" x14ac:dyDescent="0.3">
      <c r="A90" s="182">
        <v>2</v>
      </c>
      <c r="B90" s="188" t="s">
        <v>399</v>
      </c>
      <c r="C90" s="186" t="s">
        <v>397</v>
      </c>
      <c r="D90" s="190"/>
      <c r="E90" s="214"/>
      <c r="F90" s="215"/>
      <c r="G90" s="249" t="s">
        <v>400</v>
      </c>
      <c r="H90" s="250"/>
      <c r="I90" s="174"/>
    </row>
    <row r="91" spans="1:9" ht="16.5" thickBot="1" x14ac:dyDescent="0.3">
      <c r="A91" s="182">
        <v>3</v>
      </c>
      <c r="B91" s="188" t="s">
        <v>401</v>
      </c>
      <c r="C91" s="186" t="s">
        <v>397</v>
      </c>
      <c r="D91" s="190"/>
      <c r="E91" s="214"/>
      <c r="F91" s="215"/>
      <c r="G91" s="249" t="s">
        <v>400</v>
      </c>
      <c r="H91" s="250"/>
      <c r="I91" s="174"/>
    </row>
    <row r="92" spans="1:9" ht="16.5" thickBot="1" x14ac:dyDescent="0.3">
      <c r="A92" s="182"/>
      <c r="B92" s="176" t="s">
        <v>224</v>
      </c>
      <c r="C92" s="186"/>
      <c r="D92" s="190"/>
      <c r="E92" s="214"/>
      <c r="F92" s="215"/>
      <c r="G92" s="249" t="s">
        <v>398</v>
      </c>
      <c r="H92" s="250"/>
      <c r="I92" s="174"/>
    </row>
    <row r="93" spans="1:9" ht="16.5" thickBot="1" x14ac:dyDescent="0.3">
      <c r="A93" s="192" t="s">
        <v>402</v>
      </c>
      <c r="B93" s="255" t="s">
        <v>403</v>
      </c>
      <c r="C93" s="256"/>
      <c r="D93" s="256"/>
      <c r="E93" s="256"/>
      <c r="F93" s="256"/>
      <c r="G93" s="256"/>
      <c r="H93" s="257"/>
      <c r="I93" s="174"/>
    </row>
    <row r="94" spans="1:9" ht="16.5" thickBot="1" x14ac:dyDescent="0.3">
      <c r="A94" s="182">
        <v>1</v>
      </c>
      <c r="B94" s="188" t="s">
        <v>404</v>
      </c>
      <c r="C94" s="186" t="s">
        <v>405</v>
      </c>
      <c r="D94" s="190"/>
      <c r="E94" s="214"/>
      <c r="F94" s="215"/>
      <c r="G94" s="249">
        <v>519095</v>
      </c>
      <c r="H94" s="250"/>
      <c r="I94" s="174"/>
    </row>
    <row r="95" spans="1:9" ht="16.5" thickBot="1" x14ac:dyDescent="0.3">
      <c r="A95" s="182"/>
      <c r="B95" s="176" t="s">
        <v>224</v>
      </c>
      <c r="C95" s="186"/>
      <c r="D95" s="190"/>
      <c r="E95" s="214"/>
      <c r="F95" s="215"/>
      <c r="G95" s="249">
        <v>519095</v>
      </c>
      <c r="H95" s="250"/>
      <c r="I95" s="174"/>
    </row>
    <row r="96" spans="1:9" ht="21.75" thickBot="1" x14ac:dyDescent="0.3">
      <c r="A96" s="216"/>
      <c r="B96" s="200" t="s">
        <v>406</v>
      </c>
      <c r="C96" s="217"/>
      <c r="D96" s="218"/>
      <c r="E96" s="219"/>
      <c r="F96" s="220"/>
      <c r="G96" s="261" t="s">
        <v>407</v>
      </c>
      <c r="H96" s="262"/>
      <c r="I96" s="174"/>
    </row>
    <row r="97" spans="1:9" ht="16.5" thickBot="1" x14ac:dyDescent="0.3">
      <c r="A97" s="182"/>
      <c r="B97" s="263" t="s">
        <v>408</v>
      </c>
      <c r="C97" s="264"/>
      <c r="D97" s="264"/>
      <c r="E97" s="264"/>
      <c r="F97" s="264"/>
      <c r="G97" s="264"/>
      <c r="H97" s="265"/>
      <c r="I97" s="174"/>
    </row>
    <row r="98" spans="1:9" ht="16.5" thickBot="1" x14ac:dyDescent="0.3">
      <c r="A98" s="192" t="s">
        <v>200</v>
      </c>
      <c r="B98" s="255" t="s">
        <v>305</v>
      </c>
      <c r="C98" s="256"/>
      <c r="D98" s="256"/>
      <c r="E98" s="256"/>
      <c r="F98" s="256"/>
      <c r="G98" s="256"/>
      <c r="H98" s="257"/>
      <c r="I98" s="174"/>
    </row>
    <row r="99" spans="1:9" ht="16.5" thickBot="1" x14ac:dyDescent="0.3">
      <c r="A99" s="205">
        <v>2</v>
      </c>
      <c r="B99" s="183" t="s">
        <v>214</v>
      </c>
      <c r="C99" s="186" t="s">
        <v>260</v>
      </c>
      <c r="D99" s="190" t="s">
        <v>216</v>
      </c>
      <c r="E99" s="207" t="s">
        <v>217</v>
      </c>
      <c r="F99" s="221" t="s">
        <v>218</v>
      </c>
      <c r="G99" s="249" t="s">
        <v>309</v>
      </c>
      <c r="H99" s="250"/>
      <c r="I99" s="174"/>
    </row>
    <row r="100" spans="1:9" ht="16.5" thickBot="1" x14ac:dyDescent="0.3">
      <c r="A100" s="222">
        <v>3</v>
      </c>
      <c r="B100" s="183" t="s">
        <v>219</v>
      </c>
      <c r="C100" s="184" t="s">
        <v>409</v>
      </c>
      <c r="D100" s="199" t="s">
        <v>221</v>
      </c>
      <c r="E100" s="210" t="s">
        <v>222</v>
      </c>
      <c r="F100" s="223" t="s">
        <v>223</v>
      </c>
      <c r="G100" s="249" t="s">
        <v>312</v>
      </c>
      <c r="H100" s="250"/>
      <c r="I100" s="174"/>
    </row>
    <row r="101" spans="1:9" ht="16.5" thickBot="1" x14ac:dyDescent="0.3">
      <c r="A101" s="182"/>
      <c r="B101" s="211" t="s">
        <v>224</v>
      </c>
      <c r="D101" s="199"/>
      <c r="E101" s="224"/>
      <c r="F101" s="225"/>
      <c r="G101" s="251" t="s">
        <v>410</v>
      </c>
      <c r="H101" s="252"/>
      <c r="I101" s="174"/>
    </row>
    <row r="102" spans="1:9" ht="16.5" thickBot="1" x14ac:dyDescent="0.3">
      <c r="A102" s="192" t="s">
        <v>226</v>
      </c>
      <c r="B102" s="258" t="s">
        <v>227</v>
      </c>
      <c r="C102" s="259"/>
      <c r="D102" s="259"/>
      <c r="E102" s="260"/>
      <c r="F102" s="198"/>
      <c r="G102" s="253"/>
      <c r="H102" s="254"/>
      <c r="I102" s="174"/>
    </row>
    <row r="103" spans="1:9" ht="16.5" thickBot="1" x14ac:dyDescent="0.3">
      <c r="A103" s="182">
        <v>2</v>
      </c>
      <c r="B103" s="183" t="s">
        <v>411</v>
      </c>
      <c r="C103" s="184" t="s">
        <v>231</v>
      </c>
      <c r="D103" s="199" t="s">
        <v>232</v>
      </c>
      <c r="E103" s="188" t="s">
        <v>233</v>
      </c>
      <c r="F103" s="186" t="s">
        <v>234</v>
      </c>
      <c r="G103" s="249">
        <v>1890</v>
      </c>
      <c r="H103" s="250"/>
      <c r="I103" s="174"/>
    </row>
    <row r="104" spans="1:9" ht="16.5" thickBot="1" x14ac:dyDescent="0.3">
      <c r="A104" s="182">
        <v>3</v>
      </c>
      <c r="B104" s="183" t="s">
        <v>235</v>
      </c>
      <c r="C104" s="184" t="s">
        <v>231</v>
      </c>
      <c r="D104" s="199" t="s">
        <v>232</v>
      </c>
      <c r="E104" s="188" t="s">
        <v>233</v>
      </c>
      <c r="F104" s="186" t="s">
        <v>236</v>
      </c>
      <c r="G104" s="249">
        <v>1890</v>
      </c>
      <c r="H104" s="250"/>
      <c r="I104" s="174"/>
    </row>
    <row r="105" spans="1:9" ht="16.5" thickBot="1" x14ac:dyDescent="0.3">
      <c r="A105" s="182">
        <v>4</v>
      </c>
      <c r="B105" s="183" t="s">
        <v>238</v>
      </c>
      <c r="C105" s="184" t="s">
        <v>239</v>
      </c>
      <c r="D105" s="199" t="s">
        <v>232</v>
      </c>
      <c r="E105" s="188" t="s">
        <v>233</v>
      </c>
      <c r="F105" s="186">
        <v>2400</v>
      </c>
      <c r="G105" s="249">
        <v>7200</v>
      </c>
      <c r="H105" s="250"/>
      <c r="I105" s="174"/>
    </row>
    <row r="106" spans="1:9" ht="16.5" thickBot="1" x14ac:dyDescent="0.3">
      <c r="A106" s="182"/>
      <c r="B106" s="211" t="s">
        <v>224</v>
      </c>
      <c r="C106" s="186"/>
      <c r="D106" s="190"/>
      <c r="E106" s="188"/>
      <c r="F106" s="186"/>
      <c r="G106" s="251" t="s">
        <v>412</v>
      </c>
      <c r="H106" s="252"/>
      <c r="I106" s="174"/>
    </row>
    <row r="107" spans="1:9" ht="16.5" thickBot="1" x14ac:dyDescent="0.3">
      <c r="A107" s="192" t="s">
        <v>242</v>
      </c>
      <c r="B107" s="255" t="s">
        <v>413</v>
      </c>
      <c r="C107" s="256"/>
      <c r="D107" s="256"/>
      <c r="E107" s="257"/>
      <c r="F107" s="198"/>
      <c r="G107" s="253"/>
      <c r="H107" s="254"/>
      <c r="I107" s="174"/>
    </row>
    <row r="108" spans="1:9" ht="16.5" thickBot="1" x14ac:dyDescent="0.3">
      <c r="A108" s="182">
        <v>3</v>
      </c>
      <c r="B108" s="188" t="s">
        <v>414</v>
      </c>
      <c r="C108" s="186" t="s">
        <v>245</v>
      </c>
      <c r="D108" s="190" t="s">
        <v>251</v>
      </c>
      <c r="E108" s="188" t="s">
        <v>252</v>
      </c>
      <c r="F108" s="186">
        <v>5600</v>
      </c>
      <c r="G108" s="249">
        <v>5600</v>
      </c>
      <c r="H108" s="250"/>
      <c r="I108" s="174"/>
    </row>
    <row r="109" spans="1:9" ht="16.5" thickBot="1" x14ac:dyDescent="0.3">
      <c r="A109" s="182">
        <v>4</v>
      </c>
      <c r="B109" s="188" t="s">
        <v>253</v>
      </c>
      <c r="C109" s="186" t="s">
        <v>415</v>
      </c>
      <c r="D109" s="190" t="s">
        <v>255</v>
      </c>
      <c r="E109" s="188" t="s">
        <v>233</v>
      </c>
      <c r="F109" s="186">
        <v>1500</v>
      </c>
      <c r="G109" s="249">
        <v>1500</v>
      </c>
      <c r="H109" s="250"/>
      <c r="I109" s="174"/>
    </row>
    <row r="110" spans="1:9" ht="19.5" thickBot="1" x14ac:dyDescent="0.3">
      <c r="A110" s="226"/>
      <c r="B110" s="176" t="s">
        <v>224</v>
      </c>
      <c r="C110" s="184"/>
      <c r="D110" s="199"/>
      <c r="E110" s="188"/>
      <c r="F110" s="186"/>
      <c r="G110" s="251">
        <v>7100</v>
      </c>
      <c r="H110" s="252"/>
      <c r="I110" s="174"/>
    </row>
    <row r="111" spans="1:9" ht="16.5" thickBot="1" x14ac:dyDescent="0.3">
      <c r="A111" s="205" t="s">
        <v>257</v>
      </c>
      <c r="B111" s="227" t="s">
        <v>416</v>
      </c>
      <c r="C111" s="194"/>
      <c r="D111" s="228"/>
      <c r="E111" s="229"/>
      <c r="F111" s="198"/>
      <c r="G111" s="253"/>
      <c r="H111" s="254"/>
      <c r="I111" s="174"/>
    </row>
    <row r="112" spans="1:9" ht="16.5" thickBot="1" x14ac:dyDescent="0.3">
      <c r="A112" s="222">
        <v>1</v>
      </c>
      <c r="B112" s="188" t="s">
        <v>417</v>
      </c>
      <c r="C112" s="186" t="s">
        <v>254</v>
      </c>
      <c r="D112" s="190" t="s">
        <v>300</v>
      </c>
      <c r="E112" s="188" t="s">
        <v>233</v>
      </c>
      <c r="F112" s="186">
        <v>2667</v>
      </c>
      <c r="G112" s="249">
        <v>2677</v>
      </c>
      <c r="H112" s="250"/>
      <c r="I112" s="174"/>
    </row>
    <row r="113" spans="1:9" ht="16.5" thickBot="1" x14ac:dyDescent="0.3">
      <c r="A113" s="182">
        <v>2</v>
      </c>
      <c r="B113" s="188" t="s">
        <v>418</v>
      </c>
      <c r="C113" s="186" t="s">
        <v>419</v>
      </c>
      <c r="D113" s="190" t="s">
        <v>420</v>
      </c>
      <c r="E113" s="188" t="s">
        <v>421</v>
      </c>
      <c r="F113" s="186">
        <v>4500</v>
      </c>
      <c r="G113" s="249">
        <v>4500</v>
      </c>
      <c r="H113" s="250"/>
      <c r="I113" s="174"/>
    </row>
    <row r="114" spans="1:9" ht="21.75" thickBot="1" x14ac:dyDescent="0.3">
      <c r="A114" s="182">
        <v>3</v>
      </c>
      <c r="B114" s="230" t="s">
        <v>224</v>
      </c>
      <c r="C114" s="231"/>
      <c r="D114" s="232"/>
      <c r="E114" s="191"/>
      <c r="F114" s="191"/>
      <c r="G114" s="243">
        <v>7177</v>
      </c>
      <c r="H114" s="244"/>
      <c r="I114" s="174"/>
    </row>
    <row r="115" spans="1:9" ht="21.75" thickBot="1" x14ac:dyDescent="0.3">
      <c r="A115" s="182"/>
      <c r="B115" s="233" t="s">
        <v>422</v>
      </c>
      <c r="C115" s="234"/>
      <c r="D115" s="235"/>
      <c r="E115" s="236"/>
      <c r="F115" s="237"/>
      <c r="G115" s="245" t="s">
        <v>423</v>
      </c>
      <c r="H115" s="246"/>
      <c r="I115" s="174"/>
    </row>
    <row r="116" spans="1:9" ht="24" thickBot="1" x14ac:dyDescent="0.3">
      <c r="A116" s="238"/>
      <c r="B116" s="239" t="s">
        <v>424</v>
      </c>
      <c r="C116" s="240"/>
      <c r="D116" s="241"/>
      <c r="E116" s="242"/>
      <c r="F116" s="242"/>
      <c r="G116" s="247" t="s">
        <v>425</v>
      </c>
      <c r="H116" s="248"/>
      <c r="I116" s="174"/>
    </row>
  </sheetData>
  <mergeCells count="124">
    <mergeCell ref="B1:H1"/>
    <mergeCell ref="G2:H2"/>
    <mergeCell ref="B3:H3"/>
    <mergeCell ref="G4:H4"/>
    <mergeCell ref="G5:H5"/>
    <mergeCell ref="G6:H6"/>
    <mergeCell ref="B22:E22"/>
    <mergeCell ref="G22:H22"/>
    <mergeCell ref="G13:H13"/>
    <mergeCell ref="G14:H14"/>
    <mergeCell ref="G15:H15"/>
    <mergeCell ref="B16:E16"/>
    <mergeCell ref="G16:H16"/>
    <mergeCell ref="G17:H17"/>
    <mergeCell ref="G7:H7"/>
    <mergeCell ref="G8:H8"/>
    <mergeCell ref="G9:H9"/>
    <mergeCell ref="B10:H10"/>
    <mergeCell ref="G11:H11"/>
    <mergeCell ref="G12:H12"/>
    <mergeCell ref="G23:H23"/>
    <mergeCell ref="G24:H24"/>
    <mergeCell ref="G25:H25"/>
    <mergeCell ref="G26:H26"/>
    <mergeCell ref="G27:H27"/>
    <mergeCell ref="G28:H28"/>
    <mergeCell ref="G18:H18"/>
    <mergeCell ref="G19:H19"/>
    <mergeCell ref="G20:H20"/>
    <mergeCell ref="G21:H21"/>
    <mergeCell ref="G34:H34"/>
    <mergeCell ref="G35:H35"/>
    <mergeCell ref="G36:H36"/>
    <mergeCell ref="G37:H37"/>
    <mergeCell ref="B38:E38"/>
    <mergeCell ref="G38:H38"/>
    <mergeCell ref="B29:E29"/>
    <mergeCell ref="G29:H29"/>
    <mergeCell ref="G30:H30"/>
    <mergeCell ref="G31:H31"/>
    <mergeCell ref="G32:H32"/>
    <mergeCell ref="B33:E33"/>
    <mergeCell ref="G33:H33"/>
    <mergeCell ref="G45:H45"/>
    <mergeCell ref="G46:H46"/>
    <mergeCell ref="G47:H47"/>
    <mergeCell ref="G48:H48"/>
    <mergeCell ref="B49:E49"/>
    <mergeCell ref="G49:H49"/>
    <mergeCell ref="G39:H39"/>
    <mergeCell ref="G40:H40"/>
    <mergeCell ref="G41:H41"/>
    <mergeCell ref="G42:H42"/>
    <mergeCell ref="B43:H43"/>
    <mergeCell ref="B44:H44"/>
    <mergeCell ref="G56:H56"/>
    <mergeCell ref="G57:H57"/>
    <mergeCell ref="G58:H58"/>
    <mergeCell ref="G59:H59"/>
    <mergeCell ref="G60:H60"/>
    <mergeCell ref="B61:F61"/>
    <mergeCell ref="G50:H50"/>
    <mergeCell ref="G51:H51"/>
    <mergeCell ref="G52:H52"/>
    <mergeCell ref="G53:H53"/>
    <mergeCell ref="G54:H54"/>
    <mergeCell ref="B55:H55"/>
    <mergeCell ref="G68:H68"/>
    <mergeCell ref="G69:H69"/>
    <mergeCell ref="B70:H70"/>
    <mergeCell ref="G71:H71"/>
    <mergeCell ref="G72:H72"/>
    <mergeCell ref="G73:H73"/>
    <mergeCell ref="G62:H62"/>
    <mergeCell ref="G63:H63"/>
    <mergeCell ref="G64:H64"/>
    <mergeCell ref="G65:H65"/>
    <mergeCell ref="G66:H66"/>
    <mergeCell ref="G67:H67"/>
    <mergeCell ref="G80:H80"/>
    <mergeCell ref="G81:H81"/>
    <mergeCell ref="G82:H82"/>
    <mergeCell ref="G83:H83"/>
    <mergeCell ref="G84:H84"/>
    <mergeCell ref="G85:H85"/>
    <mergeCell ref="G74:H74"/>
    <mergeCell ref="G75:H75"/>
    <mergeCell ref="G76:H76"/>
    <mergeCell ref="G77:H77"/>
    <mergeCell ref="G78:H78"/>
    <mergeCell ref="B79:H79"/>
    <mergeCell ref="G92:H92"/>
    <mergeCell ref="B93:H93"/>
    <mergeCell ref="G94:H94"/>
    <mergeCell ref="G95:H95"/>
    <mergeCell ref="G96:H96"/>
    <mergeCell ref="B97:H97"/>
    <mergeCell ref="G86:H86"/>
    <mergeCell ref="G87:H87"/>
    <mergeCell ref="B88:H88"/>
    <mergeCell ref="G89:H89"/>
    <mergeCell ref="G90:H90"/>
    <mergeCell ref="G91:H91"/>
    <mergeCell ref="G103:H103"/>
    <mergeCell ref="G104:H104"/>
    <mergeCell ref="G105:H105"/>
    <mergeCell ref="G106:H106"/>
    <mergeCell ref="B107:E107"/>
    <mergeCell ref="G107:H107"/>
    <mergeCell ref="B98:H98"/>
    <mergeCell ref="G99:H99"/>
    <mergeCell ref="G100:H100"/>
    <mergeCell ref="G101:H101"/>
    <mergeCell ref="B102:E102"/>
    <mergeCell ref="G102:H102"/>
    <mergeCell ref="G114:H114"/>
    <mergeCell ref="G115:H115"/>
    <mergeCell ref="G116:H116"/>
    <mergeCell ref="G108:H108"/>
    <mergeCell ref="G109:H109"/>
    <mergeCell ref="G110:H110"/>
    <mergeCell ref="G111:H111"/>
    <mergeCell ref="G112:H112"/>
    <mergeCell ref="G113:H1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90" zoomScaleNormal="90" workbookViewId="0">
      <pane xSplit="1" ySplit="2" topLeftCell="B3" activePane="bottomRight" state="frozen"/>
      <selection activeCell="C7" sqref="C7"/>
      <selection pane="topRight" activeCell="C7" sqref="C7"/>
      <selection pane="bottomLeft" activeCell="C7" sqref="C7"/>
      <selection pane="bottomRight" activeCell="F3" sqref="F3"/>
    </sheetView>
  </sheetViews>
  <sheetFormatPr defaultColWidth="11.42578125" defaultRowHeight="15" x14ac:dyDescent="0.25"/>
  <cols>
    <col min="1" max="1" width="41.85546875" customWidth="1"/>
    <col min="2" max="2" width="13" customWidth="1"/>
    <col min="3" max="3" width="2.7109375" customWidth="1"/>
    <col min="4" max="4" width="12" bestFit="1" customWidth="1"/>
    <col min="5" max="5" width="3" customWidth="1"/>
    <col min="6" max="6" width="13" style="32" customWidth="1"/>
    <col min="8" max="8" width="12.42578125" bestFit="1" customWidth="1"/>
    <col min="9" max="9" width="15.7109375" customWidth="1"/>
  </cols>
  <sheetData>
    <row r="1" spans="1:9" ht="24" customHeight="1" x14ac:dyDescent="0.25">
      <c r="A1" s="278" t="s">
        <v>173</v>
      </c>
      <c r="B1" s="278"/>
      <c r="C1" s="278"/>
      <c r="D1" s="278"/>
      <c r="E1" s="278"/>
      <c r="F1" s="278"/>
      <c r="G1" s="15"/>
    </row>
    <row r="2" spans="1:9" x14ac:dyDescent="0.25">
      <c r="A2" s="14" t="s">
        <v>35</v>
      </c>
      <c r="B2" s="42">
        <v>15</v>
      </c>
      <c r="D2" s="43">
        <v>32</v>
      </c>
      <c r="E2" s="13"/>
      <c r="F2" s="43">
        <f>B2+D2</f>
        <v>47</v>
      </c>
    </row>
    <row r="3" spans="1:9" x14ac:dyDescent="0.25">
      <c r="A3" s="33" t="s">
        <v>0</v>
      </c>
      <c r="B3" s="46" t="s">
        <v>170</v>
      </c>
      <c r="C3" s="46"/>
      <c r="D3" s="46" t="s">
        <v>171</v>
      </c>
      <c r="E3" s="46"/>
      <c r="F3" s="47" t="s">
        <v>70</v>
      </c>
    </row>
    <row r="4" spans="1:9" x14ac:dyDescent="0.25">
      <c r="A4" s="33" t="s">
        <v>1</v>
      </c>
      <c r="B4" s="9">
        <v>2888588.1016555103</v>
      </c>
      <c r="C4" s="46"/>
      <c r="D4" s="9">
        <v>8053535.9999999972</v>
      </c>
      <c r="E4" s="46"/>
      <c r="F4" s="1">
        <f>B4+D4</f>
        <v>10942124.101655507</v>
      </c>
    </row>
    <row r="5" spans="1:9" s="52" customFormat="1" ht="15" customHeight="1" x14ac:dyDescent="0.25">
      <c r="A5" s="50" t="s">
        <v>47</v>
      </c>
      <c r="B5" s="56"/>
      <c r="C5" s="54"/>
      <c r="D5" s="53"/>
      <c r="E5" s="54"/>
      <c r="F5" s="51"/>
    </row>
    <row r="6" spans="1:9" x14ac:dyDescent="0.25">
      <c r="A6" s="33" t="s">
        <v>2</v>
      </c>
      <c r="B6" s="2">
        <f>+B7+B8+B9+B10</f>
        <v>2948220.2360075982</v>
      </c>
      <c r="C6" s="46"/>
      <c r="D6" s="2">
        <f>+D7+D8+D9+D10</f>
        <v>5142086.45</v>
      </c>
      <c r="E6" s="46"/>
      <c r="F6" s="2">
        <f>B6+D6</f>
        <v>8090306.6860075984</v>
      </c>
      <c r="H6" s="55"/>
    </row>
    <row r="7" spans="1:9" x14ac:dyDescent="0.25">
      <c r="A7" s="34" t="s">
        <v>3</v>
      </c>
      <c r="B7" s="60">
        <f>'[1]SYNTH RUBRIQUES'!$C$8</f>
        <v>2667758.08</v>
      </c>
      <c r="C7" s="46"/>
      <c r="D7" s="10">
        <f>'[2]SYNTH RUBRIQUES'!$C$8</f>
        <v>2080000</v>
      </c>
      <c r="E7" s="46"/>
      <c r="F7" s="3">
        <f>B7+D7</f>
        <v>4747758.08</v>
      </c>
      <c r="I7" s="157"/>
    </row>
    <row r="8" spans="1:9" x14ac:dyDescent="0.25">
      <c r="A8" s="34" t="s">
        <v>4</v>
      </c>
      <c r="B8" s="60">
        <f>'[1]SYNTH RUBRIQUES'!$C$9</f>
        <v>280462.15600759804</v>
      </c>
      <c r="C8" s="46"/>
      <c r="D8" s="10">
        <f>'[2]SYNTH RUBRIQUES'!$C$9</f>
        <v>822568.45000000007</v>
      </c>
      <c r="E8" s="46"/>
      <c r="F8" s="3">
        <f>B8+D8</f>
        <v>1103030.6060075981</v>
      </c>
    </row>
    <row r="9" spans="1:9" x14ac:dyDescent="0.25">
      <c r="A9" s="35" t="s">
        <v>44</v>
      </c>
      <c r="B9" s="57">
        <v>0</v>
      </c>
      <c r="C9" s="46"/>
      <c r="D9" s="28">
        <f>'[2]SYNTH RUBRIQUES'!$C$10</f>
        <v>239518</v>
      </c>
      <c r="E9" s="46"/>
      <c r="F9" s="3">
        <f>B9+D9</f>
        <v>239518</v>
      </c>
    </row>
    <row r="10" spans="1:9" x14ac:dyDescent="0.25">
      <c r="A10" s="36" t="s">
        <v>45</v>
      </c>
      <c r="B10" s="57">
        <v>0</v>
      </c>
      <c r="C10" s="46"/>
      <c r="D10" s="28">
        <f>'[2]SYNTH RUBRIQUES'!$C$11</f>
        <v>2000000</v>
      </c>
      <c r="E10" s="46"/>
      <c r="F10" s="3">
        <f>B10+D10</f>
        <v>2000000</v>
      </c>
    </row>
    <row r="11" spans="1:9" ht="8.25" customHeight="1" x14ac:dyDescent="0.25">
      <c r="A11" s="4"/>
      <c r="B11" s="58"/>
      <c r="C11" s="46"/>
      <c r="D11" s="11"/>
      <c r="E11" s="46"/>
      <c r="F11" s="48"/>
    </row>
    <row r="12" spans="1:9" x14ac:dyDescent="0.25">
      <c r="A12" s="33" t="s">
        <v>5</v>
      </c>
      <c r="B12" s="2">
        <f>+B13+B14+B15+B16</f>
        <v>803545.18557304179</v>
      </c>
      <c r="C12" s="46"/>
      <c r="D12" s="2">
        <f>+D13+D14+D15+D16</f>
        <v>4509750.8</v>
      </c>
      <c r="E12" s="46"/>
      <c r="F12" s="1">
        <f>B12+D12</f>
        <v>5313295.9855730413</v>
      </c>
    </row>
    <row r="13" spans="1:9" x14ac:dyDescent="0.25">
      <c r="A13" s="37" t="s">
        <v>6</v>
      </c>
      <c r="B13" s="60">
        <f>'[1]SYNTH RUBRIQUES'!$C$14</f>
        <v>723045.18557304179</v>
      </c>
      <c r="C13" s="46"/>
      <c r="D13" s="10">
        <f>'[2]SYNTH RUBRIQUES'!$C$14</f>
        <v>4291100.8</v>
      </c>
      <c r="E13" s="46"/>
      <c r="F13" s="3">
        <f>B13+D13</f>
        <v>5014145.9855730413</v>
      </c>
    </row>
    <row r="14" spans="1:9" x14ac:dyDescent="0.25">
      <c r="A14" s="37" t="s">
        <v>7</v>
      </c>
      <c r="B14" s="60">
        <f>'[1]SYNTH RUBRIQUES'!$C$15</f>
        <v>16500</v>
      </c>
      <c r="C14" s="46"/>
      <c r="D14" s="10">
        <f>'[2]SYNTH RUBRIQUES'!$C$15</f>
        <v>29400</v>
      </c>
      <c r="E14" s="46"/>
      <c r="F14" s="3">
        <f>B14+D14</f>
        <v>45900</v>
      </c>
    </row>
    <row r="15" spans="1:9" x14ac:dyDescent="0.25">
      <c r="A15" s="37" t="s">
        <v>8</v>
      </c>
      <c r="B15" s="60">
        <f>'[1]SYNTH RUBRIQUES'!$C$16</f>
        <v>40750</v>
      </c>
      <c r="C15" s="46"/>
      <c r="D15" s="10">
        <f>'[2]SYNTH RUBRIQUES'!$C$16</f>
        <v>131250</v>
      </c>
      <c r="E15" s="46"/>
      <c r="F15" s="3">
        <f>B15+D15</f>
        <v>172000</v>
      </c>
    </row>
    <row r="16" spans="1:9" x14ac:dyDescent="0.25">
      <c r="A16" s="37" t="s">
        <v>9</v>
      </c>
      <c r="B16" s="60">
        <f>'[1]SYNTH RUBRIQUES'!$C$17</f>
        <v>23250</v>
      </c>
      <c r="C16" s="46"/>
      <c r="D16" s="10">
        <f>'[2]SYNTH RUBRIQUES'!$C$17</f>
        <v>58000</v>
      </c>
      <c r="E16" s="46"/>
      <c r="F16" s="3">
        <f>B16+D16</f>
        <v>81250</v>
      </c>
    </row>
    <row r="17" spans="1:6" ht="6.75" customHeight="1" x14ac:dyDescent="0.25">
      <c r="A17" s="38"/>
      <c r="B17" s="58"/>
      <c r="C17" s="46"/>
      <c r="D17" s="11"/>
      <c r="E17" s="46"/>
      <c r="F17" s="48"/>
    </row>
    <row r="18" spans="1:6" x14ac:dyDescent="0.25">
      <c r="A18" s="33" t="s">
        <v>10</v>
      </c>
      <c r="B18" s="2">
        <f>+B19+B20+B21</f>
        <v>11587.5</v>
      </c>
      <c r="C18" s="46"/>
      <c r="D18" s="2">
        <f>+D19+D20+D21</f>
        <v>281510.5</v>
      </c>
      <c r="E18" s="46"/>
      <c r="F18" s="1">
        <f>B18+D18</f>
        <v>293098</v>
      </c>
    </row>
    <row r="19" spans="1:6" x14ac:dyDescent="0.25">
      <c r="A19" s="37" t="s">
        <v>11</v>
      </c>
      <c r="B19" s="60">
        <f>'[1]SYNTH RUBRIQUES'!$C$20</f>
        <v>4087.5</v>
      </c>
      <c r="C19" s="46"/>
      <c r="D19" s="10">
        <f>'[2]SYNTH RUBRIQUES'!$C$20</f>
        <v>8992.5</v>
      </c>
      <c r="E19" s="46"/>
      <c r="F19" s="3">
        <f>B19+D19</f>
        <v>13080</v>
      </c>
    </row>
    <row r="20" spans="1:6" x14ac:dyDescent="0.25">
      <c r="A20" s="39" t="s">
        <v>12</v>
      </c>
      <c r="B20" s="61">
        <f>'[1]SYNTH RUBRIQUES'!$C$21</f>
        <v>0</v>
      </c>
      <c r="C20" s="46"/>
      <c r="D20" s="12">
        <f>'[2]SYNTH RUBRIQUES'!$C$21</f>
        <v>239518</v>
      </c>
      <c r="E20" s="46"/>
      <c r="F20" s="3">
        <f>B20+D20</f>
        <v>239518</v>
      </c>
    </row>
    <row r="21" spans="1:6" ht="19.5" customHeight="1" x14ac:dyDescent="0.25">
      <c r="A21" s="37" t="s">
        <v>14</v>
      </c>
      <c r="B21" s="60">
        <f>'[1]SYNTH RUBRIQUES'!$C$23</f>
        <v>7500</v>
      </c>
      <c r="C21" s="46"/>
      <c r="D21" s="10">
        <f>'[2]SYNTH RUBRIQUES'!$C$23</f>
        <v>33000</v>
      </c>
      <c r="E21" s="46"/>
      <c r="F21" s="3">
        <f>B21+D21</f>
        <v>40500</v>
      </c>
    </row>
    <row r="22" spans="1:6" ht="12" customHeight="1" x14ac:dyDescent="0.25">
      <c r="A22" s="38"/>
      <c r="B22" s="58"/>
      <c r="C22" s="46"/>
      <c r="D22" s="11"/>
      <c r="E22" s="46"/>
      <c r="F22" s="48"/>
    </row>
    <row r="23" spans="1:6" x14ac:dyDescent="0.25">
      <c r="A23" s="33" t="s">
        <v>16</v>
      </c>
      <c r="B23" s="2">
        <f>+B24+B25</f>
        <v>250527.04813244086</v>
      </c>
      <c r="C23" s="46"/>
      <c r="D23" s="2">
        <f>+D24+D25</f>
        <v>654611.99999999988</v>
      </c>
      <c r="E23" s="46"/>
      <c r="F23" s="1">
        <f>B23+D23</f>
        <v>905139.04813244077</v>
      </c>
    </row>
    <row r="24" spans="1:6" x14ac:dyDescent="0.25">
      <c r="A24" s="39" t="s">
        <v>17</v>
      </c>
      <c r="B24" s="61">
        <f>'[1]SYNTH RUBRIQUES'!$C$27</f>
        <v>0</v>
      </c>
      <c r="C24" s="46"/>
      <c r="D24" s="12">
        <f>'[2]SYNTH RUBRIQUES'!$C$27</f>
        <v>0</v>
      </c>
      <c r="E24" s="46"/>
      <c r="F24" s="3">
        <f>B24+D24</f>
        <v>0</v>
      </c>
    </row>
    <row r="25" spans="1:6" x14ac:dyDescent="0.25">
      <c r="A25" s="37" t="s">
        <v>18</v>
      </c>
      <c r="B25" s="60">
        <f>'[1]SYNTH RUBRIQUES'!$C$28</f>
        <v>250527.04813244086</v>
      </c>
      <c r="C25" s="46"/>
      <c r="D25" s="10">
        <f>'[2]SYNTH RUBRIQUES'!$C$28</f>
        <v>654611.99999999988</v>
      </c>
      <c r="E25" s="46"/>
      <c r="F25" s="3">
        <f>B25+D25</f>
        <v>905139.04813244077</v>
      </c>
    </row>
    <row r="26" spans="1:6" ht="6.75" customHeight="1" x14ac:dyDescent="0.25">
      <c r="A26" s="38"/>
      <c r="B26" s="58"/>
      <c r="C26" s="46"/>
      <c r="D26" s="11"/>
      <c r="E26" s="46"/>
      <c r="F26" s="48"/>
    </row>
    <row r="27" spans="1:6" x14ac:dyDescent="0.25">
      <c r="A27" s="33" t="s">
        <v>19</v>
      </c>
      <c r="B27" s="2">
        <f>+B28+B29+B30+B31+B32</f>
        <v>321513.98</v>
      </c>
      <c r="C27" s="46"/>
      <c r="D27" s="2">
        <f>+D28+D29+D30+D31+D32</f>
        <v>760929.22499999998</v>
      </c>
      <c r="E27" s="46"/>
      <c r="F27" s="1">
        <f t="shared" ref="F27:F38" si="0">B27+D27</f>
        <v>1082443.2050000001</v>
      </c>
    </row>
    <row r="28" spans="1:6" x14ac:dyDescent="0.25">
      <c r="A28" s="39" t="s">
        <v>46</v>
      </c>
      <c r="B28" s="61">
        <f>'[1]SYNTH RUBRIQUES'!$C$31</f>
        <v>146870</v>
      </c>
      <c r="C28" s="46"/>
      <c r="D28" s="12">
        <f>'[2]SYNTH RUBRIQUES'!$C$31</f>
        <v>382430</v>
      </c>
      <c r="E28" s="46"/>
      <c r="F28" s="3">
        <f t="shared" si="0"/>
        <v>529300</v>
      </c>
    </row>
    <row r="29" spans="1:6" x14ac:dyDescent="0.25">
      <c r="A29" s="39" t="s">
        <v>20</v>
      </c>
      <c r="B29" s="61">
        <f>'[1]SYNTH RUBRIQUES'!$C$32</f>
        <v>14428.98</v>
      </c>
      <c r="C29" s="46"/>
      <c r="D29" s="12">
        <f>'[2]SYNTH RUBRIQUES'!$C$32</f>
        <v>42435.224999999991</v>
      </c>
      <c r="E29" s="46"/>
      <c r="F29" s="3">
        <f t="shared" si="0"/>
        <v>56864.204999999987</v>
      </c>
    </row>
    <row r="30" spans="1:6" x14ac:dyDescent="0.25">
      <c r="A30" s="39" t="s">
        <v>21</v>
      </c>
      <c r="B30" s="61">
        <f>'[1]SYNTH RUBRIQUES'!$C$33</f>
        <v>29400</v>
      </c>
      <c r="C30" s="46"/>
      <c r="D30" s="12">
        <f>'[2]SYNTH RUBRIQUES'!$C$33</f>
        <v>109312</v>
      </c>
      <c r="E30" s="46"/>
      <c r="F30" s="3">
        <f t="shared" si="0"/>
        <v>138712</v>
      </c>
    </row>
    <row r="31" spans="1:6" x14ac:dyDescent="0.25">
      <c r="A31" s="40" t="s">
        <v>34</v>
      </c>
      <c r="B31" s="61">
        <f>'[1]SYNTH RUBRIQUES'!$C$34</f>
        <v>55815</v>
      </c>
      <c r="C31" s="46"/>
      <c r="D31" s="12">
        <f>'[2]SYNTH RUBRIQUES'!$C$34</f>
        <v>126752</v>
      </c>
      <c r="E31" s="46"/>
      <c r="F31" s="3">
        <f t="shared" si="0"/>
        <v>182567</v>
      </c>
    </row>
    <row r="32" spans="1:6" x14ac:dyDescent="0.25">
      <c r="A32" s="39" t="s">
        <v>22</v>
      </c>
      <c r="B32" s="61">
        <f>'[1]SYNTH RUBRIQUES'!$C$35</f>
        <v>75000</v>
      </c>
      <c r="C32" s="46"/>
      <c r="D32" s="12">
        <f>'[2]SYNTH RUBRIQUES'!$C$35</f>
        <v>100000</v>
      </c>
      <c r="E32" s="46"/>
      <c r="F32" s="3">
        <f t="shared" si="0"/>
        <v>175000</v>
      </c>
    </row>
    <row r="33" spans="1:6" ht="7.5" customHeight="1" x14ac:dyDescent="0.25">
      <c r="A33" s="38"/>
      <c r="B33" s="58"/>
      <c r="C33" s="46"/>
      <c r="D33" s="11"/>
      <c r="E33" s="46"/>
      <c r="F33" s="3">
        <f t="shared" si="0"/>
        <v>0</v>
      </c>
    </row>
    <row r="34" spans="1:6" x14ac:dyDescent="0.25">
      <c r="A34" s="33" t="s">
        <v>23</v>
      </c>
      <c r="B34" s="2">
        <f>+B35+B36+B37+B38</f>
        <v>218380</v>
      </c>
      <c r="C34" s="46"/>
      <c r="D34" s="2">
        <f>+D35+D36+D37+D38</f>
        <v>562742.5</v>
      </c>
      <c r="E34" s="46"/>
      <c r="F34" s="1">
        <f t="shared" si="0"/>
        <v>781122.5</v>
      </c>
    </row>
    <row r="35" spans="1:6" x14ac:dyDescent="0.25">
      <c r="A35" s="37" t="s">
        <v>24</v>
      </c>
      <c r="B35" s="60">
        <f>'[1]SYNTH RUBRIQUES'!$C$38</f>
        <v>119280</v>
      </c>
      <c r="C35" s="46"/>
      <c r="D35" s="10">
        <f>'[2]SYNTH RUBRIQUES'!$C$38</f>
        <v>362702.5</v>
      </c>
      <c r="E35" s="46"/>
      <c r="F35" s="3">
        <f t="shared" si="0"/>
        <v>481982.5</v>
      </c>
    </row>
    <row r="36" spans="1:6" x14ac:dyDescent="0.25">
      <c r="A36" s="37" t="s">
        <v>25</v>
      </c>
      <c r="B36" s="60">
        <f>'[1]SYNTH RUBRIQUES'!$C$39</f>
        <v>25900</v>
      </c>
      <c r="C36" s="46"/>
      <c r="D36" s="10">
        <f>'[2]SYNTH RUBRIQUES'!$C$39</f>
        <v>23940</v>
      </c>
      <c r="E36" s="46"/>
      <c r="F36" s="3">
        <f t="shared" si="0"/>
        <v>49840</v>
      </c>
    </row>
    <row r="37" spans="1:6" x14ac:dyDescent="0.25">
      <c r="A37" s="37" t="s">
        <v>26</v>
      </c>
      <c r="B37" s="60">
        <f>'[1]SYNTH RUBRIQUES'!$C$40</f>
        <v>73200</v>
      </c>
      <c r="C37" s="46"/>
      <c r="D37" s="10">
        <f>'[2]SYNTH RUBRIQUES'!$C$40</f>
        <v>165600</v>
      </c>
      <c r="E37" s="46"/>
      <c r="F37" s="3">
        <f t="shared" si="0"/>
        <v>238800</v>
      </c>
    </row>
    <row r="38" spans="1:6" ht="22.5" x14ac:dyDescent="0.25">
      <c r="A38" s="41" t="s">
        <v>43</v>
      </c>
      <c r="B38" s="57">
        <v>0</v>
      </c>
      <c r="C38" s="46"/>
      <c r="D38" s="28">
        <f>'[2]SYNTH RUBRIQUES'!$C$41</f>
        <v>10500</v>
      </c>
      <c r="E38" s="46"/>
      <c r="F38" s="3">
        <f t="shared" si="0"/>
        <v>10500</v>
      </c>
    </row>
    <row r="39" spans="1:6" ht="8.25" customHeight="1" x14ac:dyDescent="0.25">
      <c r="A39" s="36"/>
      <c r="B39" s="58"/>
      <c r="C39" s="46"/>
      <c r="D39" s="28"/>
      <c r="E39" s="46"/>
      <c r="F39" s="48"/>
    </row>
    <row r="40" spans="1:6" x14ac:dyDescent="0.25">
      <c r="A40" s="33" t="s">
        <v>42</v>
      </c>
      <c r="B40" s="27">
        <f>+B41+B42</f>
        <v>255510</v>
      </c>
      <c r="C40" s="46"/>
      <c r="D40" s="27">
        <f>+D41+D42</f>
        <v>328189.2</v>
      </c>
      <c r="E40" s="46"/>
      <c r="F40" s="1">
        <f>B40+D40</f>
        <v>583699.19999999995</v>
      </c>
    </row>
    <row r="41" spans="1:6" x14ac:dyDescent="0.25">
      <c r="A41" s="35" t="s">
        <v>27</v>
      </c>
      <c r="B41" s="60">
        <v>153010</v>
      </c>
      <c r="C41" s="46"/>
      <c r="D41" s="10">
        <f>'[2]SYNTH RUBRIQUES'!$C$44</f>
        <v>216359.2</v>
      </c>
      <c r="E41" s="46"/>
      <c r="F41" s="3">
        <f>B41+D41</f>
        <v>369369.2</v>
      </c>
    </row>
    <row r="42" spans="1:6" x14ac:dyDescent="0.25">
      <c r="A42" s="35" t="s">
        <v>41</v>
      </c>
      <c r="B42" s="60">
        <f>'[1]SYNTH RUBRIQUES'!$C$45</f>
        <v>102500</v>
      </c>
      <c r="C42" s="46"/>
      <c r="D42" s="10">
        <f>'[2]SYNTH RUBRIQUES'!$C$45</f>
        <v>111830</v>
      </c>
      <c r="E42" s="46"/>
      <c r="F42" s="3">
        <f>B42+D42</f>
        <v>214330</v>
      </c>
    </row>
    <row r="43" spans="1:6" ht="6.75" customHeight="1" x14ac:dyDescent="0.25">
      <c r="A43" s="38"/>
      <c r="B43" s="58"/>
      <c r="C43" s="46"/>
      <c r="D43" s="11"/>
      <c r="E43" s="46"/>
      <c r="F43" s="48"/>
    </row>
    <row r="44" spans="1:6" x14ac:dyDescent="0.25">
      <c r="A44" s="33" t="s">
        <v>28</v>
      </c>
      <c r="B44" s="8">
        <f>+B6+B12+B18+B23+B27+B34+B40</f>
        <v>4809283.9497130811</v>
      </c>
      <c r="C44" s="46"/>
      <c r="D44" s="8">
        <f>+D6+D12+D18+D23+D27+D34+D40</f>
        <v>12239820.674999999</v>
      </c>
      <c r="E44" s="46"/>
      <c r="F44" s="1">
        <f>B44+D44</f>
        <v>17049104.624713078</v>
      </c>
    </row>
    <row r="45" spans="1:6" ht="8.25" customHeight="1" x14ac:dyDescent="0.25">
      <c r="A45" s="4"/>
      <c r="B45" s="58"/>
      <c r="C45" s="46"/>
      <c r="D45" s="11"/>
      <c r="E45" s="46"/>
      <c r="F45" s="48"/>
    </row>
    <row r="46" spans="1:6" x14ac:dyDescent="0.25">
      <c r="A46" s="33" t="s">
        <v>29</v>
      </c>
      <c r="B46" s="8">
        <f>+B12+B18+B23+B27+B34+B40</f>
        <v>1861063.7137054827</v>
      </c>
      <c r="C46" s="46"/>
      <c r="D46" s="8">
        <f>+D12+D18+D23+D27+D34+D40</f>
        <v>7097734.2249999996</v>
      </c>
      <c r="E46" s="46"/>
      <c r="F46" s="1">
        <f>B46+D46</f>
        <v>8958797.9387054816</v>
      </c>
    </row>
    <row r="47" spans="1:6" ht="6.75" customHeight="1" x14ac:dyDescent="0.25">
      <c r="A47" s="4"/>
      <c r="B47" s="59"/>
      <c r="C47" s="46"/>
      <c r="D47" s="11"/>
      <c r="E47" s="46"/>
      <c r="F47" s="48"/>
    </row>
    <row r="48" spans="1:6" x14ac:dyDescent="0.25">
      <c r="A48" s="33" t="s">
        <v>30</v>
      </c>
      <c r="B48" s="8">
        <f>+B46*2.5%</f>
        <v>46526.592842637066</v>
      </c>
      <c r="C48" s="46"/>
      <c r="D48" s="8">
        <f>+D46*2.5%</f>
        <v>177443.355625</v>
      </c>
      <c r="E48" s="46"/>
      <c r="F48" s="1">
        <f>B48+D48</f>
        <v>223969.94846763706</v>
      </c>
    </row>
    <row r="49" spans="1:6" ht="6.75" customHeight="1" x14ac:dyDescent="0.25">
      <c r="A49" s="4"/>
      <c r="B49" s="59"/>
      <c r="C49" s="46"/>
      <c r="D49" s="11"/>
      <c r="E49" s="46"/>
      <c r="F49" s="48"/>
    </row>
    <row r="50" spans="1:6" x14ac:dyDescent="0.25">
      <c r="A50" s="33" t="s">
        <v>31</v>
      </c>
      <c r="B50" s="8">
        <f>+B46+B48</f>
        <v>1907590.3065481198</v>
      </c>
      <c r="C50" s="46"/>
      <c r="D50" s="8">
        <f>+D46+D48</f>
        <v>7275177.5806249995</v>
      </c>
      <c r="E50" s="46"/>
      <c r="F50" s="1">
        <f>B50+D50</f>
        <v>9182767.8871731199</v>
      </c>
    </row>
    <row r="51" spans="1:6" ht="5.25" customHeight="1" x14ac:dyDescent="0.25">
      <c r="A51" s="4"/>
      <c r="B51" s="59"/>
      <c r="C51" s="46"/>
      <c r="D51" s="11"/>
      <c r="E51" s="46"/>
      <c r="F51" s="48"/>
    </row>
    <row r="52" spans="1:6" x14ac:dyDescent="0.25">
      <c r="A52" s="33" t="s">
        <v>32</v>
      </c>
      <c r="B52" s="49">
        <f>+B46/B4</f>
        <v>0.64428144415566491</v>
      </c>
      <c r="C52" s="46"/>
      <c r="D52" s="49">
        <f>+D46/D4</f>
        <v>0.8813189914343218</v>
      </c>
      <c r="E52" s="46"/>
      <c r="F52" s="49">
        <f>+F46/F4</f>
        <v>0.81874395277147738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workbookViewId="0">
      <selection activeCell="I29" sqref="A2:I29"/>
    </sheetView>
  </sheetViews>
  <sheetFormatPr defaultColWidth="11.42578125" defaultRowHeight="15" x14ac:dyDescent="0.25"/>
  <cols>
    <col min="1" max="1" width="32.85546875" customWidth="1"/>
    <col min="2" max="2" width="10.7109375" style="32" customWidth="1"/>
    <col min="3" max="3" width="12" customWidth="1"/>
    <col min="4" max="4" width="8.28515625" customWidth="1"/>
    <col min="5" max="5" width="8.140625" customWidth="1"/>
    <col min="6" max="6" width="9.85546875" customWidth="1"/>
    <col min="7" max="7" width="6.85546875" customWidth="1"/>
    <col min="8" max="8" width="6.28515625" customWidth="1"/>
    <col min="9" max="9" width="11.28515625" customWidth="1"/>
    <col min="10" max="10" width="13.140625" bestFit="1" customWidth="1"/>
    <col min="11" max="11" width="12.7109375" bestFit="1" customWidth="1"/>
  </cols>
  <sheetData>
    <row r="2" spans="1:10" ht="15" customHeight="1" x14ac:dyDescent="0.25">
      <c r="A2" s="279" t="s">
        <v>175</v>
      </c>
      <c r="B2" s="280"/>
      <c r="C2" s="280"/>
      <c r="D2" s="280"/>
      <c r="E2" s="280"/>
      <c r="F2" s="280"/>
      <c r="G2" s="280"/>
      <c r="H2" s="280"/>
      <c r="I2" s="280"/>
    </row>
    <row r="3" spans="1:10" ht="6.75" customHeight="1" x14ac:dyDescent="0.25">
      <c r="A3" s="16"/>
      <c r="B3" s="16"/>
      <c r="C3" s="16"/>
      <c r="D3" s="16"/>
      <c r="E3" s="16"/>
      <c r="F3" s="16"/>
      <c r="G3" s="16"/>
      <c r="H3" s="16"/>
      <c r="I3" s="16"/>
    </row>
    <row r="4" spans="1:10" ht="23.25" x14ac:dyDescent="0.25">
      <c r="A4" s="17" t="s">
        <v>0</v>
      </c>
      <c r="B4" s="69" t="s">
        <v>33</v>
      </c>
      <c r="C4" s="18" t="s">
        <v>38</v>
      </c>
      <c r="D4" s="18" t="s">
        <v>40</v>
      </c>
      <c r="E4" s="18" t="s">
        <v>51</v>
      </c>
      <c r="F4" s="18" t="s">
        <v>52</v>
      </c>
      <c r="G4" s="18" t="s">
        <v>53</v>
      </c>
      <c r="H4" s="18"/>
      <c r="I4" s="18" t="s">
        <v>39</v>
      </c>
    </row>
    <row r="5" spans="1:10" x14ac:dyDescent="0.25">
      <c r="A5" s="17" t="s">
        <v>2</v>
      </c>
      <c r="B5" s="70">
        <f>'MoH Vacc Cost'!F7+'MoH Vacc Cost'!F8</f>
        <v>5850788.6860075984</v>
      </c>
      <c r="C5" s="20">
        <v>0</v>
      </c>
      <c r="D5" s="20">
        <v>0</v>
      </c>
      <c r="E5" s="20"/>
      <c r="F5" s="20"/>
      <c r="G5" s="20"/>
      <c r="H5" s="20"/>
      <c r="I5" s="23">
        <f>B5-(C5+E5+F5+G5+H5+D5)</f>
        <v>5850788.6860075984</v>
      </c>
      <c r="J5" s="24"/>
    </row>
    <row r="6" spans="1:10" x14ac:dyDescent="0.25">
      <c r="A6" s="62"/>
      <c r="B6" s="71"/>
      <c r="C6" s="63"/>
      <c r="D6" s="63"/>
      <c r="E6" s="63"/>
      <c r="F6" s="63"/>
      <c r="G6" s="63"/>
      <c r="H6" s="63"/>
      <c r="I6" s="65"/>
      <c r="J6" s="24"/>
    </row>
    <row r="7" spans="1:10" x14ac:dyDescent="0.25">
      <c r="A7" s="66" t="s">
        <v>48</v>
      </c>
      <c r="B7" s="70">
        <f>'MoH Vacc Cost'!F10</f>
        <v>2000000</v>
      </c>
      <c r="C7" s="20"/>
      <c r="D7" s="20"/>
      <c r="E7" s="20"/>
      <c r="F7" s="67">
        <v>2000000</v>
      </c>
      <c r="G7" s="20"/>
      <c r="H7" s="20"/>
      <c r="I7" s="23">
        <f>B7-(C7+E7+F7+G7+H7+D7)</f>
        <v>0</v>
      </c>
      <c r="J7" s="24"/>
    </row>
    <row r="8" spans="1:10" ht="7.5" customHeight="1" x14ac:dyDescent="0.25">
      <c r="A8" s="21"/>
      <c r="B8" s="72"/>
      <c r="C8" s="19"/>
      <c r="D8" s="19"/>
      <c r="E8" s="19"/>
      <c r="F8" s="19"/>
      <c r="G8" s="19"/>
      <c r="H8" s="19"/>
      <c r="I8" s="19"/>
    </row>
    <row r="9" spans="1:10" x14ac:dyDescent="0.25">
      <c r="A9" s="17" t="s">
        <v>5</v>
      </c>
      <c r="B9" s="73">
        <f>'MoH Vacc Cost'!F12</f>
        <v>5313295.9855730413</v>
      </c>
      <c r="C9" s="26">
        <v>250000</v>
      </c>
      <c r="D9" s="20">
        <v>0</v>
      </c>
      <c r="E9" s="20"/>
      <c r="F9" s="20"/>
      <c r="G9" s="20"/>
      <c r="H9" s="20"/>
      <c r="I9" s="23">
        <f>B9-(C9+E9+F9+G9+H9+D9)</f>
        <v>5063295.9855730413</v>
      </c>
    </row>
    <row r="10" spans="1:10" ht="8.25" customHeight="1" x14ac:dyDescent="0.25">
      <c r="A10" s="21"/>
      <c r="B10" s="72"/>
      <c r="C10" s="19"/>
      <c r="D10" s="19"/>
      <c r="E10" s="19"/>
      <c r="F10" s="19"/>
      <c r="G10" s="19"/>
      <c r="H10" s="19"/>
      <c r="I10" s="19"/>
    </row>
    <row r="11" spans="1:10" x14ac:dyDescent="0.25">
      <c r="A11" s="17" t="s">
        <v>10</v>
      </c>
      <c r="B11" s="73">
        <f>'MoH Vacc Cost'!F18</f>
        <v>293098</v>
      </c>
      <c r="C11" s="20">
        <v>0</v>
      </c>
      <c r="D11" s="20">
        <v>0</v>
      </c>
      <c r="E11" s="20"/>
      <c r="F11" s="20"/>
      <c r="G11" s="20"/>
      <c r="H11" s="20"/>
      <c r="I11" s="23">
        <f>B11-(C11+E11+F11+G11+H11+D11)</f>
        <v>293098</v>
      </c>
    </row>
    <row r="12" spans="1:10" ht="7.5" customHeight="1" x14ac:dyDescent="0.25">
      <c r="A12" s="21"/>
      <c r="B12" s="72"/>
      <c r="C12" s="19"/>
      <c r="D12" s="19"/>
      <c r="E12" s="19"/>
      <c r="F12" s="19"/>
      <c r="G12" s="19"/>
      <c r="H12" s="19"/>
      <c r="I12" s="19"/>
    </row>
    <row r="13" spans="1:10" x14ac:dyDescent="0.25">
      <c r="A13" s="17" t="s">
        <v>16</v>
      </c>
      <c r="B13" s="73">
        <f>'MoH Vacc Cost'!F23</f>
        <v>905139.04813244077</v>
      </c>
      <c r="C13" s="20">
        <v>0</v>
      </c>
      <c r="D13" s="20">
        <v>0</v>
      </c>
      <c r="E13" s="20"/>
      <c r="F13" s="20"/>
      <c r="G13" s="20"/>
      <c r="H13" s="20"/>
      <c r="I13" s="23">
        <f>B13-(C13+E13+F13+G13+H13+D13)</f>
        <v>905139.04813244077</v>
      </c>
    </row>
    <row r="14" spans="1:10" ht="7.5" customHeight="1" x14ac:dyDescent="0.25">
      <c r="A14" s="21"/>
      <c r="B14" s="74"/>
      <c r="C14" s="19"/>
      <c r="D14" s="19"/>
      <c r="E14" s="19"/>
      <c r="F14" s="19"/>
      <c r="G14" s="19"/>
      <c r="H14" s="19"/>
      <c r="I14" s="19"/>
    </row>
    <row r="15" spans="1:10" x14ac:dyDescent="0.25">
      <c r="A15" s="17" t="s">
        <v>19</v>
      </c>
      <c r="B15" s="73">
        <f>'MoH Vacc Cost'!F27</f>
        <v>1082443.2050000001</v>
      </c>
      <c r="C15" s="20">
        <v>0</v>
      </c>
      <c r="D15" s="20">
        <v>0</v>
      </c>
      <c r="E15" s="20"/>
      <c r="F15" s="20"/>
      <c r="G15" s="20"/>
      <c r="H15" s="20"/>
      <c r="I15" s="23">
        <f>B15-(C15+E15+F15+G15+H15+D15)</f>
        <v>1082443.2050000001</v>
      </c>
    </row>
    <row r="16" spans="1:10" ht="6.75" customHeight="1" x14ac:dyDescent="0.25">
      <c r="A16" s="21"/>
      <c r="B16" s="74"/>
      <c r="C16" s="19"/>
      <c r="D16" s="19"/>
      <c r="E16" s="19"/>
      <c r="F16" s="19"/>
      <c r="G16" s="19"/>
      <c r="H16" s="19"/>
      <c r="I16" s="19"/>
    </row>
    <row r="17" spans="1:11" x14ac:dyDescent="0.25">
      <c r="A17" s="17" t="s">
        <v>23</v>
      </c>
      <c r="B17" s="73">
        <f>'MoH Vacc Cost'!F34</f>
        <v>781122.5</v>
      </c>
      <c r="C17" s="26">
        <v>445560</v>
      </c>
      <c r="D17" s="20">
        <v>0</v>
      </c>
      <c r="E17" s="20"/>
      <c r="F17" s="20"/>
      <c r="G17" s="20"/>
      <c r="H17" s="20"/>
      <c r="I17" s="23">
        <f>B17-(C17+E17+F17+G17+H17+D17)</f>
        <v>335562.5</v>
      </c>
    </row>
    <row r="18" spans="1:11" ht="8.25" customHeight="1" x14ac:dyDescent="0.25">
      <c r="A18" s="21"/>
      <c r="B18" s="74"/>
      <c r="C18" s="19"/>
      <c r="D18" s="22"/>
      <c r="E18" s="22"/>
      <c r="F18" s="22"/>
      <c r="G18" s="22"/>
      <c r="H18" s="22"/>
      <c r="I18" s="19"/>
    </row>
    <row r="19" spans="1:11" x14ac:dyDescent="0.25">
      <c r="A19" s="17" t="s">
        <v>42</v>
      </c>
      <c r="B19" s="73">
        <f>'MoH Vacc Cost'!F40</f>
        <v>583699.19999999995</v>
      </c>
      <c r="C19" s="26">
        <v>350000</v>
      </c>
      <c r="D19" s="26">
        <v>66000</v>
      </c>
      <c r="E19" s="26"/>
      <c r="F19" s="26"/>
      <c r="G19" s="26"/>
      <c r="H19" s="26"/>
      <c r="I19" s="23">
        <f>B19-(C19+E19+F19+G19+H19+D19)</f>
        <v>167699.19999999995</v>
      </c>
    </row>
    <row r="20" spans="1:11" ht="7.5" customHeight="1" x14ac:dyDescent="0.25">
      <c r="A20" s="21"/>
      <c r="B20" s="74"/>
      <c r="C20" s="19"/>
      <c r="D20" s="19"/>
      <c r="E20" s="19"/>
      <c r="F20" s="19"/>
      <c r="G20" s="19"/>
      <c r="H20" s="19"/>
      <c r="I20" s="19"/>
    </row>
    <row r="21" spans="1:11" x14ac:dyDescent="0.25">
      <c r="A21" s="17" t="s">
        <v>28</v>
      </c>
      <c r="B21" s="73">
        <f>'MoH Vacc Cost'!F44</f>
        <v>17049104.624713078</v>
      </c>
      <c r="C21" s="26">
        <v>1045560</v>
      </c>
      <c r="D21" s="20"/>
      <c r="E21" s="20"/>
      <c r="F21" s="20"/>
      <c r="G21" s="20"/>
      <c r="H21" s="20"/>
      <c r="I21" s="23">
        <f>B21-(C21+E21+F21+G21+H21+D21)</f>
        <v>16003544.624713078</v>
      </c>
      <c r="K21" s="25"/>
    </row>
    <row r="22" spans="1:11" ht="8.25" customHeight="1" x14ac:dyDescent="0.25">
      <c r="A22" s="21"/>
      <c r="B22" s="74"/>
      <c r="C22" s="19"/>
      <c r="D22" s="19"/>
      <c r="E22" s="19"/>
      <c r="F22" s="19"/>
      <c r="G22" s="19"/>
      <c r="H22" s="19"/>
      <c r="I22" s="19"/>
    </row>
    <row r="23" spans="1:11" x14ac:dyDescent="0.25">
      <c r="A23" s="17" t="s">
        <v>29</v>
      </c>
      <c r="B23" s="73">
        <f>'MoH Vacc Cost'!F46</f>
        <v>8958797.9387054816</v>
      </c>
      <c r="C23" s="26">
        <v>1045560</v>
      </c>
      <c r="D23" s="29">
        <f>D19</f>
        <v>66000</v>
      </c>
      <c r="E23" s="29"/>
      <c r="F23" s="29"/>
      <c r="G23" s="29"/>
      <c r="H23" s="29"/>
      <c r="I23" s="23">
        <f>B23-(C23+E23+F23+G23+H23+D23)</f>
        <v>7847237.9387054816</v>
      </c>
    </row>
    <row r="24" spans="1:11" ht="10.5" customHeight="1" x14ac:dyDescent="0.25">
      <c r="A24" s="21"/>
      <c r="B24" s="74"/>
      <c r="C24" s="19"/>
      <c r="D24" s="19"/>
      <c r="E24" s="19"/>
      <c r="F24" s="19"/>
      <c r="G24" s="19"/>
      <c r="H24" s="19"/>
      <c r="I24" s="19"/>
    </row>
    <row r="25" spans="1:11" x14ac:dyDescent="0.25">
      <c r="A25" s="17" t="s">
        <v>30</v>
      </c>
      <c r="B25" s="73">
        <f>'MoH Vacc Cost'!F48</f>
        <v>223969.94846763706</v>
      </c>
      <c r="C25" s="26">
        <v>26139</v>
      </c>
      <c r="D25" s="29">
        <f>D23*2.5%</f>
        <v>1650</v>
      </c>
      <c r="E25" s="29"/>
      <c r="F25" s="29"/>
      <c r="G25" s="29"/>
      <c r="H25" s="29"/>
      <c r="I25" s="23">
        <f>B25-(C25+E25+F25+G25+H25+D25)</f>
        <v>196180.94846763706</v>
      </c>
    </row>
    <row r="26" spans="1:11" s="15" customFormat="1" x14ac:dyDescent="0.25">
      <c r="A26" s="62"/>
      <c r="B26" s="75"/>
      <c r="C26" s="64"/>
      <c r="D26" s="68"/>
      <c r="E26" s="68"/>
      <c r="F26" s="68"/>
      <c r="G26" s="68"/>
      <c r="H26" s="68"/>
      <c r="I26" s="65"/>
    </row>
    <row r="27" spans="1:11" x14ac:dyDescent="0.25">
      <c r="A27" s="66" t="s">
        <v>174</v>
      </c>
      <c r="B27" s="73">
        <v>1100000</v>
      </c>
      <c r="C27" s="26"/>
      <c r="D27" s="29"/>
      <c r="E27" s="29">
        <v>100000</v>
      </c>
      <c r="F27" s="29">
        <v>1000000</v>
      </c>
      <c r="G27" s="29"/>
      <c r="H27" s="29"/>
      <c r="I27" s="23">
        <f>B27-(C27+E27+F27+G27+H27+D27)</f>
        <v>0</v>
      </c>
    </row>
    <row r="28" spans="1:11" ht="7.5" customHeight="1" x14ac:dyDescent="0.25">
      <c r="A28" s="21"/>
      <c r="B28" s="76"/>
      <c r="C28" s="19"/>
      <c r="D28" s="19"/>
      <c r="E28" s="19"/>
      <c r="F28" s="19"/>
      <c r="G28" s="19"/>
      <c r="H28" s="19"/>
      <c r="I28" s="19"/>
    </row>
    <row r="29" spans="1:11" ht="26.25" x14ac:dyDescent="0.25">
      <c r="A29" s="31" t="s">
        <v>31</v>
      </c>
      <c r="B29" s="73">
        <f>'MoH Vacc Cost'!F50</f>
        <v>9182767.8871731199</v>
      </c>
      <c r="C29" s="23">
        <f>C23+C25</f>
        <v>1071699</v>
      </c>
      <c r="D29" s="23">
        <f>D23+D25</f>
        <v>67650</v>
      </c>
      <c r="E29" s="23">
        <v>100000</v>
      </c>
      <c r="F29" s="23">
        <v>3000000</v>
      </c>
      <c r="G29" s="30"/>
      <c r="H29" s="30"/>
      <c r="I29" s="23">
        <f>B29-(C29+E29+F29+G29+H29+D29)</f>
        <v>4943418.8871731199</v>
      </c>
      <c r="J29" s="25"/>
    </row>
    <row r="30" spans="1:11" x14ac:dyDescent="0.25">
      <c r="I30" s="25"/>
    </row>
  </sheetData>
  <mergeCells count="1">
    <mergeCell ref="A2: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8" sqref="C8"/>
    </sheetView>
  </sheetViews>
  <sheetFormatPr defaultColWidth="11.42578125" defaultRowHeight="15" x14ac:dyDescent="0.25"/>
  <cols>
    <col min="1" max="1" width="28.5703125" customWidth="1"/>
    <col min="2" max="2" width="14.28515625" bestFit="1" customWidth="1"/>
    <col min="3" max="3" width="23.85546875" customWidth="1"/>
    <col min="4" max="4" width="14.28515625" bestFit="1" customWidth="1"/>
  </cols>
  <sheetData>
    <row r="1" spans="1:6" x14ac:dyDescent="0.25">
      <c r="A1" t="s">
        <v>186</v>
      </c>
    </row>
    <row r="3" spans="1:6" ht="15.75" x14ac:dyDescent="0.25">
      <c r="A3" s="172" t="s">
        <v>185</v>
      </c>
      <c r="B3" s="171" t="s">
        <v>171</v>
      </c>
      <c r="C3" s="171" t="s">
        <v>184</v>
      </c>
      <c r="D3" s="171" t="s">
        <v>70</v>
      </c>
    </row>
    <row r="4" spans="1:6" x14ac:dyDescent="0.25">
      <c r="A4" s="169" t="s">
        <v>183</v>
      </c>
      <c r="B4" s="170">
        <v>32</v>
      </c>
      <c r="C4" s="170">
        <v>15</v>
      </c>
      <c r="D4" s="170">
        <f>+C4+B4</f>
        <v>47</v>
      </c>
    </row>
    <row r="5" spans="1:6" x14ac:dyDescent="0.25">
      <c r="A5" s="169" t="s">
        <v>182</v>
      </c>
      <c r="B5" s="168">
        <v>2500000</v>
      </c>
      <c r="C5" s="168">
        <v>3206440</v>
      </c>
      <c r="D5" s="168">
        <f>+C5+B5</f>
        <v>5706440</v>
      </c>
    </row>
    <row r="6" spans="1:6" x14ac:dyDescent="0.25">
      <c r="A6" s="281" t="s">
        <v>181</v>
      </c>
      <c r="B6" s="282"/>
      <c r="C6" s="282"/>
      <c r="D6" s="283"/>
    </row>
    <row r="7" spans="1:6" x14ac:dyDescent="0.25">
      <c r="A7" s="169" t="s">
        <v>3</v>
      </c>
      <c r="B7" s="168">
        <f>+B5*0.832</f>
        <v>2080000</v>
      </c>
      <c r="C7" s="168">
        <f>+C5*0.832</f>
        <v>2667758.08</v>
      </c>
      <c r="D7" s="168">
        <f>+C7+B7</f>
        <v>4747758.08</v>
      </c>
    </row>
    <row r="8" spans="1:6" x14ac:dyDescent="0.25">
      <c r="A8" s="169" t="s">
        <v>180</v>
      </c>
      <c r="B8" s="168">
        <v>822568</v>
      </c>
      <c r="C8" s="168">
        <v>280462</v>
      </c>
      <c r="D8" s="168">
        <f>+C8+B8</f>
        <v>1103030</v>
      </c>
    </row>
    <row r="9" spans="1:6" x14ac:dyDescent="0.25">
      <c r="A9" s="284" t="s">
        <v>179</v>
      </c>
      <c r="B9" s="285"/>
      <c r="C9" s="286"/>
      <c r="D9" s="164">
        <f>SUM(D7:D8)</f>
        <v>5850788.0800000001</v>
      </c>
    </row>
    <row r="10" spans="1:6" x14ac:dyDescent="0.25">
      <c r="A10" s="163"/>
      <c r="B10" s="163"/>
      <c r="C10" s="163"/>
      <c r="D10" s="163"/>
    </row>
    <row r="11" spans="1:6" x14ac:dyDescent="0.25">
      <c r="A11" s="167" t="s">
        <v>178</v>
      </c>
      <c r="B11" s="166"/>
      <c r="C11" s="165"/>
      <c r="D11" s="164">
        <v>4943419</v>
      </c>
    </row>
    <row r="12" spans="1:6" x14ac:dyDescent="0.25">
      <c r="A12" s="163"/>
      <c r="B12" s="163"/>
      <c r="C12" s="163"/>
      <c r="D12" s="163"/>
    </row>
    <row r="13" spans="1:6" x14ac:dyDescent="0.25">
      <c r="A13" s="162" t="s">
        <v>177</v>
      </c>
      <c r="B13" s="161"/>
      <c r="C13" s="160"/>
      <c r="D13" s="159">
        <f>D9+D11</f>
        <v>10794207.08</v>
      </c>
      <c r="F13" s="25"/>
    </row>
    <row r="14" spans="1:6" x14ac:dyDescent="0.25">
      <c r="A14" s="158" t="s">
        <v>176</v>
      </c>
    </row>
  </sheetData>
  <mergeCells count="2">
    <mergeCell ref="A6:D6"/>
    <mergeCell ref="A9:C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D3"/>
    </sheetView>
  </sheetViews>
  <sheetFormatPr defaultColWidth="11.42578125" defaultRowHeight="15" x14ac:dyDescent="0.25"/>
  <cols>
    <col min="1" max="1" width="41.85546875" customWidth="1"/>
    <col min="2" max="2" width="13" customWidth="1"/>
    <col min="3" max="3" width="2.7109375" customWidth="1"/>
    <col min="4" max="4" width="12" bestFit="1" customWidth="1"/>
    <col min="5" max="5" width="3" customWidth="1"/>
    <col min="7" max="7" width="2.5703125" customWidth="1"/>
    <col min="8" max="8" width="13" style="32" customWidth="1"/>
    <col min="10" max="10" width="12.42578125" bestFit="1" customWidth="1"/>
  </cols>
  <sheetData>
    <row r="1" spans="1:10" ht="19.5" customHeight="1" x14ac:dyDescent="0.25">
      <c r="A1" s="278" t="s">
        <v>36</v>
      </c>
      <c r="B1" s="278"/>
      <c r="C1" s="278"/>
      <c r="D1" s="278"/>
      <c r="E1" s="278"/>
      <c r="F1" s="278"/>
      <c r="G1" s="278"/>
      <c r="H1" s="278"/>
      <c r="I1" s="15"/>
    </row>
    <row r="2" spans="1:10" x14ac:dyDescent="0.25">
      <c r="A2" s="14" t="s">
        <v>35</v>
      </c>
      <c r="B2" s="42">
        <v>15</v>
      </c>
      <c r="D2" s="43">
        <v>32</v>
      </c>
      <c r="E2" s="13"/>
      <c r="F2" s="44">
        <v>4</v>
      </c>
      <c r="G2" s="13"/>
      <c r="H2" s="45">
        <v>51</v>
      </c>
    </row>
    <row r="3" spans="1:10" x14ac:dyDescent="0.25">
      <c r="A3" s="33" t="s">
        <v>0</v>
      </c>
      <c r="B3" s="46" t="s">
        <v>170</v>
      </c>
      <c r="C3" s="46"/>
      <c r="D3" s="46" t="s">
        <v>171</v>
      </c>
      <c r="E3" s="46"/>
      <c r="F3" s="46" t="s">
        <v>172</v>
      </c>
      <c r="G3" s="46"/>
      <c r="H3" s="47" t="s">
        <v>70</v>
      </c>
    </row>
    <row r="4" spans="1:10" x14ac:dyDescent="0.25">
      <c r="A4" s="33" t="s">
        <v>1</v>
      </c>
      <c r="B4" s="9">
        <v>2888588.1016555103</v>
      </c>
      <c r="C4" s="46"/>
      <c r="D4" s="9">
        <v>8053535.9999999972</v>
      </c>
      <c r="E4" s="46"/>
      <c r="F4" s="1">
        <v>975680.6399999999</v>
      </c>
      <c r="G4" s="46"/>
      <c r="H4" s="1">
        <f>B4+D4+F4</f>
        <v>11917804.741655508</v>
      </c>
    </row>
    <row r="5" spans="1:10" s="52" customFormat="1" ht="15" customHeight="1" x14ac:dyDescent="0.25">
      <c r="A5" s="50" t="s">
        <v>47</v>
      </c>
      <c r="B5" s="56"/>
      <c r="C5" s="54"/>
      <c r="D5" s="53"/>
      <c r="E5" s="54"/>
      <c r="F5" s="53"/>
      <c r="G5" s="54"/>
      <c r="H5" s="51"/>
    </row>
    <row r="6" spans="1:10" x14ac:dyDescent="0.25">
      <c r="A6" s="33" t="s">
        <v>2</v>
      </c>
      <c r="B6" s="2">
        <f>+B7+B8+B9+B10</f>
        <v>2948220.2360075982</v>
      </c>
      <c r="C6" s="46"/>
      <c r="D6" s="2">
        <f>+D7+D8+D9+D10</f>
        <v>11441647.229040001</v>
      </c>
      <c r="E6" s="46"/>
      <c r="F6" s="2">
        <f>+F7+F8+F9+F10</f>
        <v>995001.835681792</v>
      </c>
      <c r="G6" s="46"/>
      <c r="H6" s="2">
        <f>+H7+H8+H9+H10</f>
        <v>15384869.30072939</v>
      </c>
      <c r="J6" s="55"/>
    </row>
    <row r="7" spans="1:10" x14ac:dyDescent="0.25">
      <c r="A7" s="34" t="s">
        <v>3</v>
      </c>
      <c r="B7" s="60">
        <v>2667758.08</v>
      </c>
      <c r="C7" s="46"/>
      <c r="D7" s="10">
        <v>8328910.7199999997</v>
      </c>
      <c r="E7" s="46"/>
      <c r="F7" s="3">
        <v>901060.5846528</v>
      </c>
      <c r="G7" s="46"/>
      <c r="H7" s="3">
        <f t="shared" ref="H7:H44" si="0">B7+D7+F7</f>
        <v>11897729.384652801</v>
      </c>
    </row>
    <row r="8" spans="1:10" x14ac:dyDescent="0.25">
      <c r="A8" s="34" t="s">
        <v>4</v>
      </c>
      <c r="B8" s="60">
        <v>280462.15600759804</v>
      </c>
      <c r="C8" s="46"/>
      <c r="D8" s="10">
        <v>873218.50904000003</v>
      </c>
      <c r="E8" s="46"/>
      <c r="F8" s="3">
        <v>93941.251028992003</v>
      </c>
      <c r="G8" s="46"/>
      <c r="H8" s="3">
        <f t="shared" si="0"/>
        <v>1247621.9160765901</v>
      </c>
    </row>
    <row r="9" spans="1:10" x14ac:dyDescent="0.25">
      <c r="A9" s="35" t="s">
        <v>44</v>
      </c>
      <c r="B9" s="57"/>
      <c r="C9" s="46"/>
      <c r="D9" s="28">
        <v>239518</v>
      </c>
      <c r="E9" s="46"/>
      <c r="F9" s="3"/>
      <c r="G9" s="46"/>
      <c r="H9" s="3">
        <f t="shared" si="0"/>
        <v>239518</v>
      </c>
    </row>
    <row r="10" spans="1:10" x14ac:dyDescent="0.25">
      <c r="A10" s="36" t="s">
        <v>45</v>
      </c>
      <c r="B10" s="57"/>
      <c r="C10" s="46"/>
      <c r="D10" s="28">
        <v>2000000</v>
      </c>
      <c r="E10" s="46"/>
      <c r="F10" s="3"/>
      <c r="G10" s="46"/>
      <c r="H10" s="3">
        <f t="shared" si="0"/>
        <v>2000000</v>
      </c>
    </row>
    <row r="11" spans="1:10" ht="8.25" customHeight="1" x14ac:dyDescent="0.25">
      <c r="A11" s="4"/>
      <c r="B11" s="58"/>
      <c r="C11" s="46"/>
      <c r="D11" s="11"/>
      <c r="E11" s="46"/>
      <c r="F11" s="6"/>
      <c r="G11" s="46"/>
      <c r="H11" s="48"/>
    </row>
    <row r="12" spans="1:10" x14ac:dyDescent="0.25">
      <c r="A12" s="33" t="s">
        <v>5</v>
      </c>
      <c r="B12" s="2">
        <f>+B13+B14+B15+B16</f>
        <v>803545.18557304179</v>
      </c>
      <c r="C12" s="46"/>
      <c r="D12" s="2">
        <f>+D13+D14+D15+D16</f>
        <v>4772451.3919999991</v>
      </c>
      <c r="E12" s="46"/>
      <c r="F12" s="2">
        <f>+F13+F14+F15+F16</f>
        <v>151895</v>
      </c>
      <c r="G12" s="46"/>
      <c r="H12" s="2">
        <f>+H13+H14+H15+H16</f>
        <v>5727891.5775730405</v>
      </c>
    </row>
    <row r="13" spans="1:10" x14ac:dyDescent="0.25">
      <c r="A13" s="37" t="s">
        <v>6</v>
      </c>
      <c r="B13" s="60">
        <v>723045.18557304179</v>
      </c>
      <c r="C13" s="46"/>
      <c r="D13" s="10">
        <v>4553801.3919999991</v>
      </c>
      <c r="E13" s="46"/>
      <c r="F13" s="3">
        <v>137395</v>
      </c>
      <c r="G13" s="46"/>
      <c r="H13" s="3">
        <f t="shared" si="0"/>
        <v>5414241.5775730405</v>
      </c>
    </row>
    <row r="14" spans="1:10" x14ac:dyDescent="0.25">
      <c r="A14" s="37" t="s">
        <v>7</v>
      </c>
      <c r="B14" s="60">
        <v>16500</v>
      </c>
      <c r="C14" s="46"/>
      <c r="D14" s="10">
        <v>29400</v>
      </c>
      <c r="E14" s="46"/>
      <c r="F14" s="3">
        <v>6900</v>
      </c>
      <c r="G14" s="46"/>
      <c r="H14" s="3">
        <f t="shared" si="0"/>
        <v>52800</v>
      </c>
    </row>
    <row r="15" spans="1:10" x14ac:dyDescent="0.25">
      <c r="A15" s="37" t="s">
        <v>8</v>
      </c>
      <c r="B15" s="60">
        <v>40750</v>
      </c>
      <c r="C15" s="46"/>
      <c r="D15" s="10">
        <v>131250</v>
      </c>
      <c r="E15" s="46"/>
      <c r="F15" s="3">
        <v>2600</v>
      </c>
      <c r="G15" s="46"/>
      <c r="H15" s="3">
        <f t="shared" si="0"/>
        <v>174600</v>
      </c>
    </row>
    <row r="16" spans="1:10" x14ac:dyDescent="0.25">
      <c r="A16" s="37" t="s">
        <v>9</v>
      </c>
      <c r="B16" s="60">
        <v>23250</v>
      </c>
      <c r="C16" s="46"/>
      <c r="D16" s="10">
        <v>58000</v>
      </c>
      <c r="E16" s="46"/>
      <c r="F16" s="3">
        <v>5000</v>
      </c>
      <c r="G16" s="46"/>
      <c r="H16" s="3">
        <f t="shared" si="0"/>
        <v>86250</v>
      </c>
    </row>
    <row r="17" spans="1:8" ht="6.75" customHeight="1" x14ac:dyDescent="0.25">
      <c r="A17" s="38"/>
      <c r="B17" s="58"/>
      <c r="C17" s="46"/>
      <c r="D17" s="11"/>
      <c r="E17" s="46"/>
      <c r="F17" s="6"/>
      <c r="G17" s="46"/>
      <c r="H17" s="48"/>
    </row>
    <row r="18" spans="1:8" x14ac:dyDescent="0.25">
      <c r="A18" s="33" t="s">
        <v>10</v>
      </c>
      <c r="B18" s="2">
        <f>+B19+B20+B21+B22+B23</f>
        <v>11587.5</v>
      </c>
      <c r="C18" s="46"/>
      <c r="D18" s="2">
        <f>+D19+D20+D21+D22+D23</f>
        <v>281510.5</v>
      </c>
      <c r="E18" s="46"/>
      <c r="F18" s="2">
        <f>+F19+F20+F21+F22+F23</f>
        <v>26324.97408</v>
      </c>
      <c r="G18" s="46"/>
      <c r="H18" s="2">
        <f>+H19+H20+H21+H22+H23</f>
        <v>319422.97408000001</v>
      </c>
    </row>
    <row r="19" spans="1:8" x14ac:dyDescent="0.25">
      <c r="A19" s="37" t="s">
        <v>11</v>
      </c>
      <c r="B19" s="60">
        <v>4087.5</v>
      </c>
      <c r="C19" s="46"/>
      <c r="D19" s="10">
        <v>8992.5</v>
      </c>
      <c r="E19" s="46"/>
      <c r="F19" s="3">
        <v>817.5</v>
      </c>
      <c r="G19" s="46"/>
      <c r="H19" s="3">
        <f t="shared" si="0"/>
        <v>13897.5</v>
      </c>
    </row>
    <row r="20" spans="1:8" x14ac:dyDescent="0.25">
      <c r="A20" s="39" t="s">
        <v>12</v>
      </c>
      <c r="B20" s="61">
        <v>0</v>
      </c>
      <c r="C20" s="46"/>
      <c r="D20" s="12">
        <v>239518</v>
      </c>
      <c r="E20" s="46"/>
      <c r="F20" s="7">
        <v>3142.5</v>
      </c>
      <c r="G20" s="46"/>
      <c r="H20" s="3">
        <f t="shared" si="0"/>
        <v>242660.5</v>
      </c>
    </row>
    <row r="21" spans="1:8" x14ac:dyDescent="0.25">
      <c r="A21" s="39" t="s">
        <v>13</v>
      </c>
      <c r="B21" s="60"/>
      <c r="C21" s="46"/>
      <c r="D21" s="3"/>
      <c r="E21" s="46"/>
      <c r="F21" s="3"/>
      <c r="G21" s="46"/>
      <c r="H21" s="3">
        <v>0</v>
      </c>
    </row>
    <row r="22" spans="1:8" x14ac:dyDescent="0.25">
      <c r="A22" s="37" t="s">
        <v>14</v>
      </c>
      <c r="B22" s="60">
        <v>7500</v>
      </c>
      <c r="C22" s="46"/>
      <c r="D22" s="10">
        <v>33000</v>
      </c>
      <c r="E22" s="46"/>
      <c r="F22" s="3">
        <v>22364.97408</v>
      </c>
      <c r="G22" s="46"/>
      <c r="H22" s="3">
        <f t="shared" si="0"/>
        <v>62864.97408</v>
      </c>
    </row>
    <row r="23" spans="1:8" x14ac:dyDescent="0.25">
      <c r="A23" s="37" t="s">
        <v>15</v>
      </c>
      <c r="B23" s="60">
        <v>0</v>
      </c>
      <c r="C23" s="46"/>
      <c r="D23" s="10">
        <v>0</v>
      </c>
      <c r="E23" s="46"/>
      <c r="F23" s="3">
        <v>0</v>
      </c>
      <c r="G23" s="46"/>
      <c r="H23" s="3">
        <f t="shared" si="0"/>
        <v>0</v>
      </c>
    </row>
    <row r="24" spans="1:8" ht="6.75" customHeight="1" x14ac:dyDescent="0.25">
      <c r="A24" s="38"/>
      <c r="B24" s="58"/>
      <c r="C24" s="46"/>
      <c r="D24" s="11"/>
      <c r="E24" s="46"/>
      <c r="F24" s="6"/>
      <c r="G24" s="46"/>
      <c r="H24" s="48"/>
    </row>
    <row r="25" spans="1:8" x14ac:dyDescent="0.25">
      <c r="A25" s="33" t="s">
        <v>16</v>
      </c>
      <c r="B25" s="2">
        <f>+B26+B27</f>
        <v>250527.04813244086</v>
      </c>
      <c r="C25" s="46"/>
      <c r="D25" s="2">
        <f>+D26+D27</f>
        <v>694642.88</v>
      </c>
      <c r="E25" s="46"/>
      <c r="F25" s="2">
        <f>+F26+F27</f>
        <v>28080</v>
      </c>
      <c r="G25" s="46"/>
      <c r="H25" s="2">
        <f>+H26+H27</f>
        <v>973249.92813244089</v>
      </c>
    </row>
    <row r="26" spans="1:8" x14ac:dyDescent="0.25">
      <c r="A26" s="39" t="s">
        <v>17</v>
      </c>
      <c r="B26" s="61">
        <v>0</v>
      </c>
      <c r="C26" s="46"/>
      <c r="D26" s="12">
        <v>0</v>
      </c>
      <c r="E26" s="46"/>
      <c r="F26" s="7">
        <v>1200</v>
      </c>
      <c r="G26" s="46"/>
      <c r="H26" s="48">
        <f t="shared" si="0"/>
        <v>1200</v>
      </c>
    </row>
    <row r="27" spans="1:8" x14ac:dyDescent="0.25">
      <c r="A27" s="37" t="s">
        <v>18</v>
      </c>
      <c r="B27" s="60">
        <v>250527.04813244086</v>
      </c>
      <c r="C27" s="46"/>
      <c r="D27" s="10">
        <v>694642.88</v>
      </c>
      <c r="E27" s="46"/>
      <c r="F27" s="3">
        <v>26880</v>
      </c>
      <c r="G27" s="46"/>
      <c r="H27" s="48">
        <f t="shared" si="0"/>
        <v>972049.92813244089</v>
      </c>
    </row>
    <row r="28" spans="1:8" ht="6.75" customHeight="1" x14ac:dyDescent="0.25">
      <c r="A28" s="38"/>
      <c r="B28" s="58"/>
      <c r="C28" s="46"/>
      <c r="D28" s="11"/>
      <c r="E28" s="46"/>
      <c r="F28" s="6"/>
      <c r="G28" s="46"/>
      <c r="H28" s="48"/>
    </row>
    <row r="29" spans="1:8" x14ac:dyDescent="0.25">
      <c r="A29" s="33" t="s">
        <v>19</v>
      </c>
      <c r="B29" s="2">
        <f>+B30+B31+B32+B33+B34</f>
        <v>321513.98</v>
      </c>
      <c r="C29" s="46"/>
      <c r="D29" s="2">
        <f>+D30+D31+D32+D33+D34</f>
        <v>766958.19500000007</v>
      </c>
      <c r="E29" s="46"/>
      <c r="F29" s="2">
        <f>+F30+F31+F32+F33+F34</f>
        <v>108020.0247968</v>
      </c>
      <c r="G29" s="46"/>
      <c r="H29" s="2">
        <f>+H30+H31+H32+H33+H34</f>
        <v>1196492.1997968</v>
      </c>
    </row>
    <row r="30" spans="1:8" x14ac:dyDescent="0.25">
      <c r="A30" s="39" t="s">
        <v>46</v>
      </c>
      <c r="B30" s="61">
        <v>146870</v>
      </c>
      <c r="C30" s="46"/>
      <c r="D30" s="12">
        <v>382430</v>
      </c>
      <c r="E30" s="46"/>
      <c r="F30" s="7">
        <v>28920</v>
      </c>
      <c r="G30" s="46"/>
      <c r="H30" s="7">
        <f t="shared" si="0"/>
        <v>558220</v>
      </c>
    </row>
    <row r="31" spans="1:8" x14ac:dyDescent="0.25">
      <c r="A31" s="39" t="s">
        <v>20</v>
      </c>
      <c r="B31" s="61">
        <v>14428.98</v>
      </c>
      <c r="C31" s="46"/>
      <c r="D31" s="12">
        <v>45048.195000000007</v>
      </c>
      <c r="E31" s="46"/>
      <c r="F31" s="7">
        <v>4873.5247968000003</v>
      </c>
      <c r="G31" s="46"/>
      <c r="H31" s="7">
        <f t="shared" si="0"/>
        <v>64350.699796800007</v>
      </c>
    </row>
    <row r="32" spans="1:8" x14ac:dyDescent="0.25">
      <c r="A32" s="39" t="s">
        <v>21</v>
      </c>
      <c r="B32" s="61">
        <v>29400</v>
      </c>
      <c r="C32" s="46"/>
      <c r="D32" s="12">
        <v>112728</v>
      </c>
      <c r="E32" s="46"/>
      <c r="F32" s="7">
        <v>6630</v>
      </c>
      <c r="G32" s="46"/>
      <c r="H32" s="7">
        <f t="shared" si="0"/>
        <v>148758</v>
      </c>
    </row>
    <row r="33" spans="1:8" x14ac:dyDescent="0.25">
      <c r="A33" s="40" t="s">
        <v>34</v>
      </c>
      <c r="B33" s="61">
        <v>55815</v>
      </c>
      <c r="C33" s="46"/>
      <c r="D33" s="12">
        <v>126752</v>
      </c>
      <c r="E33" s="46"/>
      <c r="F33" s="7">
        <v>17596.5</v>
      </c>
      <c r="G33" s="46"/>
      <c r="H33" s="7">
        <f t="shared" si="0"/>
        <v>200163.5</v>
      </c>
    </row>
    <row r="34" spans="1:8" x14ac:dyDescent="0.25">
      <c r="A34" s="39" t="s">
        <v>22</v>
      </c>
      <c r="B34" s="61">
        <v>75000</v>
      </c>
      <c r="C34" s="46"/>
      <c r="D34" s="12">
        <v>100000</v>
      </c>
      <c r="E34" s="46"/>
      <c r="F34" s="7">
        <v>50000</v>
      </c>
      <c r="G34" s="46"/>
      <c r="H34" s="48">
        <f t="shared" si="0"/>
        <v>225000</v>
      </c>
    </row>
    <row r="35" spans="1:8" ht="7.5" customHeight="1" x14ac:dyDescent="0.25">
      <c r="A35" s="38"/>
      <c r="B35" s="58"/>
      <c r="C35" s="46"/>
      <c r="D35" s="11"/>
      <c r="E35" s="46"/>
      <c r="F35" s="6"/>
      <c r="G35" s="46"/>
      <c r="H35" s="48">
        <f t="shared" si="0"/>
        <v>0</v>
      </c>
    </row>
    <row r="36" spans="1:8" x14ac:dyDescent="0.25">
      <c r="A36" s="33" t="s">
        <v>23</v>
      </c>
      <c r="B36" s="2">
        <f>+B37+B38+B39+B40</f>
        <v>218380</v>
      </c>
      <c r="C36" s="46"/>
      <c r="D36" s="2">
        <f>+D37+D38+D39+D40</f>
        <v>575452.5</v>
      </c>
      <c r="E36" s="46"/>
      <c r="F36" s="2">
        <f>+F37+F38+F39+F40</f>
        <v>39285.740540233142</v>
      </c>
      <c r="G36" s="46"/>
      <c r="H36" s="2">
        <f>+H37+H38+H39+H40</f>
        <v>833118.24054023309</v>
      </c>
    </row>
    <row r="37" spans="1:8" x14ac:dyDescent="0.25">
      <c r="A37" s="37" t="s">
        <v>24</v>
      </c>
      <c r="B37" s="60">
        <v>119280</v>
      </c>
      <c r="C37" s="46"/>
      <c r="D37" s="10">
        <v>371212.5</v>
      </c>
      <c r="E37" s="46"/>
      <c r="F37" s="3">
        <v>20958</v>
      </c>
      <c r="G37" s="46"/>
      <c r="H37" s="3">
        <f t="shared" si="0"/>
        <v>511450.5</v>
      </c>
    </row>
    <row r="38" spans="1:8" x14ac:dyDescent="0.25">
      <c r="A38" s="37" t="s">
        <v>25</v>
      </c>
      <c r="B38" s="60">
        <v>25900</v>
      </c>
      <c r="C38" s="46"/>
      <c r="D38" s="10">
        <v>23940</v>
      </c>
      <c r="E38" s="46"/>
      <c r="F38" s="3">
        <v>7827.7405402331424</v>
      </c>
      <c r="G38" s="46"/>
      <c r="H38" s="3">
        <f t="shared" si="0"/>
        <v>57667.740540233142</v>
      </c>
    </row>
    <row r="39" spans="1:8" x14ac:dyDescent="0.25">
      <c r="A39" s="37" t="s">
        <v>26</v>
      </c>
      <c r="B39" s="60">
        <v>73200</v>
      </c>
      <c r="C39" s="46"/>
      <c r="D39" s="10">
        <v>169800</v>
      </c>
      <c r="E39" s="46"/>
      <c r="F39" s="3">
        <v>10500</v>
      </c>
      <c r="G39" s="46"/>
      <c r="H39" s="3">
        <f t="shared" si="0"/>
        <v>253500</v>
      </c>
    </row>
    <row r="40" spans="1:8" ht="22.5" x14ac:dyDescent="0.25">
      <c r="A40" s="41" t="s">
        <v>43</v>
      </c>
      <c r="B40" s="57"/>
      <c r="C40" s="46"/>
      <c r="D40" s="28">
        <v>10500</v>
      </c>
      <c r="E40" s="46"/>
      <c r="F40" s="3"/>
      <c r="G40" s="46"/>
      <c r="H40" s="3">
        <f t="shared" si="0"/>
        <v>10500</v>
      </c>
    </row>
    <row r="41" spans="1:8" ht="8.25" customHeight="1" x14ac:dyDescent="0.25">
      <c r="A41" s="36"/>
      <c r="B41" s="58"/>
      <c r="C41" s="46"/>
      <c r="D41" s="28"/>
      <c r="E41" s="46"/>
      <c r="F41" s="6"/>
      <c r="G41" s="46"/>
      <c r="H41" s="48"/>
    </row>
    <row r="42" spans="1:8" x14ac:dyDescent="0.25">
      <c r="A42" s="33" t="s">
        <v>42</v>
      </c>
      <c r="B42" s="27">
        <f>+B43+B44</f>
        <v>255510</v>
      </c>
      <c r="C42" s="46"/>
      <c r="D42" s="27">
        <f>+D43+D44</f>
        <v>330319.2</v>
      </c>
      <c r="E42" s="46"/>
      <c r="F42" s="27">
        <f>+F43+F44</f>
        <v>75870</v>
      </c>
      <c r="G42" s="46"/>
      <c r="H42" s="27">
        <f>+H43+H44</f>
        <v>661699.19999999995</v>
      </c>
    </row>
    <row r="43" spans="1:8" x14ac:dyDescent="0.25">
      <c r="A43" s="35" t="s">
        <v>27</v>
      </c>
      <c r="B43" s="60">
        <v>153010</v>
      </c>
      <c r="C43" s="46"/>
      <c r="D43" s="10">
        <v>218489.2</v>
      </c>
      <c r="E43" s="46"/>
      <c r="F43" s="3">
        <v>75870</v>
      </c>
      <c r="G43" s="46"/>
      <c r="H43" s="3">
        <f t="shared" si="0"/>
        <v>447369.2</v>
      </c>
    </row>
    <row r="44" spans="1:8" x14ac:dyDescent="0.25">
      <c r="A44" s="35" t="s">
        <v>41</v>
      </c>
      <c r="B44" s="60">
        <v>102500</v>
      </c>
      <c r="C44" s="46"/>
      <c r="D44" s="10">
        <v>111830</v>
      </c>
      <c r="E44" s="46"/>
      <c r="F44" s="3"/>
      <c r="G44" s="46"/>
      <c r="H44" s="3">
        <f t="shared" si="0"/>
        <v>214330</v>
      </c>
    </row>
    <row r="45" spans="1:8" ht="6.75" customHeight="1" x14ac:dyDescent="0.25">
      <c r="A45" s="38"/>
      <c r="B45" s="58"/>
      <c r="C45" s="46"/>
      <c r="D45" s="11"/>
      <c r="E45" s="46"/>
      <c r="F45" s="6"/>
      <c r="G45" s="46"/>
      <c r="H45" s="48"/>
    </row>
    <row r="46" spans="1:8" x14ac:dyDescent="0.25">
      <c r="A46" s="33" t="s">
        <v>28</v>
      </c>
      <c r="B46" s="8">
        <f>+B6+B12+B18+B25+B29+B36+B42</f>
        <v>4809283.9497130811</v>
      </c>
      <c r="C46" s="46"/>
      <c r="D46" s="8">
        <f>+D6+D12+D18+D25+D29+D36+D42</f>
        <v>18862981.89604</v>
      </c>
      <c r="E46" s="46"/>
      <c r="F46" s="8">
        <f>+F6+F12+F18+F25+F29+F36+F42</f>
        <v>1424477.5750988252</v>
      </c>
      <c r="G46" s="46"/>
      <c r="H46" s="8">
        <f>+H6+H12+H18+H25+H29+H36+H42</f>
        <v>25096743.420851905</v>
      </c>
    </row>
    <row r="47" spans="1:8" ht="8.25" customHeight="1" x14ac:dyDescent="0.25">
      <c r="A47" s="4"/>
      <c r="B47" s="58"/>
      <c r="C47" s="46"/>
      <c r="D47" s="11"/>
      <c r="E47" s="46"/>
      <c r="F47" s="6"/>
      <c r="G47" s="46"/>
      <c r="H47" s="48"/>
    </row>
    <row r="48" spans="1:8" x14ac:dyDescent="0.25">
      <c r="A48" s="33" t="s">
        <v>29</v>
      </c>
      <c r="B48" s="8">
        <f>+B12+B18+B25+B29+B36+B42</f>
        <v>1861063.7137054827</v>
      </c>
      <c r="C48" s="46"/>
      <c r="D48" s="8">
        <f>+D12+D18+D25+D29+D36+D42</f>
        <v>7421334.6669999994</v>
      </c>
      <c r="E48" s="46"/>
      <c r="F48" s="8">
        <f>+F12+F18+F25+F29+F36+F42</f>
        <v>429475.73941703315</v>
      </c>
      <c r="G48" s="46"/>
      <c r="H48" s="8">
        <f>+H12+H18+H25+H29+H36+H42</f>
        <v>9711874.1201225128</v>
      </c>
    </row>
    <row r="49" spans="1:8" ht="6.75" customHeight="1" x14ac:dyDescent="0.25">
      <c r="A49" s="4"/>
      <c r="B49" s="59"/>
      <c r="C49" s="46"/>
      <c r="D49" s="11"/>
      <c r="E49" s="46"/>
      <c r="F49" s="5"/>
      <c r="G49" s="46"/>
      <c r="H49" s="48"/>
    </row>
    <row r="50" spans="1:8" x14ac:dyDescent="0.25">
      <c r="A50" s="33" t="s">
        <v>30</v>
      </c>
      <c r="B50" s="8">
        <f>+B48*2.5%</f>
        <v>46526.592842637066</v>
      </c>
      <c r="C50" s="46"/>
      <c r="D50" s="8">
        <f>+D48*2.5%</f>
        <v>185533.366675</v>
      </c>
      <c r="E50" s="46"/>
      <c r="F50" s="8">
        <f>+F48*2.5%</f>
        <v>10736.89348542583</v>
      </c>
      <c r="G50" s="46"/>
      <c r="H50" s="8">
        <f>+H48*2.5%</f>
        <v>242796.85300306283</v>
      </c>
    </row>
    <row r="51" spans="1:8" ht="6.75" customHeight="1" x14ac:dyDescent="0.25">
      <c r="A51" s="4"/>
      <c r="B51" s="59"/>
      <c r="C51" s="46"/>
      <c r="D51" s="11"/>
      <c r="E51" s="46"/>
      <c r="F51" s="5"/>
      <c r="G51" s="46"/>
      <c r="H51" s="48"/>
    </row>
    <row r="52" spans="1:8" x14ac:dyDescent="0.25">
      <c r="A52" s="33" t="s">
        <v>31</v>
      </c>
      <c r="B52" s="8">
        <f>+B48+B50</f>
        <v>1907590.3065481198</v>
      </c>
      <c r="C52" s="46"/>
      <c r="D52" s="8">
        <f>+D48+D50</f>
        <v>7606868.0336749991</v>
      </c>
      <c r="E52" s="46"/>
      <c r="F52" s="8">
        <f>+F48+F50</f>
        <v>440212.63290245901</v>
      </c>
      <c r="G52" s="46"/>
      <c r="H52" s="8">
        <f>+H48+H50</f>
        <v>9954670.9731255751</v>
      </c>
    </row>
    <row r="53" spans="1:8" ht="5.25" customHeight="1" x14ac:dyDescent="0.25">
      <c r="A53" s="4"/>
      <c r="B53" s="59"/>
      <c r="C53" s="46"/>
      <c r="D53" s="11"/>
      <c r="E53" s="46"/>
      <c r="F53" s="5"/>
      <c r="G53" s="46"/>
      <c r="H53" s="48"/>
    </row>
    <row r="54" spans="1:8" x14ac:dyDescent="0.25">
      <c r="A54" s="33" t="s">
        <v>32</v>
      </c>
      <c r="B54" s="49">
        <f>+B48/B4</f>
        <v>0.64428144415566491</v>
      </c>
      <c r="C54" s="46"/>
      <c r="D54" s="49">
        <f>+D48/D4</f>
        <v>0.92150015434214261</v>
      </c>
      <c r="E54" s="46"/>
      <c r="F54" s="49">
        <f>+F48/F4</f>
        <v>0.44018065113707</v>
      </c>
      <c r="G54" s="46"/>
      <c r="H54" s="49">
        <f>+H48/H4</f>
        <v>0.81490461797693725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workbookViewId="0">
      <selection activeCell="L21" sqref="L21"/>
    </sheetView>
  </sheetViews>
  <sheetFormatPr defaultColWidth="11.42578125" defaultRowHeight="15" x14ac:dyDescent="0.25"/>
  <cols>
    <col min="1" max="1" width="32.85546875" customWidth="1"/>
    <col min="2" max="2" width="10.7109375" style="32" customWidth="1"/>
    <col min="3" max="3" width="12" customWidth="1"/>
    <col min="4" max="4" width="9.7109375" customWidth="1"/>
    <col min="5" max="5" width="8.28515625" customWidth="1"/>
    <col min="6" max="6" width="8.140625" customWidth="1"/>
    <col min="7" max="7" width="9.85546875" customWidth="1"/>
    <col min="8" max="8" width="6.85546875" customWidth="1"/>
    <col min="9" max="9" width="6.28515625" customWidth="1"/>
    <col min="10" max="10" width="11.28515625" customWidth="1"/>
    <col min="12" max="12" width="12.7109375" bestFit="1" customWidth="1"/>
  </cols>
  <sheetData>
    <row r="2" spans="1:11" ht="15" customHeight="1" x14ac:dyDescent="0.25">
      <c r="A2" s="279" t="s">
        <v>37</v>
      </c>
      <c r="B2" s="280"/>
      <c r="C2" s="280"/>
      <c r="D2" s="280"/>
      <c r="E2" s="280"/>
      <c r="F2" s="280"/>
      <c r="G2" s="280"/>
      <c r="H2" s="280"/>
      <c r="I2" s="280"/>
      <c r="J2" s="280"/>
    </row>
    <row r="3" spans="1:11" ht="6.7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1" ht="23.25" x14ac:dyDescent="0.25">
      <c r="A4" s="17" t="s">
        <v>0</v>
      </c>
      <c r="B4" s="69" t="s">
        <v>33</v>
      </c>
      <c r="C4" s="18" t="s">
        <v>38</v>
      </c>
      <c r="D4" s="18" t="s">
        <v>50</v>
      </c>
      <c r="E4" s="18" t="s">
        <v>40</v>
      </c>
      <c r="F4" s="18" t="s">
        <v>51</v>
      </c>
      <c r="G4" s="18" t="s">
        <v>52</v>
      </c>
      <c r="H4" s="18" t="s">
        <v>53</v>
      </c>
      <c r="I4" s="18" t="s">
        <v>39</v>
      </c>
      <c r="J4" s="18" t="s">
        <v>49</v>
      </c>
    </row>
    <row r="5" spans="1:11" x14ac:dyDescent="0.25">
      <c r="A5" s="17" t="s">
        <v>2</v>
      </c>
      <c r="B5" s="70">
        <f>'Budget 51 ZS_065 doll'!H6</f>
        <v>15384869.30072939</v>
      </c>
      <c r="C5" s="20">
        <v>0</v>
      </c>
      <c r="D5" s="26">
        <v>994878</v>
      </c>
      <c r="E5" s="20">
        <v>0</v>
      </c>
      <c r="F5" s="20"/>
      <c r="G5" s="20"/>
      <c r="H5" s="20"/>
      <c r="I5" s="20"/>
      <c r="J5" s="23">
        <f>B5-(C5+F5+G5+H5+I5+D5+E5)</f>
        <v>14389991.30072939</v>
      </c>
      <c r="K5" s="24"/>
    </row>
    <row r="6" spans="1:11" x14ac:dyDescent="0.25">
      <c r="A6" s="62"/>
      <c r="B6" s="71"/>
      <c r="C6" s="63"/>
      <c r="D6" s="64"/>
      <c r="E6" s="63"/>
      <c r="F6" s="63"/>
      <c r="G6" s="63"/>
      <c r="H6" s="63"/>
      <c r="I6" s="63"/>
      <c r="J6" s="65"/>
      <c r="K6" s="24"/>
    </row>
    <row r="7" spans="1:11" x14ac:dyDescent="0.25">
      <c r="A7" s="66" t="s">
        <v>48</v>
      </c>
      <c r="B7" s="70">
        <v>2000000</v>
      </c>
      <c r="C7" s="20"/>
      <c r="D7" s="26"/>
      <c r="E7" s="20"/>
      <c r="F7" s="20"/>
      <c r="G7" s="67">
        <v>2000000</v>
      </c>
      <c r="H7" s="20"/>
      <c r="I7" s="20"/>
      <c r="J7" s="23">
        <f>B7-(C7+F7+G7+H7+I7+D7+E7)</f>
        <v>0</v>
      </c>
      <c r="K7" s="24"/>
    </row>
    <row r="8" spans="1:11" ht="7.5" customHeight="1" x14ac:dyDescent="0.25">
      <c r="A8" s="21"/>
      <c r="B8" s="72"/>
      <c r="C8" s="19"/>
      <c r="D8" s="19"/>
      <c r="E8" s="19"/>
      <c r="F8" s="19"/>
      <c r="G8" s="19"/>
      <c r="H8" s="19"/>
      <c r="I8" s="19"/>
      <c r="J8" s="19"/>
    </row>
    <row r="9" spans="1:11" x14ac:dyDescent="0.25">
      <c r="A9" s="17" t="s">
        <v>5</v>
      </c>
      <c r="B9" s="73">
        <f>'Budget 51 ZS_065 doll'!B12</f>
        <v>803545.18557304179</v>
      </c>
      <c r="C9" s="26">
        <v>250000</v>
      </c>
      <c r="D9" s="26">
        <v>111505</v>
      </c>
      <c r="E9" s="20">
        <v>0</v>
      </c>
      <c r="F9" s="20"/>
      <c r="G9" s="20"/>
      <c r="H9" s="20"/>
      <c r="I9" s="20"/>
      <c r="J9" s="23">
        <f>B9-(C9+F9+G9+H9+I9+D9+E9)</f>
        <v>442040.18557304179</v>
      </c>
    </row>
    <row r="10" spans="1:11" ht="8.25" customHeight="1" x14ac:dyDescent="0.25">
      <c r="A10" s="21"/>
      <c r="B10" s="72"/>
      <c r="C10" s="19"/>
      <c r="D10" s="19"/>
      <c r="E10" s="19"/>
      <c r="F10" s="19"/>
      <c r="G10" s="19"/>
      <c r="H10" s="19"/>
      <c r="I10" s="19"/>
      <c r="J10" s="19"/>
    </row>
    <row r="11" spans="1:11" x14ac:dyDescent="0.25">
      <c r="A11" s="17" t="s">
        <v>10</v>
      </c>
      <c r="B11" s="73">
        <f>'Budget 51 ZS_065 doll'!H18</f>
        <v>319422.97408000001</v>
      </c>
      <c r="C11" s="20">
        <v>0</v>
      </c>
      <c r="D11" s="26">
        <v>4000</v>
      </c>
      <c r="E11" s="20">
        <v>0</v>
      </c>
      <c r="F11" s="20"/>
      <c r="G11" s="20"/>
      <c r="H11" s="20"/>
      <c r="I11" s="20"/>
      <c r="J11" s="23">
        <f>B11-(C11+F11+G11+H11+I11+D11+E11)</f>
        <v>315422.97408000001</v>
      </c>
    </row>
    <row r="12" spans="1:11" ht="7.5" customHeight="1" x14ac:dyDescent="0.25">
      <c r="A12" s="21"/>
      <c r="B12" s="72"/>
      <c r="C12" s="19"/>
      <c r="D12" s="19"/>
      <c r="E12" s="19"/>
      <c r="F12" s="19"/>
      <c r="G12" s="19"/>
      <c r="H12" s="19"/>
      <c r="I12" s="19"/>
      <c r="J12" s="19"/>
    </row>
    <row r="13" spans="1:11" x14ac:dyDescent="0.25">
      <c r="A13" s="17" t="s">
        <v>16</v>
      </c>
      <c r="B13" s="73">
        <f>'Budget 51 ZS_065 doll'!H25</f>
        <v>973249.92813244089</v>
      </c>
      <c r="C13" s="20">
        <v>0</v>
      </c>
      <c r="D13" s="26">
        <v>14590</v>
      </c>
      <c r="E13" s="20">
        <v>0</v>
      </c>
      <c r="F13" s="20"/>
      <c r="G13" s="20"/>
      <c r="H13" s="20"/>
      <c r="I13" s="20"/>
      <c r="J13" s="23">
        <f>B13-(C13+F13+G13+H13+I13+D13+E13)</f>
        <v>958659.92813244089</v>
      </c>
    </row>
    <row r="14" spans="1:11" ht="7.5" customHeight="1" x14ac:dyDescent="0.25">
      <c r="A14" s="21"/>
      <c r="B14" s="74"/>
      <c r="C14" s="19"/>
      <c r="D14" s="19"/>
      <c r="E14" s="19"/>
      <c r="F14" s="19"/>
      <c r="G14" s="19"/>
      <c r="H14" s="19"/>
      <c r="I14" s="19"/>
      <c r="J14" s="19"/>
    </row>
    <row r="15" spans="1:11" x14ac:dyDescent="0.25">
      <c r="A15" s="17" t="s">
        <v>19</v>
      </c>
      <c r="B15" s="73">
        <f>'Budget 51 ZS_065 doll'!H29</f>
        <v>1196492.1997968</v>
      </c>
      <c r="C15" s="20">
        <v>0</v>
      </c>
      <c r="D15" s="26">
        <v>48983</v>
      </c>
      <c r="E15" s="20">
        <v>0</v>
      </c>
      <c r="F15" s="20"/>
      <c r="G15" s="20"/>
      <c r="H15" s="20"/>
      <c r="I15" s="20"/>
      <c r="J15" s="23">
        <f>B15-(C15+F15+G15+H15+I15+D15+E15)</f>
        <v>1147509.1997968</v>
      </c>
    </row>
    <row r="16" spans="1:11" ht="6.75" customHeight="1" x14ac:dyDescent="0.25">
      <c r="A16" s="21"/>
      <c r="B16" s="74"/>
      <c r="C16" s="19"/>
      <c r="D16" s="19"/>
      <c r="E16" s="19"/>
      <c r="F16" s="19"/>
      <c r="G16" s="19"/>
      <c r="H16" s="19"/>
      <c r="I16" s="19"/>
      <c r="J16" s="19"/>
    </row>
    <row r="17" spans="1:12" x14ac:dyDescent="0.25">
      <c r="A17" s="17" t="s">
        <v>23</v>
      </c>
      <c r="B17" s="73">
        <f>'Budget 51 ZS_065 doll'!H36</f>
        <v>833118.24054023309</v>
      </c>
      <c r="C17" s="26">
        <v>445560</v>
      </c>
      <c r="D17" s="26">
        <v>42240</v>
      </c>
      <c r="E17" s="20">
        <v>0</v>
      </c>
      <c r="F17" s="20"/>
      <c r="G17" s="20"/>
      <c r="H17" s="20"/>
      <c r="I17" s="20"/>
      <c r="J17" s="23">
        <f>B17-(C17+F17+G17+H17+I17+D17+E17)</f>
        <v>345318.24054023309</v>
      </c>
    </row>
    <row r="18" spans="1:12" ht="8.25" customHeight="1" x14ac:dyDescent="0.25">
      <c r="A18" s="21"/>
      <c r="B18" s="74"/>
      <c r="C18" s="19"/>
      <c r="D18" s="22"/>
      <c r="E18" s="22"/>
      <c r="F18" s="22"/>
      <c r="G18" s="22"/>
      <c r="H18" s="22"/>
      <c r="I18" s="22"/>
      <c r="J18" s="19"/>
    </row>
    <row r="19" spans="1:12" x14ac:dyDescent="0.25">
      <c r="A19" s="17" t="s">
        <v>42</v>
      </c>
      <c r="B19" s="73">
        <f>'Budget 51 ZS_065 doll'!H42</f>
        <v>661699.19999999995</v>
      </c>
      <c r="C19" s="26">
        <v>350000</v>
      </c>
      <c r="D19" s="26">
        <v>15260</v>
      </c>
      <c r="E19" s="26">
        <v>66000</v>
      </c>
      <c r="F19" s="26"/>
      <c r="G19" s="26"/>
      <c r="H19" s="26"/>
      <c r="I19" s="26"/>
      <c r="J19" s="23">
        <f>B19-(C19+F19+G19+H19+I19+D19+E19)</f>
        <v>230439.19999999995</v>
      </c>
    </row>
    <row r="20" spans="1:12" ht="7.5" customHeight="1" x14ac:dyDescent="0.25">
      <c r="A20" s="21"/>
      <c r="B20" s="74"/>
      <c r="C20" s="19"/>
      <c r="D20" s="19"/>
      <c r="E20" s="19"/>
      <c r="F20" s="19"/>
      <c r="G20" s="19"/>
      <c r="H20" s="19"/>
      <c r="I20" s="19"/>
      <c r="J20" s="19"/>
    </row>
    <row r="21" spans="1:12" x14ac:dyDescent="0.25">
      <c r="A21" s="17" t="s">
        <v>28</v>
      </c>
      <c r="B21" s="73">
        <f>'Budget 51 ZS_065 doll'!H46</f>
        <v>25096743.420851905</v>
      </c>
      <c r="C21" s="26">
        <v>1045560</v>
      </c>
      <c r="D21" s="26">
        <v>1232456</v>
      </c>
      <c r="E21" s="20"/>
      <c r="F21" s="20"/>
      <c r="G21" s="20"/>
      <c r="H21" s="20"/>
      <c r="I21" s="20"/>
      <c r="J21" s="23">
        <f>B21-(C21+F21+G21+H21+I21+D21+E21)</f>
        <v>22818727.420851905</v>
      </c>
      <c r="L21" s="25"/>
    </row>
    <row r="22" spans="1:12" ht="8.25" customHeight="1" x14ac:dyDescent="0.25">
      <c r="A22" s="21"/>
      <c r="B22" s="74"/>
      <c r="C22" s="19"/>
      <c r="D22" s="19"/>
      <c r="E22" s="19"/>
      <c r="F22" s="19"/>
      <c r="G22" s="19"/>
      <c r="H22" s="19"/>
      <c r="I22" s="19"/>
      <c r="J22" s="19"/>
    </row>
    <row r="23" spans="1:12" x14ac:dyDescent="0.25">
      <c r="A23" s="17" t="s">
        <v>29</v>
      </c>
      <c r="B23" s="73">
        <f>'Budget 51 ZS_065 doll'!H48</f>
        <v>9711874.1201225128</v>
      </c>
      <c r="C23" s="26">
        <v>1045560</v>
      </c>
      <c r="D23" s="26">
        <v>237578</v>
      </c>
      <c r="E23" s="29">
        <f>E19</f>
        <v>66000</v>
      </c>
      <c r="F23" s="29"/>
      <c r="G23" s="29"/>
      <c r="H23" s="29"/>
      <c r="I23" s="29"/>
      <c r="J23" s="23">
        <f>B23-(C23+F23+G23+H23+I23+D23+E23)</f>
        <v>8362736.1201225128</v>
      </c>
    </row>
    <row r="24" spans="1:12" ht="10.5" customHeight="1" x14ac:dyDescent="0.25">
      <c r="A24" s="21"/>
      <c r="B24" s="74"/>
      <c r="C24" s="19"/>
      <c r="D24" s="19"/>
      <c r="E24" s="19"/>
      <c r="F24" s="19"/>
      <c r="G24" s="19"/>
      <c r="H24" s="19"/>
      <c r="I24" s="19"/>
      <c r="J24" s="19"/>
    </row>
    <row r="25" spans="1:12" x14ac:dyDescent="0.25">
      <c r="A25" s="17" t="s">
        <v>30</v>
      </c>
      <c r="B25" s="73">
        <f>'Budget 51 ZS_065 doll'!H50</f>
        <v>242796.85300306283</v>
      </c>
      <c r="C25" s="26">
        <v>26139</v>
      </c>
      <c r="D25" s="26">
        <v>5939</v>
      </c>
      <c r="E25" s="29">
        <f>E23*2.5%</f>
        <v>1650</v>
      </c>
      <c r="F25" s="29"/>
      <c r="G25" s="29"/>
      <c r="H25" s="29"/>
      <c r="I25" s="29"/>
      <c r="J25" s="23">
        <f>B25-(C25+F25+G25+H25+I25+D25+E25)</f>
        <v>209068.85300306283</v>
      </c>
    </row>
    <row r="26" spans="1:12" s="15" customFormat="1" x14ac:dyDescent="0.25">
      <c r="A26" s="62"/>
      <c r="B26" s="75"/>
      <c r="C26" s="64"/>
      <c r="D26" s="64"/>
      <c r="E26" s="68"/>
      <c r="F26" s="68"/>
      <c r="G26" s="68"/>
      <c r="H26" s="68"/>
      <c r="I26" s="68"/>
      <c r="J26" s="65"/>
    </row>
    <row r="27" spans="1:12" x14ac:dyDescent="0.25">
      <c r="A27" s="66" t="s">
        <v>54</v>
      </c>
      <c r="B27" s="73">
        <v>1100000</v>
      </c>
      <c r="C27" s="26"/>
      <c r="D27" s="26"/>
      <c r="E27" s="29"/>
      <c r="F27" s="29">
        <v>100000</v>
      </c>
      <c r="G27" s="29">
        <v>1000000</v>
      </c>
      <c r="H27" s="29"/>
      <c r="I27" s="29"/>
      <c r="J27" s="23">
        <f>B27-(C27+F27+G27+H27+I27+D27+E27)</f>
        <v>0</v>
      </c>
    </row>
    <row r="28" spans="1:12" ht="7.5" customHeight="1" x14ac:dyDescent="0.25">
      <c r="A28" s="21"/>
      <c r="B28" s="76"/>
      <c r="C28" s="19"/>
      <c r="D28" s="19"/>
      <c r="E28" s="19"/>
      <c r="F28" s="19"/>
      <c r="G28" s="19"/>
      <c r="H28" s="19"/>
      <c r="I28" s="19"/>
      <c r="J28" s="19"/>
    </row>
    <row r="29" spans="1:12" ht="26.25" x14ac:dyDescent="0.25">
      <c r="A29" s="31" t="s">
        <v>31</v>
      </c>
      <c r="B29" s="73">
        <f>'Budget 51 ZS_065 doll'!H52</f>
        <v>9954670.9731255751</v>
      </c>
      <c r="C29" s="23">
        <f>C23+C25</f>
        <v>1071699</v>
      </c>
      <c r="D29" s="23">
        <f t="shared" ref="D29:E29" si="0">D23+D25</f>
        <v>243517</v>
      </c>
      <c r="E29" s="23">
        <f t="shared" si="0"/>
        <v>67650</v>
      </c>
      <c r="F29" s="23">
        <v>100000</v>
      </c>
      <c r="G29" s="23">
        <v>3000000</v>
      </c>
      <c r="H29" s="30"/>
      <c r="I29" s="30"/>
      <c r="J29" s="23">
        <f>B29-(C29+F29+G29+H29+I29+D29+E29)</f>
        <v>5471804.9731255751</v>
      </c>
    </row>
    <row r="30" spans="1:12" x14ac:dyDescent="0.25">
      <c r="J30" s="25"/>
    </row>
  </sheetData>
  <mergeCells count="1">
    <mergeCell ref="A2:J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6"/>
  <sheetViews>
    <sheetView zoomScaleNormal="100" workbookViewId="0"/>
  </sheetViews>
  <sheetFormatPr defaultColWidth="11.5703125" defaultRowHeight="15" x14ac:dyDescent="0.25"/>
  <cols>
    <col min="1" max="1" width="15.5703125" style="77" customWidth="1"/>
    <col min="2" max="2" width="14" customWidth="1"/>
    <col min="3" max="3" width="20.5703125" customWidth="1"/>
    <col min="4" max="4" width="7.42578125" customWidth="1"/>
    <col min="5" max="5" width="9.7109375" customWidth="1"/>
    <col min="6" max="6" width="13.42578125" customWidth="1"/>
    <col min="7" max="7" width="16" customWidth="1"/>
    <col min="8" max="8" width="21.28515625" customWidth="1"/>
    <col min="9" max="9" width="27.140625" customWidth="1"/>
    <col min="10" max="10" width="13.28515625" customWidth="1"/>
    <col min="11" max="11" width="63.7109375" customWidth="1"/>
    <col min="12" max="12" width="13" customWidth="1"/>
  </cols>
  <sheetData>
    <row r="2" spans="1:12" x14ac:dyDescent="0.25">
      <c r="A2" s="310" t="s">
        <v>169</v>
      </c>
      <c r="B2" s="310"/>
      <c r="C2" s="310"/>
      <c r="D2" s="310"/>
      <c r="E2" s="310"/>
      <c r="F2" s="310"/>
      <c r="G2" s="310"/>
      <c r="H2" s="310"/>
      <c r="I2" s="310"/>
    </row>
    <row r="3" spans="1:12" ht="30.75" customHeight="1" x14ac:dyDescent="0.25">
      <c r="A3" s="156" t="s">
        <v>168</v>
      </c>
    </row>
    <row r="4" spans="1:12" s="150" customFormat="1" ht="51.75" customHeight="1" x14ac:dyDescent="0.25">
      <c r="A4" s="155" t="s">
        <v>167</v>
      </c>
      <c r="B4" s="154" t="s">
        <v>166</v>
      </c>
      <c r="C4" s="154" t="s">
        <v>165</v>
      </c>
      <c r="D4" s="154" t="s">
        <v>164</v>
      </c>
      <c r="E4" s="153" t="s">
        <v>163</v>
      </c>
      <c r="F4" s="153" t="s">
        <v>162</v>
      </c>
      <c r="G4" s="153" t="s">
        <v>161</v>
      </c>
      <c r="H4" s="153" t="s">
        <v>160</v>
      </c>
      <c r="I4" s="152" t="s">
        <v>159</v>
      </c>
      <c r="J4" s="151" t="s">
        <v>158</v>
      </c>
      <c r="K4" s="151" t="s">
        <v>157</v>
      </c>
      <c r="L4" s="151" t="s">
        <v>156</v>
      </c>
    </row>
    <row r="5" spans="1:12" ht="183.75" customHeight="1" x14ac:dyDescent="0.25">
      <c r="A5" s="149" t="s">
        <v>155</v>
      </c>
      <c r="B5" s="289" t="s">
        <v>154</v>
      </c>
      <c r="C5" s="130" t="s">
        <v>153</v>
      </c>
      <c r="D5" s="126" t="s">
        <v>152</v>
      </c>
      <c r="E5" s="125">
        <v>16500</v>
      </c>
      <c r="F5" s="125">
        <f>E5*6</f>
        <v>99000</v>
      </c>
      <c r="G5" s="125">
        <f>E5*12</f>
        <v>198000</v>
      </c>
      <c r="H5" s="148" t="s">
        <v>143</v>
      </c>
      <c r="I5" s="120" t="s">
        <v>151</v>
      </c>
      <c r="J5" s="81"/>
      <c r="K5" s="126" t="s">
        <v>150</v>
      </c>
      <c r="L5" s="119" t="s">
        <v>133</v>
      </c>
    </row>
    <row r="6" spans="1:12" ht="91.5" customHeight="1" x14ac:dyDescent="0.25">
      <c r="A6" s="145"/>
      <c r="B6" s="290"/>
      <c r="C6" s="130" t="s">
        <v>149</v>
      </c>
      <c r="D6" s="126" t="s">
        <v>144</v>
      </c>
      <c r="E6" s="125">
        <v>7083</v>
      </c>
      <c r="F6" s="125">
        <f>E6*6</f>
        <v>42498</v>
      </c>
      <c r="G6" s="125">
        <f>E6*12</f>
        <v>84996</v>
      </c>
      <c r="H6" s="148" t="s">
        <v>143</v>
      </c>
      <c r="I6" s="120" t="s">
        <v>148</v>
      </c>
      <c r="J6" s="81"/>
      <c r="K6" s="126" t="s">
        <v>147</v>
      </c>
      <c r="L6" s="119" t="s">
        <v>146</v>
      </c>
    </row>
    <row r="7" spans="1:12" ht="101.25" customHeight="1" x14ac:dyDescent="0.25">
      <c r="A7" s="145"/>
      <c r="B7" s="290"/>
      <c r="C7" s="147" t="s">
        <v>145</v>
      </c>
      <c r="D7" s="126" t="s">
        <v>144</v>
      </c>
      <c r="E7" s="125">
        <v>7083</v>
      </c>
      <c r="F7" s="125">
        <f>E7*6</f>
        <v>42498</v>
      </c>
      <c r="G7" s="125">
        <f>E7*12</f>
        <v>84996</v>
      </c>
      <c r="H7" s="148" t="s">
        <v>143</v>
      </c>
      <c r="I7" s="120" t="s">
        <v>142</v>
      </c>
      <c r="J7" s="81"/>
      <c r="K7" s="126" t="s">
        <v>141</v>
      </c>
      <c r="L7" s="146" t="s">
        <v>140</v>
      </c>
    </row>
    <row r="8" spans="1:12" ht="57.75" customHeight="1" x14ac:dyDescent="0.25">
      <c r="A8" s="145"/>
      <c r="B8" s="290"/>
      <c r="C8" s="147" t="s">
        <v>139</v>
      </c>
      <c r="D8" s="126" t="s">
        <v>138</v>
      </c>
      <c r="E8" s="125">
        <v>0</v>
      </c>
      <c r="F8" s="125">
        <f>E8*6</f>
        <v>0</v>
      </c>
      <c r="G8" s="125">
        <f>E8*12</f>
        <v>0</v>
      </c>
      <c r="H8" s="81" t="s">
        <v>137</v>
      </c>
      <c r="I8" s="120" t="s">
        <v>136</v>
      </c>
      <c r="J8" s="81" t="s">
        <v>135</v>
      </c>
      <c r="K8" s="126" t="s">
        <v>134</v>
      </c>
      <c r="L8" s="146" t="s">
        <v>133</v>
      </c>
    </row>
    <row r="9" spans="1:12" ht="27.75" customHeight="1" x14ac:dyDescent="0.25">
      <c r="A9" s="145"/>
      <c r="B9" s="291"/>
      <c r="C9" s="136"/>
      <c r="D9" s="126"/>
      <c r="E9" s="125"/>
      <c r="F9" s="125"/>
      <c r="G9" s="125"/>
      <c r="H9" s="81"/>
      <c r="I9" s="120"/>
      <c r="J9" s="81"/>
      <c r="K9" s="81"/>
      <c r="L9" s="119"/>
    </row>
    <row r="10" spans="1:12" ht="16.5" customHeight="1" x14ac:dyDescent="0.25">
      <c r="A10" s="134"/>
      <c r="B10" s="144"/>
      <c r="C10" s="142"/>
      <c r="D10" s="141"/>
      <c r="E10" s="140"/>
      <c r="F10" s="140"/>
      <c r="G10" s="140"/>
      <c r="H10" s="139"/>
      <c r="I10" s="139"/>
      <c r="J10" s="139"/>
      <c r="K10" s="141"/>
      <c r="L10" s="141"/>
    </row>
    <row r="11" spans="1:12" ht="129" customHeight="1" x14ac:dyDescent="0.25">
      <c r="A11" s="134"/>
      <c r="B11" s="289" t="s">
        <v>132</v>
      </c>
      <c r="C11" s="130" t="s">
        <v>126</v>
      </c>
      <c r="D11" s="126" t="s">
        <v>125</v>
      </c>
      <c r="E11" s="125">
        <v>7083</v>
      </c>
      <c r="F11" s="125">
        <f>E11*6</f>
        <v>42498</v>
      </c>
      <c r="G11" s="125">
        <f>E11*12</f>
        <v>84996</v>
      </c>
      <c r="H11" s="81" t="s">
        <v>119</v>
      </c>
      <c r="I11" s="120" t="s">
        <v>124</v>
      </c>
      <c r="J11" s="81"/>
      <c r="K11" s="81" t="s">
        <v>123</v>
      </c>
      <c r="L11" s="119" t="s">
        <v>122</v>
      </c>
    </row>
    <row r="12" spans="1:12" ht="105.75" customHeight="1" x14ac:dyDescent="0.25">
      <c r="A12" s="134"/>
      <c r="B12" s="290"/>
      <c r="C12" s="130" t="s">
        <v>121</v>
      </c>
      <c r="D12" s="126" t="s">
        <v>120</v>
      </c>
      <c r="E12" s="125">
        <v>7083.3</v>
      </c>
      <c r="F12" s="125">
        <f>E12*6</f>
        <v>42499.8</v>
      </c>
      <c r="G12" s="125">
        <f>E12*12</f>
        <v>84999.6</v>
      </c>
      <c r="H12" s="81" t="s">
        <v>119</v>
      </c>
      <c r="I12" s="143" t="s">
        <v>118</v>
      </c>
      <c r="J12" s="81"/>
      <c r="K12" s="126" t="s">
        <v>117</v>
      </c>
      <c r="L12" s="119" t="s">
        <v>116</v>
      </c>
    </row>
    <row r="13" spans="1:12" ht="32.25" customHeight="1" x14ac:dyDescent="0.25">
      <c r="A13" s="134"/>
      <c r="B13" s="291"/>
      <c r="C13" s="130" t="s">
        <v>115</v>
      </c>
      <c r="D13" s="126" t="s">
        <v>114</v>
      </c>
      <c r="E13" s="125">
        <v>1791.6</v>
      </c>
      <c r="F13" s="125">
        <f>E13*6</f>
        <v>10749.599999999999</v>
      </c>
      <c r="G13" s="125">
        <f>E13*12</f>
        <v>21499.199999999997</v>
      </c>
      <c r="H13" s="81" t="s">
        <v>113</v>
      </c>
      <c r="I13" s="143" t="s">
        <v>112</v>
      </c>
      <c r="J13" s="81"/>
      <c r="K13" s="81"/>
      <c r="L13" s="119"/>
    </row>
    <row r="14" spans="1:12" ht="14.25" customHeight="1" x14ac:dyDescent="0.25">
      <c r="A14" s="134"/>
      <c r="B14" s="138"/>
      <c r="C14" s="142"/>
      <c r="D14" s="141"/>
      <c r="E14" s="140"/>
      <c r="F14" s="140"/>
      <c r="G14" s="140"/>
      <c r="H14" s="139"/>
      <c r="I14" s="139"/>
      <c r="J14" s="139"/>
      <c r="K14" s="139"/>
      <c r="L14" s="138"/>
    </row>
    <row r="15" spans="1:12" ht="156" customHeight="1" x14ac:dyDescent="0.25">
      <c r="A15" s="134"/>
      <c r="B15" s="289" t="s">
        <v>131</v>
      </c>
      <c r="C15" s="130" t="s">
        <v>126</v>
      </c>
      <c r="D15" s="126" t="s">
        <v>125</v>
      </c>
      <c r="E15" s="125">
        <v>7083</v>
      </c>
      <c r="F15" s="125">
        <f>E15*6</f>
        <v>42498</v>
      </c>
      <c r="G15" s="125">
        <f>E15*12</f>
        <v>84996</v>
      </c>
      <c r="H15" s="81" t="s">
        <v>119</v>
      </c>
      <c r="I15" s="120" t="s">
        <v>124</v>
      </c>
      <c r="J15" s="81"/>
      <c r="K15" s="81" t="s">
        <v>123</v>
      </c>
      <c r="L15" s="119" t="s">
        <v>122</v>
      </c>
    </row>
    <row r="16" spans="1:12" ht="123" customHeight="1" x14ac:dyDescent="0.25">
      <c r="A16" s="134"/>
      <c r="B16" s="290"/>
      <c r="C16" s="130" t="s">
        <v>121</v>
      </c>
      <c r="D16" s="126" t="s">
        <v>120</v>
      </c>
      <c r="E16" s="125">
        <v>7083.3</v>
      </c>
      <c r="F16" s="125">
        <f>E16*6</f>
        <v>42499.8</v>
      </c>
      <c r="G16" s="125">
        <f>E16*12</f>
        <v>84999.6</v>
      </c>
      <c r="H16" s="81" t="s">
        <v>119</v>
      </c>
      <c r="I16" s="143" t="s">
        <v>118</v>
      </c>
      <c r="J16" s="81"/>
      <c r="K16" s="126" t="s">
        <v>117</v>
      </c>
      <c r="L16" s="119" t="s">
        <v>116</v>
      </c>
    </row>
    <row r="17" spans="1:12" ht="48" customHeight="1" x14ac:dyDescent="0.25">
      <c r="A17" s="134"/>
      <c r="B17" s="291"/>
      <c r="C17" s="130" t="s">
        <v>115</v>
      </c>
      <c r="D17" s="126" t="s">
        <v>114</v>
      </c>
      <c r="E17" s="125">
        <v>1791.6</v>
      </c>
      <c r="F17" s="125">
        <f>E17*6</f>
        <v>10749.599999999999</v>
      </c>
      <c r="G17" s="125">
        <f>E17*12</f>
        <v>21499.199999999997</v>
      </c>
      <c r="H17" s="81" t="s">
        <v>113</v>
      </c>
      <c r="I17" s="143" t="s">
        <v>112</v>
      </c>
      <c r="J17" s="81"/>
      <c r="K17" s="81"/>
      <c r="L17" s="119"/>
    </row>
    <row r="18" spans="1:12" ht="32.25" customHeight="1" x14ac:dyDescent="0.25">
      <c r="A18" s="134"/>
      <c r="B18" s="138"/>
      <c r="C18" s="142"/>
      <c r="D18" s="141"/>
      <c r="E18" s="140"/>
      <c r="F18" s="140"/>
      <c r="G18" s="140"/>
      <c r="H18" s="139"/>
      <c r="I18" s="139"/>
      <c r="J18" s="139"/>
      <c r="K18" s="139"/>
      <c r="L18" s="138"/>
    </row>
    <row r="19" spans="1:12" ht="107.25" customHeight="1" x14ac:dyDescent="0.25">
      <c r="A19" s="134"/>
      <c r="B19" s="289" t="s">
        <v>130</v>
      </c>
      <c r="C19" s="130" t="s">
        <v>126</v>
      </c>
      <c r="D19" s="126" t="s">
        <v>125</v>
      </c>
      <c r="E19" s="125">
        <v>7083</v>
      </c>
      <c r="F19" s="125">
        <f>E19*6</f>
        <v>42498</v>
      </c>
      <c r="G19" s="125">
        <f>E19*12</f>
        <v>84996</v>
      </c>
      <c r="H19" s="81" t="s">
        <v>119</v>
      </c>
      <c r="I19" s="120" t="s">
        <v>124</v>
      </c>
      <c r="J19" s="81"/>
      <c r="K19" s="81" t="s">
        <v>123</v>
      </c>
      <c r="L19" s="119" t="s">
        <v>122</v>
      </c>
    </row>
    <row r="20" spans="1:12" ht="87.75" customHeight="1" x14ac:dyDescent="0.25">
      <c r="A20" s="134"/>
      <c r="B20" s="290"/>
      <c r="C20" s="130" t="s">
        <v>121</v>
      </c>
      <c r="D20" s="126" t="s">
        <v>120</v>
      </c>
      <c r="E20" s="125">
        <v>7083.3</v>
      </c>
      <c r="F20" s="125">
        <f>E20*6</f>
        <v>42499.8</v>
      </c>
      <c r="G20" s="125">
        <f>E20*12</f>
        <v>84999.6</v>
      </c>
      <c r="H20" s="81" t="s">
        <v>119</v>
      </c>
      <c r="I20" s="143" t="s">
        <v>118</v>
      </c>
      <c r="J20" s="81"/>
      <c r="K20" s="126" t="s">
        <v>117</v>
      </c>
      <c r="L20" s="119" t="s">
        <v>116</v>
      </c>
    </row>
    <row r="21" spans="1:12" ht="43.5" customHeight="1" x14ac:dyDescent="0.25">
      <c r="A21" s="134"/>
      <c r="B21" s="291"/>
      <c r="C21" s="130" t="s">
        <v>115</v>
      </c>
      <c r="D21" s="126" t="s">
        <v>114</v>
      </c>
      <c r="E21" s="125">
        <v>1791.6</v>
      </c>
      <c r="F21" s="125">
        <f>E21*6</f>
        <v>10749.599999999999</v>
      </c>
      <c r="G21" s="125">
        <f>E21*12</f>
        <v>21499.199999999997</v>
      </c>
      <c r="H21" s="81" t="s">
        <v>113</v>
      </c>
      <c r="I21" s="143" t="s">
        <v>112</v>
      </c>
      <c r="J21" s="81"/>
      <c r="K21" s="81"/>
      <c r="L21" s="119"/>
    </row>
    <row r="22" spans="1:12" ht="32.25" customHeight="1" x14ac:dyDescent="0.25">
      <c r="A22" s="134"/>
      <c r="B22" s="138"/>
      <c r="C22" s="142"/>
      <c r="D22" s="141"/>
      <c r="E22" s="140"/>
      <c r="F22" s="140"/>
      <c r="G22" s="140"/>
      <c r="H22" s="139"/>
      <c r="I22" s="139"/>
      <c r="J22" s="139"/>
      <c r="K22" s="139"/>
      <c r="L22" s="138"/>
    </row>
    <row r="23" spans="1:12" ht="101.25" customHeight="1" x14ac:dyDescent="0.25">
      <c r="A23" s="134"/>
      <c r="B23" s="289" t="s">
        <v>129</v>
      </c>
      <c r="C23" s="130" t="s">
        <v>126</v>
      </c>
      <c r="D23" s="126" t="s">
        <v>125</v>
      </c>
      <c r="E23" s="125">
        <v>7083</v>
      </c>
      <c r="F23" s="125">
        <f>E23*6</f>
        <v>42498</v>
      </c>
      <c r="G23" s="125">
        <f>E23*12</f>
        <v>84996</v>
      </c>
      <c r="H23" s="81" t="s">
        <v>119</v>
      </c>
      <c r="I23" s="120" t="s">
        <v>124</v>
      </c>
      <c r="J23" s="81"/>
      <c r="K23" s="81" t="s">
        <v>123</v>
      </c>
      <c r="L23" s="119" t="s">
        <v>122</v>
      </c>
    </row>
    <row r="24" spans="1:12" ht="94.5" customHeight="1" x14ac:dyDescent="0.25">
      <c r="A24" s="134"/>
      <c r="B24" s="290"/>
      <c r="C24" s="130" t="s">
        <v>121</v>
      </c>
      <c r="D24" s="126" t="s">
        <v>120</v>
      </c>
      <c r="E24" s="125">
        <v>7083.3</v>
      </c>
      <c r="F24" s="125">
        <f>E24*6</f>
        <v>42499.8</v>
      </c>
      <c r="G24" s="125">
        <f>E24*12</f>
        <v>84999.6</v>
      </c>
      <c r="H24" s="81" t="s">
        <v>119</v>
      </c>
      <c r="I24" s="143" t="s">
        <v>118</v>
      </c>
      <c r="J24" s="81"/>
      <c r="K24" s="126" t="s">
        <v>117</v>
      </c>
      <c r="L24" s="119" t="s">
        <v>116</v>
      </c>
    </row>
    <row r="25" spans="1:12" ht="37.5" customHeight="1" x14ac:dyDescent="0.25">
      <c r="A25" s="134"/>
      <c r="B25" s="291"/>
      <c r="C25" s="130" t="s">
        <v>115</v>
      </c>
      <c r="D25" s="126" t="s">
        <v>114</v>
      </c>
      <c r="E25" s="125">
        <v>1791.6</v>
      </c>
      <c r="F25" s="125">
        <f>E25*6</f>
        <v>10749.599999999999</v>
      </c>
      <c r="G25" s="125">
        <f>E25*12</f>
        <v>21499.199999999997</v>
      </c>
      <c r="H25" s="81" t="s">
        <v>113</v>
      </c>
      <c r="I25" s="143" t="s">
        <v>112</v>
      </c>
      <c r="J25" s="81"/>
      <c r="K25" s="81"/>
      <c r="L25" s="119"/>
    </row>
    <row r="26" spans="1:12" ht="13.5" customHeight="1" x14ac:dyDescent="0.25">
      <c r="A26" s="134"/>
      <c r="B26" s="138"/>
      <c r="C26" s="142"/>
      <c r="D26" s="141"/>
      <c r="E26" s="140"/>
      <c r="F26" s="140"/>
      <c r="G26" s="140"/>
      <c r="H26" s="139"/>
      <c r="I26" s="139"/>
      <c r="J26" s="139"/>
      <c r="K26" s="139"/>
      <c r="L26" s="138"/>
    </row>
    <row r="27" spans="1:12" ht="138.75" customHeight="1" x14ac:dyDescent="0.25">
      <c r="A27" s="134"/>
      <c r="B27" s="289" t="s">
        <v>128</v>
      </c>
      <c r="C27" s="130" t="s">
        <v>126</v>
      </c>
      <c r="D27" s="126" t="s">
        <v>125</v>
      </c>
      <c r="E27" s="125">
        <v>7083</v>
      </c>
      <c r="F27" s="125">
        <f>E27*6</f>
        <v>42498</v>
      </c>
      <c r="G27" s="125">
        <f>E27*12</f>
        <v>84996</v>
      </c>
      <c r="H27" s="81" t="s">
        <v>119</v>
      </c>
      <c r="I27" s="120" t="s">
        <v>124</v>
      </c>
      <c r="J27" s="81"/>
      <c r="K27" s="81" t="s">
        <v>123</v>
      </c>
      <c r="L27" s="119" t="s">
        <v>122</v>
      </c>
    </row>
    <row r="28" spans="1:12" ht="105.75" customHeight="1" x14ac:dyDescent="0.25">
      <c r="A28" s="134"/>
      <c r="B28" s="290"/>
      <c r="C28" s="130" t="s">
        <v>121</v>
      </c>
      <c r="D28" s="126" t="s">
        <v>120</v>
      </c>
      <c r="E28" s="125">
        <v>7083.3</v>
      </c>
      <c r="F28" s="125">
        <f>E28*6</f>
        <v>42499.8</v>
      </c>
      <c r="G28" s="125">
        <f>E28*12</f>
        <v>84999.6</v>
      </c>
      <c r="H28" s="81" t="s">
        <v>119</v>
      </c>
      <c r="I28" s="143" t="s">
        <v>118</v>
      </c>
      <c r="J28" s="81"/>
      <c r="K28" s="126" t="s">
        <v>117</v>
      </c>
      <c r="L28" s="119" t="s">
        <v>116</v>
      </c>
    </row>
    <row r="29" spans="1:12" ht="60" customHeight="1" x14ac:dyDescent="0.25">
      <c r="A29" s="134"/>
      <c r="B29" s="291"/>
      <c r="C29" s="130" t="s">
        <v>115</v>
      </c>
      <c r="D29" s="126" t="s">
        <v>114</v>
      </c>
      <c r="E29" s="125">
        <v>1791.6</v>
      </c>
      <c r="F29" s="125">
        <f>E29*6</f>
        <v>10749.599999999999</v>
      </c>
      <c r="G29" s="125">
        <f>E29*12</f>
        <v>21499.199999999997</v>
      </c>
      <c r="H29" s="81" t="s">
        <v>113</v>
      </c>
      <c r="I29" s="143" t="s">
        <v>112</v>
      </c>
      <c r="J29" s="81"/>
      <c r="K29" s="81"/>
      <c r="L29" s="119"/>
    </row>
    <row r="30" spans="1:12" ht="13.5" customHeight="1" x14ac:dyDescent="0.25">
      <c r="A30" s="134"/>
      <c r="B30" s="138"/>
      <c r="C30" s="142"/>
      <c r="D30" s="141"/>
      <c r="E30" s="140"/>
      <c r="F30" s="140"/>
      <c r="G30" s="140"/>
      <c r="H30" s="139"/>
      <c r="I30" s="139"/>
      <c r="J30" s="139"/>
      <c r="K30" s="139"/>
      <c r="L30" s="138"/>
    </row>
    <row r="31" spans="1:12" ht="102.75" customHeight="1" x14ac:dyDescent="0.25">
      <c r="A31" s="134"/>
      <c r="B31" s="289" t="s">
        <v>127</v>
      </c>
      <c r="C31" s="130" t="s">
        <v>126</v>
      </c>
      <c r="D31" s="126" t="s">
        <v>125</v>
      </c>
      <c r="E31" s="125">
        <v>7083</v>
      </c>
      <c r="F31" s="125">
        <f>E31*6</f>
        <v>42498</v>
      </c>
      <c r="G31" s="125">
        <f>E31*12</f>
        <v>84996</v>
      </c>
      <c r="H31" s="81" t="s">
        <v>119</v>
      </c>
      <c r="I31" s="120" t="s">
        <v>124</v>
      </c>
      <c r="J31" s="81"/>
      <c r="K31" s="81" t="s">
        <v>123</v>
      </c>
      <c r="L31" s="119" t="s">
        <v>122</v>
      </c>
    </row>
    <row r="32" spans="1:12" ht="112.5" customHeight="1" x14ac:dyDescent="0.25">
      <c r="A32" s="134"/>
      <c r="B32" s="290"/>
      <c r="C32" s="130" t="s">
        <v>121</v>
      </c>
      <c r="D32" s="126" t="s">
        <v>120</v>
      </c>
      <c r="E32" s="125">
        <v>7083.3</v>
      </c>
      <c r="F32" s="125">
        <f>E32*6</f>
        <v>42499.8</v>
      </c>
      <c r="G32" s="125">
        <f>E32*12</f>
        <v>84999.6</v>
      </c>
      <c r="H32" s="81" t="s">
        <v>119</v>
      </c>
      <c r="I32" s="143" t="s">
        <v>118</v>
      </c>
      <c r="J32" s="81"/>
      <c r="K32" s="126" t="s">
        <v>117</v>
      </c>
      <c r="L32" s="119" t="s">
        <v>116</v>
      </c>
    </row>
    <row r="33" spans="1:12" ht="88.5" customHeight="1" x14ac:dyDescent="0.25">
      <c r="A33" s="134"/>
      <c r="B33" s="291"/>
      <c r="C33" s="130" t="s">
        <v>115</v>
      </c>
      <c r="D33" s="126" t="s">
        <v>114</v>
      </c>
      <c r="E33" s="125">
        <v>1791.6</v>
      </c>
      <c r="F33" s="125">
        <f>E33*6</f>
        <v>10749.599999999999</v>
      </c>
      <c r="G33" s="125">
        <f>E33*12</f>
        <v>21499.199999999997</v>
      </c>
      <c r="H33" s="81" t="s">
        <v>113</v>
      </c>
      <c r="I33" s="143" t="s">
        <v>112</v>
      </c>
      <c r="J33" s="81"/>
      <c r="K33" s="81"/>
      <c r="L33" s="119"/>
    </row>
    <row r="34" spans="1:12" ht="13.5" customHeight="1" x14ac:dyDescent="0.25">
      <c r="A34" s="134"/>
      <c r="B34" s="138"/>
      <c r="C34" s="142"/>
      <c r="D34" s="141"/>
      <c r="E34" s="140"/>
      <c r="F34" s="140"/>
      <c r="G34" s="140"/>
      <c r="H34" s="139"/>
      <c r="I34" s="139"/>
      <c r="J34" s="139"/>
      <c r="K34" s="139"/>
      <c r="L34" s="138"/>
    </row>
    <row r="35" spans="1:12" ht="14.25" customHeight="1" x14ac:dyDescent="0.25">
      <c r="A35" s="134"/>
      <c r="B35" s="137"/>
      <c r="C35" s="136"/>
      <c r="D35" s="126"/>
      <c r="E35" s="125"/>
      <c r="F35" s="125"/>
      <c r="G35" s="125"/>
      <c r="H35" s="81"/>
      <c r="I35" s="120"/>
      <c r="J35" s="81"/>
      <c r="K35" s="81"/>
      <c r="L35" s="119"/>
    </row>
    <row r="36" spans="1:12" ht="45" customHeight="1" x14ac:dyDescent="0.25">
      <c r="A36" s="135"/>
      <c r="B36" s="315" t="s">
        <v>111</v>
      </c>
      <c r="C36" s="316"/>
      <c r="D36" s="122"/>
      <c r="E36" s="133">
        <f>SUM(E5:E35)</f>
        <v>126413.40000000004</v>
      </c>
      <c r="F36" s="133">
        <f>SUM(F5:F35)</f>
        <v>758480.39999999991</v>
      </c>
      <c r="G36" s="133">
        <f>SUM(G5:G35)</f>
        <v>1516960.7999999998</v>
      </c>
      <c r="H36" s="81"/>
      <c r="I36" s="120"/>
      <c r="J36" s="81"/>
      <c r="K36" s="81"/>
      <c r="L36" s="119"/>
    </row>
    <row r="37" spans="1:12" ht="34.5" customHeight="1" x14ac:dyDescent="0.25">
      <c r="A37" s="134"/>
      <c r="B37" s="307" t="s">
        <v>110</v>
      </c>
      <c r="C37" s="308"/>
      <c r="D37" s="309"/>
      <c r="E37" s="133"/>
      <c r="F37" s="133"/>
      <c r="G37" s="133"/>
      <c r="H37" s="81"/>
      <c r="I37" s="120"/>
      <c r="J37" s="81"/>
      <c r="K37" s="81"/>
      <c r="L37" s="119"/>
    </row>
    <row r="38" spans="1:12" ht="72" customHeight="1" x14ac:dyDescent="0.25">
      <c r="A38" s="132" t="s">
        <v>109</v>
      </c>
      <c r="B38" s="131" t="s">
        <v>108</v>
      </c>
      <c r="C38" s="130" t="s">
        <v>107</v>
      </c>
      <c r="D38" s="126"/>
      <c r="E38" s="125">
        <v>0</v>
      </c>
      <c r="F38" s="125">
        <v>180000</v>
      </c>
      <c r="G38" s="125">
        <f>F38*2</f>
        <v>360000</v>
      </c>
      <c r="H38" s="81"/>
      <c r="I38" s="120"/>
      <c r="J38" s="81"/>
      <c r="K38" s="81"/>
      <c r="L38" s="119"/>
    </row>
    <row r="39" spans="1:12" ht="45" customHeight="1" x14ac:dyDescent="0.25">
      <c r="A39" s="128"/>
      <c r="B39" s="297" t="s">
        <v>106</v>
      </c>
      <c r="C39" s="129" t="s">
        <v>105</v>
      </c>
      <c r="D39" s="126"/>
      <c r="E39" s="125"/>
      <c r="F39" s="125">
        <v>240000</v>
      </c>
      <c r="G39" s="125">
        <f>F39*2</f>
        <v>480000</v>
      </c>
      <c r="H39" s="81"/>
      <c r="I39" s="120"/>
      <c r="J39" s="81"/>
      <c r="K39" s="81"/>
      <c r="L39" s="119"/>
    </row>
    <row r="40" spans="1:12" ht="30" customHeight="1" x14ac:dyDescent="0.25">
      <c r="A40" s="128"/>
      <c r="B40" s="298"/>
      <c r="C40" s="129" t="s">
        <v>104</v>
      </c>
      <c r="D40" s="126"/>
      <c r="E40" s="125"/>
      <c r="F40" s="125">
        <v>495000</v>
      </c>
      <c r="G40" s="125">
        <f>F40*2</f>
        <v>990000</v>
      </c>
      <c r="H40" s="81"/>
      <c r="I40" s="120"/>
      <c r="J40" s="81"/>
      <c r="K40" s="81"/>
      <c r="L40" s="119"/>
    </row>
    <row r="41" spans="1:12" ht="30" customHeight="1" x14ac:dyDescent="0.25">
      <c r="A41" s="128"/>
      <c r="B41" s="298"/>
      <c r="C41" s="127" t="s">
        <v>103</v>
      </c>
      <c r="D41" s="126"/>
      <c r="E41" s="125"/>
      <c r="F41" s="125">
        <v>135000</v>
      </c>
      <c r="G41" s="125">
        <f>F41*2</f>
        <v>270000</v>
      </c>
      <c r="H41" s="81"/>
      <c r="I41" s="120"/>
      <c r="J41" s="81"/>
      <c r="K41" s="81"/>
      <c r="L41" s="119"/>
    </row>
    <row r="42" spans="1:12" ht="30" customHeight="1" x14ac:dyDescent="0.25">
      <c r="A42" s="128"/>
      <c r="B42" s="299"/>
      <c r="C42" s="127" t="s">
        <v>102</v>
      </c>
      <c r="D42" s="126"/>
      <c r="E42" s="125"/>
      <c r="F42" s="125">
        <v>375000</v>
      </c>
      <c r="G42" s="125">
        <f>F42*2</f>
        <v>750000</v>
      </c>
      <c r="H42" s="81"/>
      <c r="I42" s="120"/>
      <c r="J42" s="81"/>
      <c r="K42" s="81"/>
      <c r="L42" s="119"/>
    </row>
    <row r="43" spans="1:12" ht="37.5" customHeight="1" x14ac:dyDescent="0.25">
      <c r="A43" s="124"/>
      <c r="B43" s="317" t="s">
        <v>101</v>
      </c>
      <c r="C43" s="318"/>
      <c r="D43" s="122"/>
      <c r="E43" s="123">
        <f>SUM(E38:E42)</f>
        <v>0</v>
      </c>
      <c r="F43" s="123">
        <f>SUM(F38:F42)</f>
        <v>1425000</v>
      </c>
      <c r="G43" s="123">
        <f>SUM(G38:G42)</f>
        <v>2850000</v>
      </c>
      <c r="H43" s="81"/>
      <c r="I43" s="120"/>
      <c r="J43" s="81"/>
      <c r="K43" s="81"/>
      <c r="L43" s="119"/>
    </row>
    <row r="44" spans="1:12" ht="30" customHeight="1" x14ac:dyDescent="0.25">
      <c r="A44" s="85"/>
      <c r="B44" s="292" t="s">
        <v>100</v>
      </c>
      <c r="C44" s="293"/>
      <c r="D44" s="122"/>
      <c r="E44" s="121">
        <f>SUM(E36,E43)</f>
        <v>126413.40000000004</v>
      </c>
      <c r="F44" s="121">
        <f>SUM(F36,F43)</f>
        <v>2183480.4</v>
      </c>
      <c r="G44" s="121">
        <f>SUM(G36,G43)</f>
        <v>4366960.8</v>
      </c>
      <c r="H44" s="81"/>
      <c r="I44" s="120"/>
      <c r="J44" s="81"/>
      <c r="K44" s="81"/>
      <c r="L44" s="119"/>
    </row>
    <row r="45" spans="1:12" x14ac:dyDescent="0.25">
      <c r="A45" s="85"/>
      <c r="B45" s="85"/>
      <c r="C45" s="118"/>
      <c r="D45" s="77"/>
      <c r="E45" s="77"/>
      <c r="F45" s="85"/>
      <c r="G45" s="85"/>
      <c r="H45" s="85"/>
      <c r="I45" s="77"/>
      <c r="J45" s="77"/>
      <c r="K45" s="77"/>
      <c r="L45" s="85"/>
    </row>
    <row r="46" spans="1:12" ht="14.45" customHeight="1" x14ac:dyDescent="0.25">
      <c r="A46" s="85"/>
      <c r="B46" s="85"/>
      <c r="C46" s="77"/>
      <c r="D46" s="77"/>
      <c r="E46" s="77"/>
      <c r="F46" s="85"/>
      <c r="G46" s="85"/>
      <c r="H46" s="85"/>
      <c r="I46" s="85"/>
      <c r="J46" s="85"/>
      <c r="K46" s="85"/>
      <c r="L46" s="85"/>
    </row>
    <row r="47" spans="1:12" x14ac:dyDescent="0.25">
      <c r="A47" s="85"/>
      <c r="B47" s="85"/>
      <c r="C47" s="77"/>
      <c r="D47" s="77"/>
      <c r="E47" s="77"/>
      <c r="F47" s="85"/>
      <c r="G47" s="85"/>
      <c r="H47" s="85"/>
      <c r="I47" s="85"/>
      <c r="J47" s="85"/>
      <c r="K47" s="85"/>
      <c r="L47" s="85"/>
    </row>
    <row r="48" spans="1:12" s="52" customFormat="1" ht="33.75" customHeight="1" x14ac:dyDescent="0.25">
      <c r="A48" s="115"/>
      <c r="B48" s="115"/>
      <c r="C48" s="77"/>
      <c r="D48" s="117"/>
      <c r="E48" s="117"/>
      <c r="F48" s="116"/>
      <c r="G48" s="116"/>
      <c r="H48" s="115"/>
      <c r="I48" s="115"/>
      <c r="J48" s="115"/>
      <c r="K48" s="115"/>
      <c r="L48" s="115"/>
    </row>
    <row r="49" spans="2:12" ht="48" customHeight="1" x14ac:dyDescent="0.25">
      <c r="B49" s="300" t="s">
        <v>99</v>
      </c>
      <c r="C49" s="300"/>
      <c r="D49" s="114" t="s">
        <v>98</v>
      </c>
      <c r="E49" s="113" t="s">
        <v>97</v>
      </c>
      <c r="F49" s="112" t="s">
        <v>96</v>
      </c>
      <c r="G49" s="112" t="s">
        <v>95</v>
      </c>
      <c r="H49" s="85"/>
      <c r="I49" s="85"/>
      <c r="J49" s="85"/>
      <c r="K49" s="85"/>
      <c r="L49" s="85"/>
    </row>
    <row r="50" spans="2:12" ht="45.75" customHeight="1" x14ac:dyDescent="0.25">
      <c r="B50" s="301" t="s">
        <v>94</v>
      </c>
      <c r="C50" s="301"/>
      <c r="D50" s="111"/>
      <c r="E50" s="111"/>
      <c r="F50" s="103">
        <f t="shared" ref="F50:F57" si="0">6*E50</f>
        <v>0</v>
      </c>
      <c r="G50" s="103">
        <f t="shared" ref="G50:G57" si="1">E50*12</f>
        <v>0</v>
      </c>
      <c r="H50" s="85"/>
      <c r="I50" s="85"/>
      <c r="J50" s="85"/>
      <c r="K50" s="85"/>
      <c r="L50" s="85"/>
    </row>
    <row r="51" spans="2:12" ht="25.5" customHeight="1" x14ac:dyDescent="0.25">
      <c r="B51" s="302" t="s">
        <v>93</v>
      </c>
      <c r="C51" s="302"/>
      <c r="D51" s="110">
        <v>6</v>
      </c>
      <c r="E51" s="100">
        <v>12000</v>
      </c>
      <c r="F51" s="103">
        <f t="shared" si="0"/>
        <v>72000</v>
      </c>
      <c r="G51" s="103">
        <f t="shared" si="1"/>
        <v>144000</v>
      </c>
      <c r="H51" s="85"/>
      <c r="I51" s="85"/>
      <c r="J51" s="85"/>
      <c r="K51" s="85"/>
      <c r="L51" s="85"/>
    </row>
    <row r="52" spans="2:12" ht="25.5" customHeight="1" x14ac:dyDescent="0.25">
      <c r="B52" s="302" t="s">
        <v>92</v>
      </c>
      <c r="C52" s="302"/>
      <c r="D52" s="110">
        <v>6</v>
      </c>
      <c r="E52" s="100">
        <v>45000</v>
      </c>
      <c r="F52" s="103">
        <f t="shared" si="0"/>
        <v>270000</v>
      </c>
      <c r="G52" s="103">
        <f t="shared" si="1"/>
        <v>540000</v>
      </c>
      <c r="H52" s="85"/>
      <c r="I52" s="85"/>
      <c r="J52" s="85"/>
      <c r="K52" s="85"/>
      <c r="L52" s="85"/>
    </row>
    <row r="53" spans="2:12" ht="25.5" customHeight="1" x14ac:dyDescent="0.25">
      <c r="B53" s="287" t="s">
        <v>91</v>
      </c>
      <c r="C53" s="288"/>
      <c r="D53" s="109">
        <v>6</v>
      </c>
      <c r="E53" s="100">
        <v>60000</v>
      </c>
      <c r="F53" s="103">
        <f t="shared" si="0"/>
        <v>360000</v>
      </c>
      <c r="G53" s="103">
        <f t="shared" si="1"/>
        <v>720000</v>
      </c>
      <c r="H53" s="85"/>
      <c r="I53" s="85"/>
      <c r="J53" s="85"/>
      <c r="K53" s="85"/>
      <c r="L53" s="85"/>
    </row>
    <row r="54" spans="2:12" ht="25.5" customHeight="1" x14ac:dyDescent="0.25">
      <c r="B54" s="287" t="s">
        <v>90</v>
      </c>
      <c r="C54" s="288"/>
      <c r="D54" s="109">
        <v>6</v>
      </c>
      <c r="E54" s="100">
        <v>60000</v>
      </c>
      <c r="F54" s="103">
        <f t="shared" si="0"/>
        <v>360000</v>
      </c>
      <c r="G54" s="103">
        <f t="shared" si="1"/>
        <v>720000</v>
      </c>
      <c r="H54" s="85"/>
      <c r="I54" s="85"/>
      <c r="J54" s="85"/>
      <c r="K54" s="85"/>
      <c r="L54" s="85"/>
    </row>
    <row r="55" spans="2:12" ht="25.5" customHeight="1" x14ac:dyDescent="0.25">
      <c r="B55" s="287" t="s">
        <v>89</v>
      </c>
      <c r="C55" s="288"/>
      <c r="D55" s="109">
        <v>6</v>
      </c>
      <c r="E55" s="100">
        <v>60000</v>
      </c>
      <c r="F55" s="103">
        <f t="shared" si="0"/>
        <v>360000</v>
      </c>
      <c r="G55" s="103">
        <f t="shared" si="1"/>
        <v>720000</v>
      </c>
      <c r="H55" s="85"/>
      <c r="I55" s="85"/>
      <c r="J55" s="85"/>
      <c r="K55" s="85"/>
      <c r="L55" s="85"/>
    </row>
    <row r="56" spans="2:12" ht="25.5" customHeight="1" x14ac:dyDescent="0.25">
      <c r="B56" s="287" t="s">
        <v>88</v>
      </c>
      <c r="C56" s="288"/>
      <c r="D56" s="109">
        <v>6</v>
      </c>
      <c r="E56" s="100">
        <v>75000</v>
      </c>
      <c r="F56" s="103">
        <f t="shared" si="0"/>
        <v>450000</v>
      </c>
      <c r="G56" s="103">
        <f t="shared" si="1"/>
        <v>900000</v>
      </c>
      <c r="H56" s="85"/>
      <c r="I56" s="85"/>
      <c r="J56" s="85"/>
      <c r="K56" s="85"/>
      <c r="L56" s="85"/>
    </row>
    <row r="57" spans="2:12" ht="21.75" customHeight="1" x14ac:dyDescent="0.25">
      <c r="B57" s="303"/>
      <c r="C57" s="303"/>
      <c r="D57" s="108"/>
      <c r="E57" s="100"/>
      <c r="F57" s="103">
        <f t="shared" si="0"/>
        <v>0</v>
      </c>
      <c r="G57" s="103">
        <f t="shared" si="1"/>
        <v>0</v>
      </c>
      <c r="H57" s="85"/>
      <c r="I57" s="85"/>
      <c r="J57" s="85"/>
      <c r="K57" s="85"/>
      <c r="L57" s="85"/>
    </row>
    <row r="58" spans="2:12" ht="21.75" customHeight="1" x14ac:dyDescent="0.25">
      <c r="B58" s="300" t="s">
        <v>70</v>
      </c>
      <c r="C58" s="300"/>
      <c r="D58" s="107"/>
      <c r="E58" s="106">
        <f>SUM(E51:E57)</f>
        <v>312000</v>
      </c>
      <c r="F58" s="105">
        <f>SUM(F51:F57)</f>
        <v>1872000</v>
      </c>
      <c r="G58" s="105">
        <f>SUM(G51:G57)</f>
        <v>3744000</v>
      </c>
      <c r="H58" s="85"/>
      <c r="I58" s="85"/>
      <c r="J58" s="85"/>
      <c r="K58" s="85"/>
      <c r="L58" s="85"/>
    </row>
    <row r="59" spans="2:12" x14ac:dyDescent="0.25">
      <c r="B59" s="319"/>
      <c r="C59" s="319"/>
      <c r="D59" s="77"/>
      <c r="E59" s="77"/>
      <c r="F59" s="85"/>
      <c r="G59" s="85"/>
      <c r="H59" s="85"/>
      <c r="I59" s="85"/>
      <c r="J59" s="85"/>
      <c r="K59" s="85"/>
      <c r="L59" s="85"/>
    </row>
    <row r="60" spans="2:12" x14ac:dyDescent="0.25">
      <c r="B60" s="85"/>
      <c r="C60" s="77"/>
      <c r="D60" s="77"/>
      <c r="E60" s="77"/>
      <c r="F60" s="85"/>
      <c r="G60" s="85"/>
      <c r="H60" s="85"/>
      <c r="I60" s="85"/>
      <c r="J60" s="85"/>
      <c r="K60" s="85"/>
      <c r="L60" s="85"/>
    </row>
    <row r="61" spans="2:12" x14ac:dyDescent="0.25">
      <c r="B61" s="85"/>
      <c r="C61" s="77"/>
      <c r="D61" s="77"/>
      <c r="E61" s="77"/>
      <c r="F61" s="85"/>
      <c r="G61" s="85"/>
      <c r="H61" s="85"/>
      <c r="I61" s="85"/>
      <c r="J61" s="85"/>
      <c r="K61" s="85"/>
      <c r="L61" s="85"/>
    </row>
    <row r="62" spans="2:12" ht="41.25" customHeight="1" x14ac:dyDescent="0.25">
      <c r="B62" s="300" t="s">
        <v>87</v>
      </c>
      <c r="C62" s="300"/>
      <c r="D62" s="300"/>
      <c r="E62" s="300"/>
      <c r="F62" s="103" t="s">
        <v>86</v>
      </c>
      <c r="G62" s="103" t="s">
        <v>85</v>
      </c>
      <c r="H62" s="104"/>
      <c r="I62" s="85"/>
      <c r="J62" s="85"/>
      <c r="K62" s="85"/>
      <c r="L62" s="85"/>
    </row>
    <row r="63" spans="2:12" ht="69" customHeight="1" x14ac:dyDescent="0.25">
      <c r="B63" s="314" t="s">
        <v>84</v>
      </c>
      <c r="C63" s="314"/>
      <c r="D63" s="314"/>
      <c r="E63" s="314"/>
      <c r="F63" s="103"/>
      <c r="G63" s="103">
        <v>250000</v>
      </c>
      <c r="H63" s="104"/>
      <c r="I63" s="85"/>
      <c r="J63" s="85"/>
      <c r="K63" s="85"/>
      <c r="L63" s="85"/>
    </row>
    <row r="64" spans="2:12" ht="69.75" customHeight="1" x14ac:dyDescent="0.25">
      <c r="B64" s="314" t="s">
        <v>83</v>
      </c>
      <c r="C64" s="314"/>
      <c r="D64" s="314"/>
      <c r="E64" s="314"/>
      <c r="F64" s="103"/>
      <c r="G64" s="103">
        <v>400000</v>
      </c>
      <c r="H64" s="104"/>
      <c r="I64" s="85"/>
      <c r="J64" s="85"/>
      <c r="K64" s="85"/>
      <c r="L64" s="85"/>
    </row>
    <row r="65" spans="2:12" ht="62.25" customHeight="1" x14ac:dyDescent="0.25">
      <c r="B65" s="314" t="s">
        <v>82</v>
      </c>
      <c r="C65" s="314"/>
      <c r="D65" s="314"/>
      <c r="E65" s="314"/>
      <c r="F65" s="103"/>
      <c r="G65" s="103">
        <v>100000</v>
      </c>
      <c r="H65" s="104"/>
      <c r="I65" s="85"/>
      <c r="J65" s="85"/>
      <c r="K65" s="85"/>
      <c r="L65" s="85"/>
    </row>
    <row r="66" spans="2:12" ht="57.75" customHeight="1" x14ac:dyDescent="0.25">
      <c r="B66" s="314" t="s">
        <v>81</v>
      </c>
      <c r="C66" s="314"/>
      <c r="D66" s="314"/>
      <c r="E66" s="314"/>
      <c r="F66" s="103"/>
      <c r="G66" s="103">
        <v>471194</v>
      </c>
      <c r="H66" s="104"/>
      <c r="I66" s="85"/>
      <c r="J66" s="85"/>
      <c r="K66" s="85"/>
      <c r="L66" s="85"/>
    </row>
    <row r="67" spans="2:12" ht="61.5" customHeight="1" x14ac:dyDescent="0.25">
      <c r="B67" s="314" t="s">
        <v>80</v>
      </c>
      <c r="C67" s="314"/>
      <c r="D67" s="314"/>
      <c r="E67" s="314"/>
      <c r="F67" s="103">
        <v>10</v>
      </c>
      <c r="G67" s="103">
        <v>600000</v>
      </c>
      <c r="H67" s="104"/>
      <c r="I67" s="85"/>
      <c r="J67" s="85"/>
      <c r="K67" s="85"/>
      <c r="L67" s="85"/>
    </row>
    <row r="68" spans="2:12" ht="61.5" customHeight="1" x14ac:dyDescent="0.25">
      <c r="B68" s="314" t="s">
        <v>79</v>
      </c>
      <c r="C68" s="314"/>
      <c r="D68" s="314"/>
      <c r="E68" s="314"/>
      <c r="F68" s="103"/>
      <c r="G68" s="102">
        <v>430000</v>
      </c>
      <c r="H68" s="101" t="s">
        <v>78</v>
      </c>
      <c r="I68" s="85"/>
      <c r="J68" s="85"/>
      <c r="K68" s="85"/>
      <c r="L68" s="85"/>
    </row>
    <row r="69" spans="2:12" ht="69" customHeight="1" x14ac:dyDescent="0.25">
      <c r="B69" s="314" t="s">
        <v>77</v>
      </c>
      <c r="C69" s="314"/>
      <c r="D69" s="314"/>
      <c r="E69" s="314"/>
      <c r="F69" s="103"/>
      <c r="G69" s="102">
        <v>422000</v>
      </c>
      <c r="H69" s="101" t="s">
        <v>76</v>
      </c>
      <c r="I69" s="85"/>
      <c r="J69" s="85"/>
      <c r="K69" s="85"/>
      <c r="L69" s="85"/>
    </row>
    <row r="70" spans="2:12" ht="66" customHeight="1" x14ac:dyDescent="0.25">
      <c r="B70" s="314" t="s">
        <v>75</v>
      </c>
      <c r="C70" s="314"/>
      <c r="D70" s="314"/>
      <c r="E70" s="314"/>
      <c r="F70" s="103"/>
      <c r="G70" s="102"/>
      <c r="H70" s="101" t="s">
        <v>73</v>
      </c>
      <c r="I70" s="102">
        <v>2380387</v>
      </c>
      <c r="J70" s="85"/>
      <c r="K70" s="85"/>
      <c r="L70" s="85"/>
    </row>
    <row r="71" spans="2:12" ht="84" customHeight="1" x14ac:dyDescent="0.25">
      <c r="B71" s="314" t="s">
        <v>74</v>
      </c>
      <c r="C71" s="314"/>
      <c r="D71" s="314"/>
      <c r="E71" s="314"/>
      <c r="F71" s="103"/>
      <c r="G71" s="102"/>
      <c r="H71" s="101" t="s">
        <v>73</v>
      </c>
      <c r="I71" s="102">
        <v>1054958</v>
      </c>
    </row>
    <row r="72" spans="2:12" ht="51" customHeight="1" x14ac:dyDescent="0.25">
      <c r="B72" s="320" t="s">
        <v>72</v>
      </c>
      <c r="C72" s="320"/>
      <c r="D72" s="320"/>
      <c r="E72" s="320"/>
      <c r="F72" s="100"/>
      <c r="G72" s="100"/>
      <c r="H72" s="101" t="s">
        <v>71</v>
      </c>
      <c r="I72" s="100">
        <v>5584600</v>
      </c>
    </row>
    <row r="73" spans="2:12" ht="20.25" customHeight="1" x14ac:dyDescent="0.25">
      <c r="B73" s="300" t="s">
        <v>70</v>
      </c>
      <c r="C73" s="300"/>
      <c r="D73" s="300"/>
      <c r="E73" s="300"/>
      <c r="F73" s="99">
        <v>645000</v>
      </c>
      <c r="G73" s="98">
        <f>SUM(G63:G72)</f>
        <v>2673194</v>
      </c>
      <c r="H73" s="93"/>
    </row>
    <row r="74" spans="2:12" x14ac:dyDescent="0.25">
      <c r="C74" s="97"/>
      <c r="D74" s="96"/>
      <c r="E74" s="96"/>
      <c r="F74" s="94"/>
      <c r="G74" s="94"/>
      <c r="H74" s="93"/>
    </row>
    <row r="75" spans="2:12" x14ac:dyDescent="0.25">
      <c r="C75" s="96"/>
      <c r="D75" s="95"/>
      <c r="E75" s="95"/>
      <c r="F75" s="95"/>
      <c r="G75" s="94"/>
      <c r="H75" s="93"/>
    </row>
    <row r="76" spans="2:12" x14ac:dyDescent="0.25">
      <c r="C76" s="92"/>
    </row>
    <row r="77" spans="2:12" ht="24" customHeight="1" x14ac:dyDescent="0.25">
      <c r="C77" s="91" t="s">
        <v>69</v>
      </c>
      <c r="D77" s="90"/>
      <c r="E77" s="89"/>
      <c r="F77" s="88" t="s">
        <v>68</v>
      </c>
      <c r="G77" s="88" t="s">
        <v>67</v>
      </c>
      <c r="H77" s="87" t="s">
        <v>66</v>
      </c>
      <c r="I77" s="81" t="s">
        <v>65</v>
      </c>
      <c r="J77" s="81" t="s">
        <v>64</v>
      </c>
      <c r="K77" s="86" t="s">
        <v>63</v>
      </c>
    </row>
    <row r="78" spans="2:12" ht="43.5" customHeight="1" x14ac:dyDescent="0.25">
      <c r="C78" s="294" t="s">
        <v>62</v>
      </c>
      <c r="D78" s="295"/>
      <c r="E78" s="296"/>
      <c r="F78" s="84">
        <f>F44</f>
        <v>2183480.4</v>
      </c>
      <c r="G78" s="84"/>
      <c r="H78" s="81" t="s">
        <v>61</v>
      </c>
      <c r="I78" s="83">
        <v>42491</v>
      </c>
      <c r="J78" s="81">
        <v>399000</v>
      </c>
      <c r="K78" s="81"/>
    </row>
    <row r="79" spans="2:12" ht="38.25" customHeight="1" x14ac:dyDescent="0.25">
      <c r="B79" s="85"/>
      <c r="C79" s="294" t="s">
        <v>60</v>
      </c>
      <c r="D79" s="295"/>
      <c r="E79" s="296"/>
      <c r="F79" s="84">
        <f>F58</f>
        <v>1872000</v>
      </c>
      <c r="G79" s="84"/>
      <c r="H79" s="81" t="s">
        <v>59</v>
      </c>
      <c r="I79" s="83">
        <v>42522</v>
      </c>
      <c r="J79" s="81">
        <v>422000</v>
      </c>
      <c r="K79" s="81"/>
    </row>
    <row r="80" spans="2:12" ht="36.75" customHeight="1" x14ac:dyDescent="0.25">
      <c r="C80" s="311" t="s">
        <v>58</v>
      </c>
      <c r="D80" s="312"/>
      <c r="E80" s="313"/>
      <c r="F80" s="84">
        <f>F73</f>
        <v>645000</v>
      </c>
      <c r="G80" s="84"/>
      <c r="H80" s="81" t="s">
        <v>57</v>
      </c>
      <c r="I80" s="83">
        <v>42552</v>
      </c>
      <c r="J80" s="81">
        <v>982000</v>
      </c>
      <c r="K80" s="81"/>
    </row>
    <row r="81" spans="3:11" ht="34.5" customHeight="1" x14ac:dyDescent="0.25">
      <c r="C81" s="311"/>
      <c r="D81" s="312"/>
      <c r="E81" s="313"/>
      <c r="F81" s="84"/>
      <c r="G81" s="84"/>
      <c r="H81" s="81" t="s">
        <v>56</v>
      </c>
      <c r="I81" s="83">
        <v>42552</v>
      </c>
      <c r="J81" s="81">
        <v>750000</v>
      </c>
      <c r="K81" s="81"/>
    </row>
    <row r="82" spans="3:11" ht="44.25" customHeight="1" x14ac:dyDescent="0.25">
      <c r="C82" s="311"/>
      <c r="D82" s="312"/>
      <c r="E82" s="313"/>
      <c r="F82" s="84"/>
      <c r="G82" s="84"/>
      <c r="H82" s="81"/>
      <c r="I82" s="83"/>
      <c r="J82" s="81"/>
      <c r="K82" s="81"/>
    </row>
    <row r="83" spans="3:11" x14ac:dyDescent="0.25">
      <c r="C83" s="304" t="s">
        <v>55</v>
      </c>
      <c r="D83" s="305"/>
      <c r="E83" s="306"/>
      <c r="F83" s="82">
        <f>SUM(F78:F82)</f>
        <v>4700480.4000000004</v>
      </c>
      <c r="G83" s="82">
        <f>SUM(G78:G82)</f>
        <v>0</v>
      </c>
      <c r="H83" s="81"/>
      <c r="I83" s="81"/>
      <c r="J83" s="80">
        <f>SUM(J78:J82)</f>
        <v>2553000</v>
      </c>
      <c r="K83" s="79">
        <f>F83-J83</f>
        <v>2147480.4000000004</v>
      </c>
    </row>
    <row r="84" spans="3:11" x14ac:dyDescent="0.25">
      <c r="K84" s="78"/>
    </row>
    <row r="86" spans="3:11" x14ac:dyDescent="0.25">
      <c r="G86" s="93">
        <f>F83-J83</f>
        <v>2147480.4000000004</v>
      </c>
    </row>
  </sheetData>
  <mergeCells count="42">
    <mergeCell ref="B62:E62"/>
    <mergeCell ref="B69:E69"/>
    <mergeCell ref="B70:E70"/>
    <mergeCell ref="B63:E63"/>
    <mergeCell ref="B64:E64"/>
    <mergeCell ref="C81:E81"/>
    <mergeCell ref="B68:E68"/>
    <mergeCell ref="B71:E71"/>
    <mergeCell ref="B72:E72"/>
    <mergeCell ref="B73:E73"/>
    <mergeCell ref="C83:E83"/>
    <mergeCell ref="B37:D37"/>
    <mergeCell ref="A2:I2"/>
    <mergeCell ref="B5:B9"/>
    <mergeCell ref="B11:B13"/>
    <mergeCell ref="C82:E82"/>
    <mergeCell ref="C79:E79"/>
    <mergeCell ref="C80:E80"/>
    <mergeCell ref="B65:E65"/>
    <mergeCell ref="B66:E66"/>
    <mergeCell ref="B67:E67"/>
    <mergeCell ref="B36:C36"/>
    <mergeCell ref="B43:C43"/>
    <mergeCell ref="B27:B29"/>
    <mergeCell ref="B31:B33"/>
    <mergeCell ref="B59:C59"/>
    <mergeCell ref="B54:C54"/>
    <mergeCell ref="B55:C55"/>
    <mergeCell ref="B15:B17"/>
    <mergeCell ref="B44:C44"/>
    <mergeCell ref="C78:E78"/>
    <mergeCell ref="B39:B42"/>
    <mergeCell ref="B49:C49"/>
    <mergeCell ref="B50:C50"/>
    <mergeCell ref="B51:C51"/>
    <mergeCell ref="B52:C52"/>
    <mergeCell ref="B57:C57"/>
    <mergeCell ref="B58:C58"/>
    <mergeCell ref="B19:B21"/>
    <mergeCell ref="B23:B25"/>
    <mergeCell ref="B56:C56"/>
    <mergeCell ref="B53:C53"/>
  </mergeCells>
  <printOptions horizontalCentered="1"/>
  <pageMargins left="0.19685039370078741" right="0.19685039370078741" top="0.35433070866141736" bottom="0.35433070866141736" header="0.11811023622047245" footer="0.1181102362204724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B19"/>
    </sheetView>
  </sheetViews>
  <sheetFormatPr defaultColWidth="11.42578125" defaultRowHeight="15" x14ac:dyDescent="0.25"/>
  <cols>
    <col min="1" max="1" width="41.85546875" customWidth="1"/>
    <col min="2" max="2" width="13" style="32" customWidth="1"/>
    <col min="4" max="4" width="12.42578125" bestFit="1" customWidth="1"/>
  </cols>
  <sheetData>
    <row r="1" spans="1:3" ht="19.5" customHeight="1" x14ac:dyDescent="0.25">
      <c r="A1" s="321" t="s">
        <v>191</v>
      </c>
      <c r="B1" s="321"/>
      <c r="C1" s="15"/>
    </row>
    <row r="2" spans="1:3" x14ac:dyDescent="0.25">
      <c r="A2" s="14"/>
      <c r="B2" s="45"/>
    </row>
    <row r="3" spans="1:3" x14ac:dyDescent="0.25">
      <c r="A3" s="33" t="s">
        <v>0</v>
      </c>
      <c r="B3" s="47"/>
    </row>
    <row r="4" spans="1:3" x14ac:dyDescent="0.25">
      <c r="A4" s="33" t="s">
        <v>10</v>
      </c>
      <c r="B4" s="2">
        <f>SUM(B5:B7)</f>
        <v>123897.5</v>
      </c>
    </row>
    <row r="5" spans="1:3" x14ac:dyDescent="0.25">
      <c r="A5" s="37" t="s">
        <v>11</v>
      </c>
      <c r="B5" s="3">
        <v>13897.5</v>
      </c>
    </row>
    <row r="6" spans="1:3" x14ac:dyDescent="0.25">
      <c r="A6" s="37" t="s">
        <v>190</v>
      </c>
      <c r="B6" s="3">
        <v>80000</v>
      </c>
    </row>
    <row r="7" spans="1:3" x14ac:dyDescent="0.25">
      <c r="A7" s="37" t="s">
        <v>189</v>
      </c>
      <c r="B7" s="3">
        <v>30000</v>
      </c>
    </row>
    <row r="8" spans="1:3" ht="6.75" customHeight="1" x14ac:dyDescent="0.25">
      <c r="A8" s="38"/>
      <c r="B8" s="48"/>
    </row>
    <row r="9" spans="1:3" x14ac:dyDescent="0.25">
      <c r="A9" s="33" t="s">
        <v>21</v>
      </c>
      <c r="B9" s="2">
        <f>SUM(B10)</f>
        <v>138712</v>
      </c>
    </row>
    <row r="10" spans="1:3" x14ac:dyDescent="0.25">
      <c r="A10" s="39" t="s">
        <v>21</v>
      </c>
      <c r="B10" s="7">
        <v>138712</v>
      </c>
    </row>
    <row r="11" spans="1:3" x14ac:dyDescent="0.25">
      <c r="A11" s="33" t="s">
        <v>23</v>
      </c>
      <c r="B11" s="2">
        <f>SUM(B12:B14)</f>
        <v>377692</v>
      </c>
    </row>
    <row r="12" spans="1:3" x14ac:dyDescent="0.25">
      <c r="A12" s="37" t="s">
        <v>188</v>
      </c>
      <c r="B12" s="3">
        <v>100000</v>
      </c>
    </row>
    <row r="13" spans="1:3" x14ac:dyDescent="0.25">
      <c r="A13" s="37" t="s">
        <v>187</v>
      </c>
      <c r="B13" s="3">
        <v>152892</v>
      </c>
    </row>
    <row r="14" spans="1:3" x14ac:dyDescent="0.25">
      <c r="A14" s="37" t="s">
        <v>26</v>
      </c>
      <c r="B14" s="3">
        <v>124800</v>
      </c>
    </row>
    <row r="15" spans="1:3" ht="8.25" customHeight="1" x14ac:dyDescent="0.25">
      <c r="A15" s="36"/>
      <c r="B15" s="48"/>
    </row>
    <row r="16" spans="1:3" x14ac:dyDescent="0.25">
      <c r="A16" s="33" t="s">
        <v>42</v>
      </c>
      <c r="B16" s="27">
        <f>SUM(B17)</f>
        <v>131000</v>
      </c>
    </row>
    <row r="17" spans="1:2" x14ac:dyDescent="0.25">
      <c r="A17" s="37" t="s">
        <v>41</v>
      </c>
      <c r="B17" s="3">
        <v>131000</v>
      </c>
    </row>
    <row r="18" spans="1:2" ht="6.75" customHeight="1" x14ac:dyDescent="0.25">
      <c r="A18" s="38"/>
      <c r="B18" s="48"/>
    </row>
    <row r="19" spans="1:2" x14ac:dyDescent="0.25">
      <c r="A19" s="33" t="s">
        <v>28</v>
      </c>
      <c r="B19" s="8">
        <f>B4+B9+B11+B16</f>
        <v>771301.5</v>
      </c>
    </row>
    <row r="20" spans="1:2" ht="5.25" customHeight="1" x14ac:dyDescent="0.25">
      <c r="A20" s="4"/>
      <c r="B20" s="4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MoH Response Cost (without Vacc</vt:lpstr>
      <vt:lpstr>MoH Vacc Cost</vt:lpstr>
      <vt:lpstr>MoH Funding Source</vt:lpstr>
      <vt:lpstr>Synthe Budget YF</vt:lpstr>
      <vt:lpstr>Budget 51 ZS_065 doll</vt:lpstr>
      <vt:lpstr>Source financement</vt:lpstr>
      <vt:lpstr>WCO Response Cost</vt:lpstr>
      <vt:lpstr>WCO Immediate Budget Needs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DOWLEN, Henry</cp:lastModifiedBy>
  <dcterms:created xsi:type="dcterms:W3CDTF">2016-07-07T11:13:32Z</dcterms:created>
  <dcterms:modified xsi:type="dcterms:W3CDTF">2016-08-02T06:03:59Z</dcterms:modified>
</cp:coreProperties>
</file>