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4891D00-B496-47F4-A4B1-81760148C2ED}" xr6:coauthVersionLast="43" xr6:coauthVersionMax="43" xr10:uidLastSave="{00000000-0000-0000-0000-000000000000}"/>
  <bookViews>
    <workbookView xWindow="1410" yWindow="1220" windowWidth="29040" windowHeight="15350" tabRatio="769" xr2:uid="{00000000-000D-0000-FFFF-FFFF00000000}"/>
  </bookViews>
  <sheets>
    <sheet name="General" sheetId="9" r:id="rId1"/>
    <sheet name="SME" sheetId="11" r:id="rId2"/>
    <sheet name="King" sheetId="10" r:id="rId3"/>
    <sheet name="Subtota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1" l="1"/>
  <c r="I25" i="11"/>
  <c r="H25" i="11"/>
  <c r="G25" i="11"/>
  <c r="H24" i="11"/>
  <c r="I24" i="11" s="1"/>
  <c r="G24" i="11"/>
  <c r="I23" i="11"/>
  <c r="H23" i="11"/>
  <c r="G23" i="11"/>
  <c r="H22" i="11"/>
  <c r="I22" i="11" s="1"/>
  <c r="G22" i="11"/>
  <c r="I21" i="11"/>
  <c r="H21" i="11"/>
  <c r="G21" i="11"/>
  <c r="H20" i="11"/>
  <c r="I20" i="11" s="1"/>
  <c r="G20" i="11"/>
  <c r="I19" i="11"/>
  <c r="H19" i="11"/>
  <c r="G19" i="11"/>
  <c r="H18" i="11"/>
  <c r="I18" i="11" s="1"/>
  <c r="G18" i="11"/>
  <c r="I17" i="11"/>
  <c r="H17" i="11"/>
  <c r="G17" i="11"/>
  <c r="I16" i="11"/>
  <c r="K16" i="11" s="1"/>
  <c r="H16" i="11"/>
  <c r="G16" i="11"/>
  <c r="J17" i="11" s="1"/>
  <c r="J18" i="11" s="1"/>
  <c r="J19" i="11" s="1"/>
  <c r="E12" i="11"/>
  <c r="E11" i="11"/>
  <c r="E10" i="11"/>
  <c r="K18" i="11" l="1"/>
  <c r="K20" i="11"/>
  <c r="J20" i="11"/>
  <c r="J21" i="11" s="1"/>
  <c r="J22" i="11" s="1"/>
  <c r="J23" i="11" s="1"/>
  <c r="K19" i="11"/>
  <c r="K17" i="11"/>
  <c r="K22" i="11"/>
  <c r="K23" i="11" l="1"/>
  <c r="J24" i="11"/>
  <c r="K21" i="11"/>
  <c r="J25" i="11" l="1"/>
  <c r="K25" i="11" s="1"/>
  <c r="K24" i="11"/>
  <c r="K28" i="11" s="1"/>
  <c r="K30" i="11" s="1"/>
  <c r="H25" i="10" l="1"/>
  <c r="I25" i="10" s="1"/>
  <c r="G25" i="10"/>
  <c r="I24" i="10"/>
  <c r="H24" i="10"/>
  <c r="G24" i="10"/>
  <c r="I23" i="10"/>
  <c r="H23" i="10"/>
  <c r="G23" i="10"/>
  <c r="I22" i="10"/>
  <c r="H22" i="10"/>
  <c r="G22" i="10"/>
  <c r="H21" i="10"/>
  <c r="I21" i="10" s="1"/>
  <c r="G21" i="10"/>
  <c r="H20" i="10"/>
  <c r="I20" i="10" s="1"/>
  <c r="G20" i="10"/>
  <c r="H19" i="10"/>
  <c r="I19" i="10" s="1"/>
  <c r="G19" i="10"/>
  <c r="H18" i="10"/>
  <c r="I18" i="10" s="1"/>
  <c r="G18" i="10"/>
  <c r="H17" i="10"/>
  <c r="I17" i="10" s="1"/>
  <c r="G17" i="10"/>
  <c r="H16" i="10"/>
  <c r="I16" i="10" s="1"/>
  <c r="K16" i="10" s="1"/>
  <c r="G16" i="10"/>
  <c r="J17" i="10" s="1"/>
  <c r="J18" i="10" s="1"/>
  <c r="J19" i="10" s="1"/>
  <c r="J20" i="10" s="1"/>
  <c r="J21" i="10" s="1"/>
  <c r="E11" i="10"/>
  <c r="E10" i="10"/>
  <c r="H21" i="9"/>
  <c r="J21" i="9" s="1"/>
  <c r="G21" i="9"/>
  <c r="H20" i="9"/>
  <c r="J20" i="9" s="1"/>
  <c r="G20" i="9"/>
  <c r="H19" i="9"/>
  <c r="J19" i="9" s="1"/>
  <c r="G19" i="9"/>
  <c r="H18" i="9"/>
  <c r="G18" i="9"/>
  <c r="H17" i="9"/>
  <c r="G17" i="9"/>
  <c r="H16" i="9"/>
  <c r="J16" i="9" s="1"/>
  <c r="G16" i="9"/>
  <c r="H15" i="9"/>
  <c r="J15" i="9" s="1"/>
  <c r="G15" i="9"/>
  <c r="H14" i="9"/>
  <c r="G14" i="9"/>
  <c r="H13" i="9"/>
  <c r="J13" i="9" s="1"/>
  <c r="G13" i="9"/>
  <c r="H12" i="9"/>
  <c r="J12" i="9" s="1"/>
  <c r="G12" i="9"/>
  <c r="H11" i="9"/>
  <c r="G11" i="9"/>
  <c r="I10" i="9"/>
  <c r="H10" i="9"/>
  <c r="L10" i="9" s="1"/>
  <c r="M10" i="9" s="1"/>
  <c r="G10" i="9"/>
  <c r="I11" i="9" l="1"/>
  <c r="L11" i="9" s="1"/>
  <c r="M11" i="9" s="1"/>
  <c r="K18" i="10"/>
  <c r="K19" i="10"/>
  <c r="K17" i="10"/>
  <c r="J11" i="9"/>
  <c r="E12" i="10"/>
  <c r="E13" i="10" s="1"/>
  <c r="K20" i="10"/>
  <c r="I12" i="9"/>
  <c r="I13" i="9" s="1"/>
  <c r="K21" i="10"/>
  <c r="J22" i="10"/>
  <c r="K11" i="9"/>
  <c r="K12" i="9"/>
  <c r="J10" i="9"/>
  <c r="K10" i="9" s="1"/>
  <c r="J14" i="9"/>
  <c r="J18" i="9"/>
  <c r="J17" i="9"/>
  <c r="L12" i="9" l="1"/>
  <c r="K22" i="10"/>
  <c r="J23" i="10"/>
  <c r="I14" i="9"/>
  <c r="K14" i="9" s="1"/>
  <c r="L13" i="9"/>
  <c r="K13" i="9"/>
  <c r="M12" i="9"/>
  <c r="J24" i="10" l="1"/>
  <c r="K23" i="10"/>
  <c r="M13" i="9"/>
  <c r="I15" i="9"/>
  <c r="L14" i="9"/>
  <c r="M14" i="9" s="1"/>
  <c r="J25" i="10" l="1"/>
  <c r="K25" i="10" s="1"/>
  <c r="K24" i="10"/>
  <c r="K28" i="10" s="1"/>
  <c r="K30" i="10" s="1"/>
  <c r="I16" i="9"/>
  <c r="K15" i="9"/>
  <c r="L15" i="9"/>
  <c r="M15" i="9" s="1"/>
  <c r="L16" i="9" l="1"/>
  <c r="M16" i="9" s="1"/>
  <c r="I17" i="9"/>
  <c r="K16" i="9"/>
  <c r="K17" i="9" l="1"/>
  <c r="I18" i="9"/>
  <c r="I19" i="9" s="1"/>
  <c r="L17" i="9"/>
  <c r="M17" i="9" s="1"/>
  <c r="I20" i="9" l="1"/>
  <c r="I21" i="9" s="1"/>
  <c r="L19" i="9"/>
  <c r="K19" i="9"/>
  <c r="L18" i="9"/>
  <c r="M18" i="9" s="1"/>
  <c r="K18" i="9"/>
  <c r="K21" i="9" l="1"/>
  <c r="L21" i="9"/>
  <c r="M19" i="9"/>
  <c r="L20" i="9"/>
  <c r="K20" i="9"/>
  <c r="K24" i="9" s="1"/>
  <c r="K26" i="9" s="1"/>
  <c r="J14" i="6"/>
  <c r="I14" i="6"/>
  <c r="M14" i="6"/>
  <c r="L14" i="6"/>
  <c r="K14" i="6"/>
  <c r="H14" i="6"/>
  <c r="G14" i="6"/>
  <c r="H13" i="6"/>
  <c r="J13" i="6" s="1"/>
  <c r="G13" i="6"/>
  <c r="H12" i="6"/>
  <c r="J12" i="6" s="1"/>
  <c r="G12" i="6"/>
  <c r="H11" i="6"/>
  <c r="J11" i="6" s="1"/>
  <c r="G11" i="6"/>
  <c r="H10" i="6"/>
  <c r="J10" i="6" s="1"/>
  <c r="G10" i="6"/>
  <c r="H9" i="6"/>
  <c r="J9" i="6" s="1"/>
  <c r="G9" i="6"/>
  <c r="H8" i="6"/>
  <c r="J8" i="6" s="1"/>
  <c r="G8" i="6"/>
  <c r="H7" i="6"/>
  <c r="J7" i="6" s="1"/>
  <c r="G7" i="6"/>
  <c r="H6" i="6"/>
  <c r="J6" i="6" s="1"/>
  <c r="G6" i="6"/>
  <c r="I5" i="6"/>
  <c r="H5" i="6"/>
  <c r="J5" i="6" s="1"/>
  <c r="G5" i="6"/>
  <c r="M20" i="9" l="1"/>
  <c r="M21" i="9" s="1"/>
  <c r="L5" i="6"/>
  <c r="M5" i="6" s="1"/>
  <c r="I6" i="6"/>
  <c r="I7" i="6" s="1"/>
  <c r="I8" i="6" s="1"/>
  <c r="I9" i="6" s="1"/>
  <c r="I10" i="6" s="1"/>
  <c r="K5" i="6"/>
  <c r="L10" i="6" l="1"/>
  <c r="I11" i="6"/>
  <c r="K10" i="6"/>
  <c r="K6" i="6"/>
  <c r="L7" i="6"/>
  <c r="K7" i="6"/>
  <c r="L6" i="6"/>
  <c r="M6" i="6" s="1"/>
  <c r="K9" i="6"/>
  <c r="K8" i="6"/>
  <c r="L8" i="6"/>
  <c r="I12" i="6" l="1"/>
  <c r="K11" i="6"/>
  <c r="L11" i="6"/>
  <c r="M7" i="6"/>
  <c r="M8" i="6" s="1"/>
  <c r="L9" i="6"/>
  <c r="I13" i="6" l="1"/>
  <c r="K12" i="6"/>
  <c r="L12" i="6"/>
  <c r="M9" i="6"/>
  <c r="M10" i="6" s="1"/>
  <c r="M11" i="6" s="1"/>
  <c r="L13" i="6" l="1"/>
  <c r="K13" i="6"/>
  <c r="K16" i="6" s="1"/>
  <c r="M12" i="6"/>
  <c r="M13" i="6" s="1"/>
</calcChain>
</file>

<file path=xl/sharedStrings.xml><?xml version="1.0" encoding="utf-8"?>
<sst xmlns="http://schemas.openxmlformats.org/spreadsheetml/2006/main" count="119" uniqueCount="40">
  <si>
    <t>Device</t>
  </si>
  <si>
    <t>F (noise factor)</t>
  </si>
  <si>
    <t>G (gain factor)</t>
  </si>
  <si>
    <t>Gain/Loss (dB)</t>
  </si>
  <si>
    <t>Noise Fig. (dB)</t>
  </si>
  <si>
    <t>Source</t>
  </si>
  <si>
    <t>Effect. Temp</t>
  </si>
  <si>
    <t>BPF</t>
  </si>
  <si>
    <t>#</t>
  </si>
  <si>
    <t>Gain Products</t>
  </si>
  <si>
    <t>Temp (K)</t>
  </si>
  <si>
    <t>Temp / Gain_Prod (K)</t>
  </si>
  <si>
    <t>T_eff (K):</t>
  </si>
  <si>
    <t>Ts (K):</t>
  </si>
  <si>
    <t>Antenna</t>
  </si>
  <si>
    <t>Feed</t>
  </si>
  <si>
    <t>Passives</t>
  </si>
  <si>
    <t>Loss (dB)</t>
  </si>
  <si>
    <t>Factor</t>
  </si>
  <si>
    <t>Product:</t>
  </si>
  <si>
    <t>Eff. Temp:</t>
  </si>
  <si>
    <r>
      <t>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</si>
  <si>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(K)</t>
    </r>
  </si>
  <si>
    <t>King's Method</t>
  </si>
  <si>
    <t xml:space="preserve">Total (K):  </t>
  </si>
  <si>
    <t xml:space="preserve">Ts (K):  </t>
  </si>
  <si>
    <t>(F - 1) / Gain_Prod</t>
  </si>
  <si>
    <t>F (totals)</t>
  </si>
  <si>
    <t>LNA - TQP3M9036</t>
  </si>
  <si>
    <t>Feed (cable + conn.)</t>
  </si>
  <si>
    <t>BPF - MiniCirc BPF-A1340+</t>
  </si>
  <si>
    <t>Diplexer - B8666</t>
  </si>
  <si>
    <t>BPF - AVX0805</t>
  </si>
  <si>
    <t>Attenuator</t>
  </si>
  <si>
    <t>MiniCirc - MAC-24+</t>
  </si>
  <si>
    <t>IF SAW - Qorvo 856930</t>
  </si>
  <si>
    <t>Transceiver - AX5043</t>
  </si>
  <si>
    <t>Space Mission Engineering (text) Method</t>
  </si>
  <si>
    <t>General Friis Formula</t>
  </si>
  <si>
    <t>General Friis Formula (subtotal)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</si>
</sst>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" fontId="3" fillId="3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0" fillId="2" borderId="7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4" xfId="0" applyBorder="1"/>
    <xf numFmtId="0" fontId="0" fillId="0" borderId="2" xfId="0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BD28-E92F-42DA-BE2D-C22C3EE57267}">
  <dimension ref="A1:M26"/>
  <sheetViews>
    <sheetView tabSelected="1" zoomScale="120" zoomScaleNormal="120" workbookViewId="0">
      <selection activeCell="D1" sqref="D1"/>
    </sheetView>
  </sheetViews>
  <sheetFormatPr defaultRowHeight="14.5" x14ac:dyDescent="0.35"/>
  <cols>
    <col min="1" max="1" width="6.453125" style="1" customWidth="1"/>
    <col min="2" max="2" width="10.81640625" style="1" customWidth="1"/>
    <col min="3" max="3" width="11.36328125" customWidth="1"/>
    <col min="4" max="4" width="14.1796875" style="1" customWidth="1"/>
    <col min="5" max="5" width="14.81640625" style="1" customWidth="1"/>
    <col min="6" max="6" width="4.81640625" style="1" customWidth="1"/>
    <col min="7" max="9" width="14.81640625" style="1" customWidth="1"/>
    <col min="10" max="10" width="15.1796875" customWidth="1"/>
    <col min="11" max="11" width="20.26953125" style="1" customWidth="1"/>
    <col min="12" max="12" width="18.1796875" style="1" customWidth="1"/>
    <col min="13" max="13" width="14.54296875" style="1" customWidth="1"/>
    <col min="14" max="14" width="13" customWidth="1"/>
  </cols>
  <sheetData>
    <row r="1" spans="1:13" ht="18.5" x14ac:dyDescent="0.45">
      <c r="A1" s="5" t="s">
        <v>38</v>
      </c>
      <c r="B1" s="5"/>
    </row>
    <row r="3" spans="1:13" ht="16.5" x14ac:dyDescent="0.45">
      <c r="C3" s="3" t="s">
        <v>21</v>
      </c>
    </row>
    <row r="4" spans="1:13" x14ac:dyDescent="0.35">
      <c r="C4" s="21">
        <v>290</v>
      </c>
    </row>
    <row r="6" spans="1:13" x14ac:dyDescent="0.35">
      <c r="C6" s="2" t="s">
        <v>5</v>
      </c>
      <c r="D6" s="3" t="s">
        <v>6</v>
      </c>
    </row>
    <row r="7" spans="1:13" x14ac:dyDescent="0.35">
      <c r="C7" s="2" t="s">
        <v>14</v>
      </c>
      <c r="D7" s="22">
        <v>140</v>
      </c>
    </row>
    <row r="9" spans="1:13" ht="15" thickBot="1" x14ac:dyDescent="0.4">
      <c r="A9" s="7" t="s">
        <v>8</v>
      </c>
      <c r="B9" s="39" t="s">
        <v>0</v>
      </c>
      <c r="C9" s="40"/>
      <c r="D9" s="8" t="s">
        <v>3</v>
      </c>
      <c r="E9" s="8" t="s">
        <v>4</v>
      </c>
      <c r="F9" s="8"/>
      <c r="G9" s="8" t="s">
        <v>2</v>
      </c>
      <c r="H9" s="8" t="s">
        <v>1</v>
      </c>
      <c r="I9" s="8" t="s">
        <v>9</v>
      </c>
      <c r="J9" s="8" t="s">
        <v>10</v>
      </c>
      <c r="K9" s="8" t="s">
        <v>11</v>
      </c>
      <c r="L9" s="8" t="s">
        <v>26</v>
      </c>
      <c r="M9" s="9" t="s">
        <v>27</v>
      </c>
    </row>
    <row r="10" spans="1:13" x14ac:dyDescent="0.35">
      <c r="A10" s="10">
        <v>1</v>
      </c>
      <c r="B10" s="41" t="s">
        <v>29</v>
      </c>
      <c r="C10" s="42"/>
      <c r="D10" s="11">
        <v>-0.35299999999999998</v>
      </c>
      <c r="E10" s="11">
        <v>0.35299999999999998</v>
      </c>
      <c r="F10" s="13"/>
      <c r="G10" s="19">
        <f>IF(D10,10^(D10/10), "")</f>
        <v>0.92193435745155949</v>
      </c>
      <c r="H10" s="19">
        <f>IF(E10,10^(E10/10), "")</f>
        <v>1.0846759228761493</v>
      </c>
      <c r="I10" s="24">
        <f>IF(E10,1,"")</f>
        <v>1</v>
      </c>
      <c r="J10" s="14">
        <f t="shared" ref="J10:J21" si="0">IF(E10,$C$4*(H10-1), "")</f>
        <v>24.556017634083307</v>
      </c>
      <c r="K10" s="14">
        <f t="shared" ref="K10:K21" si="1">IF(E10,J10/I10, "")</f>
        <v>24.556017634083307</v>
      </c>
      <c r="L10" s="19">
        <f>IF(E10,(H10-1)/I10, "")</f>
        <v>8.4675922876149334E-2</v>
      </c>
      <c r="M10" s="25">
        <f>IF(E10,L10+1, "")</f>
        <v>1.0846759228761493</v>
      </c>
    </row>
    <row r="11" spans="1:13" x14ac:dyDescent="0.35">
      <c r="A11" s="10">
        <v>2</v>
      </c>
      <c r="B11" s="43" t="s">
        <v>30</v>
      </c>
      <c r="C11" s="44"/>
      <c r="D11" s="11">
        <v>-0.85</v>
      </c>
      <c r="E11" s="11">
        <v>0.85</v>
      </c>
      <c r="F11" s="13"/>
      <c r="G11" s="19">
        <f t="shared" ref="G11:H21" si="2">IF(D11,10^(D11/10), "")</f>
        <v>0.82224264994707108</v>
      </c>
      <c r="H11" s="19">
        <f t="shared" si="2"/>
        <v>1.2161860006463681</v>
      </c>
      <c r="I11" s="19">
        <f t="shared" ref="I11:I21" si="3">IF(E11,I10*G10, "")</f>
        <v>0.92193435745155949</v>
      </c>
      <c r="J11" s="14">
        <f t="shared" si="0"/>
        <v>62.693940187446735</v>
      </c>
      <c r="K11" s="14">
        <f t="shared" si="1"/>
        <v>68.002607431560889</v>
      </c>
      <c r="L11" s="19">
        <f t="shared" ref="L11:L21" si="4">IF(E11,(H11-1)/I11, "")</f>
        <v>0.23449174976400308</v>
      </c>
      <c r="M11" s="26">
        <f>IF(E11, M10+L11, "")</f>
        <v>1.3191676726401524</v>
      </c>
    </row>
    <row r="12" spans="1:13" x14ac:dyDescent="0.35">
      <c r="A12" s="10">
        <v>3</v>
      </c>
      <c r="B12" s="43" t="s">
        <v>28</v>
      </c>
      <c r="C12" s="44"/>
      <c r="D12" s="11">
        <v>17</v>
      </c>
      <c r="E12" s="11">
        <v>0.44</v>
      </c>
      <c r="F12" s="13"/>
      <c r="G12" s="19">
        <f t="shared" si="2"/>
        <v>50.118723362727238</v>
      </c>
      <c r="H12" s="19">
        <f t="shared" si="2"/>
        <v>1.1066237839776663</v>
      </c>
      <c r="I12" s="19">
        <f t="shared" si="3"/>
        <v>0.75805374914822055</v>
      </c>
      <c r="J12" s="14">
        <f t="shared" si="0"/>
        <v>30.920897353523213</v>
      </c>
      <c r="K12" s="14">
        <f t="shared" si="1"/>
        <v>40.789848197792267</v>
      </c>
      <c r="L12" s="19">
        <f t="shared" si="4"/>
        <v>0.14065464895790436</v>
      </c>
      <c r="M12" s="26">
        <f t="shared" ref="M12:M21" si="5">IF(E12, M11+L12, "")</f>
        <v>1.4598223215980568</v>
      </c>
    </row>
    <row r="13" spans="1:13" x14ac:dyDescent="0.35">
      <c r="A13" s="10">
        <v>4</v>
      </c>
      <c r="B13" s="43" t="s">
        <v>31</v>
      </c>
      <c r="C13" s="44"/>
      <c r="D13" s="11">
        <v>-0.7</v>
      </c>
      <c r="E13" s="11">
        <v>0.7</v>
      </c>
      <c r="F13" s="13"/>
      <c r="G13" s="19">
        <f t="shared" si="2"/>
        <v>0.85113803820237643</v>
      </c>
      <c r="H13" s="19">
        <f t="shared" si="2"/>
        <v>1.1748975549395295</v>
      </c>
      <c r="I13" s="19">
        <f t="shared" si="3"/>
        <v>37.992686147637897</v>
      </c>
      <c r="J13" s="14">
        <f t="shared" si="0"/>
        <v>50.720290932463563</v>
      </c>
      <c r="K13" s="14">
        <f t="shared" si="1"/>
        <v>1.3350014456826442</v>
      </c>
      <c r="L13" s="19">
        <f t="shared" si="4"/>
        <v>4.6034532609746347E-3</v>
      </c>
      <c r="M13" s="26">
        <f t="shared" si="5"/>
        <v>1.4644257748590315</v>
      </c>
    </row>
    <row r="14" spans="1:13" x14ac:dyDescent="0.35">
      <c r="A14" s="10">
        <v>5</v>
      </c>
      <c r="B14" s="43" t="s">
        <v>32</v>
      </c>
      <c r="C14" s="44"/>
      <c r="D14" s="11">
        <v>-1.6</v>
      </c>
      <c r="E14" s="11">
        <v>1.6</v>
      </c>
      <c r="F14" s="13"/>
      <c r="G14" s="19">
        <f t="shared" si="2"/>
        <v>0.69183097091893653</v>
      </c>
      <c r="H14" s="19">
        <f t="shared" si="2"/>
        <v>1.4454397707459274</v>
      </c>
      <c r="I14" s="19">
        <f t="shared" si="3"/>
        <v>32.337020353739121</v>
      </c>
      <c r="J14" s="14">
        <f t="shared" si="0"/>
        <v>129.17753351631896</v>
      </c>
      <c r="K14" s="14">
        <f t="shared" si="1"/>
        <v>3.9947259241336437</v>
      </c>
      <c r="L14" s="19">
        <f t="shared" si="4"/>
        <v>1.3774916979771186E-2</v>
      </c>
      <c r="M14" s="26">
        <f t="shared" si="5"/>
        <v>1.4782006918388026</v>
      </c>
    </row>
    <row r="15" spans="1:13" x14ac:dyDescent="0.35">
      <c r="A15" s="10">
        <v>6</v>
      </c>
      <c r="B15" s="43" t="s">
        <v>28</v>
      </c>
      <c r="C15" s="44"/>
      <c r="D15" s="11">
        <v>17</v>
      </c>
      <c r="E15" s="11">
        <v>0.44</v>
      </c>
      <c r="F15" s="13"/>
      <c r="G15" s="19">
        <f t="shared" si="2"/>
        <v>50.118723362727238</v>
      </c>
      <c r="H15" s="19">
        <f t="shared" si="2"/>
        <v>1.1066237839776663</v>
      </c>
      <c r="I15" s="19">
        <f t="shared" si="3"/>
        <v>22.371752187952747</v>
      </c>
      <c r="J15" s="14">
        <f t="shared" si="0"/>
        <v>30.920897353523213</v>
      </c>
      <c r="K15" s="14">
        <f t="shared" si="1"/>
        <v>1.3821401691627089</v>
      </c>
      <c r="L15" s="19">
        <f t="shared" si="4"/>
        <v>4.7660005833196862E-3</v>
      </c>
      <c r="M15" s="26">
        <f t="shared" si="5"/>
        <v>1.4829666924221223</v>
      </c>
    </row>
    <row r="16" spans="1:13" x14ac:dyDescent="0.35">
      <c r="A16" s="10">
        <v>7</v>
      </c>
      <c r="B16" s="43" t="s">
        <v>32</v>
      </c>
      <c r="C16" s="44"/>
      <c r="D16" s="11">
        <v>-1.6</v>
      </c>
      <c r="E16" s="11">
        <v>1.6</v>
      </c>
      <c r="F16" s="13"/>
      <c r="G16" s="19">
        <f t="shared" si="2"/>
        <v>0.69183097091893653</v>
      </c>
      <c r="H16" s="19">
        <f t="shared" si="2"/>
        <v>1.4454397707459274</v>
      </c>
      <c r="I16" s="19">
        <f t="shared" si="3"/>
        <v>1121.2436590474915</v>
      </c>
      <c r="J16" s="14">
        <f t="shared" si="0"/>
        <v>129.17753351631896</v>
      </c>
      <c r="K16" s="14">
        <f t="shared" si="1"/>
        <v>0.11520915411557971</v>
      </c>
      <c r="L16" s="19">
        <f t="shared" si="4"/>
        <v>3.9727294522613695E-4</v>
      </c>
      <c r="M16" s="26">
        <f t="shared" si="5"/>
        <v>1.4833639653673485</v>
      </c>
    </row>
    <row r="17" spans="1:13" x14ac:dyDescent="0.35">
      <c r="A17" s="10">
        <v>8</v>
      </c>
      <c r="B17" s="43" t="s">
        <v>33</v>
      </c>
      <c r="C17" s="44"/>
      <c r="D17" s="11">
        <v>-2</v>
      </c>
      <c r="E17" s="11">
        <v>2</v>
      </c>
      <c r="F17" s="13"/>
      <c r="G17" s="19">
        <f t="shared" si="2"/>
        <v>0.63095734448019325</v>
      </c>
      <c r="H17" s="19">
        <f t="shared" si="2"/>
        <v>1.5848931924611136</v>
      </c>
      <c r="I17" s="19">
        <f t="shared" si="3"/>
        <v>775.71108927552712</v>
      </c>
      <c r="J17" s="14">
        <f t="shared" si="0"/>
        <v>169.61902581372294</v>
      </c>
      <c r="K17" s="14">
        <f t="shared" si="1"/>
        <v>0.21866262859815255</v>
      </c>
      <c r="L17" s="19">
        <f t="shared" si="4"/>
        <v>7.5400906413156056E-4</v>
      </c>
      <c r="M17" s="26">
        <f t="shared" si="5"/>
        <v>1.4841179744314801</v>
      </c>
    </row>
    <row r="18" spans="1:13" x14ac:dyDescent="0.35">
      <c r="A18" s="10">
        <v>9</v>
      </c>
      <c r="B18" s="43" t="s">
        <v>34</v>
      </c>
      <c r="C18" s="44"/>
      <c r="D18" s="11">
        <v>-6.5</v>
      </c>
      <c r="E18" s="11">
        <v>6.5</v>
      </c>
      <c r="F18" s="13"/>
      <c r="G18" s="19">
        <f t="shared" si="2"/>
        <v>0.22387211385683392</v>
      </c>
      <c r="H18" s="19">
        <f t="shared" si="2"/>
        <v>4.4668359215096318</v>
      </c>
      <c r="I18" s="19">
        <f t="shared" si="3"/>
        <v>489.44060897312471</v>
      </c>
      <c r="J18" s="14">
        <f t="shared" si="0"/>
        <v>1005.3824172377932</v>
      </c>
      <c r="K18" s="14">
        <f t="shared" si="1"/>
        <v>2.054145893915801</v>
      </c>
      <c r="L18" s="19">
        <f t="shared" si="4"/>
        <v>7.0832617031579342E-3</v>
      </c>
      <c r="M18" s="26">
        <f t="shared" si="5"/>
        <v>1.4912012361346381</v>
      </c>
    </row>
    <row r="19" spans="1:13" x14ac:dyDescent="0.35">
      <c r="A19" s="10">
        <v>10</v>
      </c>
      <c r="B19" s="43" t="s">
        <v>33</v>
      </c>
      <c r="C19" s="44"/>
      <c r="D19" s="11">
        <v>-2</v>
      </c>
      <c r="E19" s="11">
        <v>2</v>
      </c>
      <c r="F19" s="13"/>
      <c r="G19" s="19">
        <f t="shared" si="2"/>
        <v>0.63095734448019325</v>
      </c>
      <c r="H19" s="19">
        <f t="shared" si="2"/>
        <v>1.5848931924611136</v>
      </c>
      <c r="I19" s="19">
        <f t="shared" si="3"/>
        <v>109.57210373818951</v>
      </c>
      <c r="J19" s="14">
        <f t="shared" si="0"/>
        <v>169.61902581372294</v>
      </c>
      <c r="K19" s="14">
        <f t="shared" si="1"/>
        <v>1.5480128611841655</v>
      </c>
      <c r="L19" s="19">
        <f t="shared" si="4"/>
        <v>5.3379753833936745E-3</v>
      </c>
      <c r="M19" s="26">
        <f t="shared" si="5"/>
        <v>1.4965392115180318</v>
      </c>
    </row>
    <row r="20" spans="1:13" x14ac:dyDescent="0.35">
      <c r="A20" s="10">
        <v>11</v>
      </c>
      <c r="B20" s="43" t="s">
        <v>35</v>
      </c>
      <c r="C20" s="44"/>
      <c r="D20" s="11">
        <v>-1.7</v>
      </c>
      <c r="E20" s="11">
        <v>1.7</v>
      </c>
      <c r="F20" s="13"/>
      <c r="G20" s="19">
        <f t="shared" si="2"/>
        <v>0.67608297539198181</v>
      </c>
      <c r="H20" s="19">
        <f t="shared" si="2"/>
        <v>1.4791083881682074</v>
      </c>
      <c r="I20" s="19">
        <f t="shared" si="3"/>
        <v>69.135323603756305</v>
      </c>
      <c r="J20" s="14">
        <f t="shared" si="0"/>
        <v>138.94143256878016</v>
      </c>
      <c r="K20" s="14">
        <f t="shared" si="1"/>
        <v>2.0097024983221616</v>
      </c>
      <c r="L20" s="19">
        <f t="shared" si="4"/>
        <v>6.9300086149040058E-3</v>
      </c>
      <c r="M20" s="26">
        <f t="shared" si="5"/>
        <v>1.5034692201329358</v>
      </c>
    </row>
    <row r="21" spans="1:13" ht="15" thickBot="1" x14ac:dyDescent="0.4">
      <c r="A21" s="7">
        <v>12</v>
      </c>
      <c r="B21" s="45" t="s">
        <v>36</v>
      </c>
      <c r="C21" s="46"/>
      <c r="D21" s="12"/>
      <c r="E21" s="12">
        <v>6</v>
      </c>
      <c r="F21" s="16"/>
      <c r="G21" s="20" t="str">
        <f t="shared" si="2"/>
        <v/>
      </c>
      <c r="H21" s="20">
        <f t="shared" si="2"/>
        <v>3.9810717055349727</v>
      </c>
      <c r="I21" s="20">
        <f t="shared" si="3"/>
        <v>46.741215286715075</v>
      </c>
      <c r="J21" s="17">
        <f t="shared" si="0"/>
        <v>864.51079460514211</v>
      </c>
      <c r="K21" s="17">
        <f t="shared" si="1"/>
        <v>18.495685003099521</v>
      </c>
      <c r="L21" s="20">
        <f t="shared" si="4"/>
        <v>6.3778224148619042E-2</v>
      </c>
      <c r="M21" s="27">
        <f t="shared" si="5"/>
        <v>1.5672474442815549</v>
      </c>
    </row>
    <row r="22" spans="1:13" x14ac:dyDescent="0.35">
      <c r="J22" s="1"/>
    </row>
    <row r="23" spans="1:13" x14ac:dyDescent="0.35">
      <c r="J23" s="1"/>
    </row>
    <row r="24" spans="1:13" x14ac:dyDescent="0.35">
      <c r="J24" s="47" t="s">
        <v>24</v>
      </c>
      <c r="K24" s="48">
        <f>SUM(K10:K21)</f>
        <v>164.5017588416508</v>
      </c>
      <c r="L24" s="6"/>
      <c r="M24" s="6"/>
    </row>
    <row r="25" spans="1:13" x14ac:dyDescent="0.35">
      <c r="J25" s="1"/>
    </row>
    <row r="26" spans="1:13" x14ac:dyDescent="0.35">
      <c r="J26" s="49" t="s">
        <v>25</v>
      </c>
      <c r="K26" s="29">
        <f>D7+K24</f>
        <v>304.50175884165083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E41B-C429-4741-B46E-D3B289A55785}">
  <dimension ref="A1:K30"/>
  <sheetViews>
    <sheetView zoomScale="120" zoomScaleNormal="120" workbookViewId="0">
      <selection activeCell="F1" sqref="F1"/>
    </sheetView>
  </sheetViews>
  <sheetFormatPr defaultRowHeight="14.5" x14ac:dyDescent="0.35"/>
  <cols>
    <col min="1" max="1" width="6.453125" style="1" customWidth="1"/>
    <col min="2" max="2" width="9.90625" style="1" customWidth="1"/>
    <col min="3" max="3" width="11.08984375" customWidth="1"/>
    <col min="4" max="4" width="14.1796875" style="1" customWidth="1"/>
    <col min="5" max="5" width="14.81640625" style="1" customWidth="1"/>
    <col min="6" max="6" width="7.1796875" style="1" customWidth="1"/>
    <col min="7" max="8" width="14.81640625" style="1" customWidth="1"/>
    <col min="9" max="9" width="16.26953125" customWidth="1"/>
    <col min="10" max="10" width="15.81640625" style="1" customWidth="1"/>
    <col min="11" max="11" width="20.81640625" style="1" customWidth="1"/>
  </cols>
  <sheetData>
    <row r="1" spans="1:11" ht="18.5" x14ac:dyDescent="0.45">
      <c r="A1" s="5" t="s">
        <v>37</v>
      </c>
      <c r="B1" s="5"/>
    </row>
    <row r="3" spans="1:11" ht="16.5" x14ac:dyDescent="0.45">
      <c r="C3" s="3" t="s">
        <v>21</v>
      </c>
      <c r="D3" s="3" t="s">
        <v>22</v>
      </c>
    </row>
    <row r="4" spans="1:11" x14ac:dyDescent="0.35">
      <c r="C4" s="21">
        <v>290</v>
      </c>
      <c r="D4" s="21">
        <v>300</v>
      </c>
    </row>
    <row r="6" spans="1:11" x14ac:dyDescent="0.35">
      <c r="C6" s="2" t="s">
        <v>5</v>
      </c>
      <c r="D6" s="3" t="s">
        <v>6</v>
      </c>
    </row>
    <row r="7" spans="1:11" x14ac:dyDescent="0.35">
      <c r="C7" s="2" t="s">
        <v>14</v>
      </c>
      <c r="D7" s="22">
        <v>140</v>
      </c>
    </row>
    <row r="8" spans="1:11" x14ac:dyDescent="0.35">
      <c r="D8" s="6"/>
    </row>
    <row r="9" spans="1:11" x14ac:dyDescent="0.35">
      <c r="C9" s="2" t="s">
        <v>16</v>
      </c>
      <c r="D9" s="4" t="s">
        <v>17</v>
      </c>
      <c r="E9" s="3" t="s">
        <v>18</v>
      </c>
    </row>
    <row r="10" spans="1:11" x14ac:dyDescent="0.35">
      <c r="C10" s="2" t="s">
        <v>15</v>
      </c>
      <c r="D10" s="22">
        <v>-0.35299999999999998</v>
      </c>
      <c r="E10" s="23">
        <f>IF(D10,10^(D10/10), "")</f>
        <v>0.92193435745155949</v>
      </c>
    </row>
    <row r="11" spans="1:11" x14ac:dyDescent="0.35">
      <c r="C11" s="2" t="s">
        <v>7</v>
      </c>
      <c r="D11" s="22">
        <v>-0.85</v>
      </c>
      <c r="E11" s="23">
        <f>IF(D11,10^(D11/10), "")</f>
        <v>0.82224264994707108</v>
      </c>
    </row>
    <row r="12" spans="1:11" x14ac:dyDescent="0.35">
      <c r="D12" s="3" t="s">
        <v>19</v>
      </c>
      <c r="E12" s="23">
        <f>PRODUCT(E10:E11)</f>
        <v>0.75805374914822055</v>
      </c>
    </row>
    <row r="13" spans="1:11" x14ac:dyDescent="0.35">
      <c r="D13" s="3" t="s">
        <v>20</v>
      </c>
      <c r="E13" s="23">
        <f>D7*E12+D4*(1-E12)</f>
        <v>178.71140013628474</v>
      </c>
    </row>
    <row r="15" spans="1:11" ht="15" thickBot="1" x14ac:dyDescent="0.4">
      <c r="A15" s="7" t="s">
        <v>8</v>
      </c>
      <c r="B15" s="39" t="s">
        <v>0</v>
      </c>
      <c r="C15" s="40"/>
      <c r="D15" s="8" t="s">
        <v>3</v>
      </c>
      <c r="E15" s="8" t="s">
        <v>4</v>
      </c>
      <c r="F15" s="8"/>
      <c r="G15" s="8" t="s">
        <v>2</v>
      </c>
      <c r="H15" s="8" t="s">
        <v>1</v>
      </c>
      <c r="I15" s="8" t="s">
        <v>10</v>
      </c>
      <c r="J15" s="8" t="s">
        <v>9</v>
      </c>
      <c r="K15" s="9" t="s">
        <v>11</v>
      </c>
    </row>
    <row r="16" spans="1:11" x14ac:dyDescent="0.35">
      <c r="A16" s="10">
        <v>1</v>
      </c>
      <c r="B16" s="41" t="s">
        <v>28</v>
      </c>
      <c r="C16" s="42"/>
      <c r="D16" s="11">
        <v>17</v>
      </c>
      <c r="E16" s="11">
        <v>0.44</v>
      </c>
      <c r="F16" s="13"/>
      <c r="G16" s="14">
        <f>IF(D16,10^(D16/10), "")</f>
        <v>50.118723362727238</v>
      </c>
      <c r="H16" s="14">
        <f>IF(E16,10^(E16/10), "")</f>
        <v>1.1066237839776663</v>
      </c>
      <c r="I16" s="14">
        <f>IF(E16,$C$4*(H16-1), "")</f>
        <v>30.920897353523213</v>
      </c>
      <c r="J16" s="14">
        <v>1</v>
      </c>
      <c r="K16" s="15">
        <f>IF(E16,I16/J16, "")</f>
        <v>30.920897353523213</v>
      </c>
    </row>
    <row r="17" spans="1:11" x14ac:dyDescent="0.35">
      <c r="A17" s="10">
        <v>2</v>
      </c>
      <c r="B17" s="43" t="s">
        <v>31</v>
      </c>
      <c r="C17" s="44"/>
      <c r="D17" s="11">
        <v>-0.7</v>
      </c>
      <c r="E17" s="11">
        <v>0.7</v>
      </c>
      <c r="F17" s="13"/>
      <c r="G17" s="14">
        <f t="shared" ref="G17:H25" si="0">IF(D17,10^(D17/10), "")</f>
        <v>0.85113803820237643</v>
      </c>
      <c r="H17" s="14">
        <f t="shared" si="0"/>
        <v>1.1748975549395295</v>
      </c>
      <c r="I17" s="14">
        <f t="shared" ref="I17:I25" si="1">IF(E17,$C$4*(H17-1), "")</f>
        <v>50.720290932463563</v>
      </c>
      <c r="J17" s="14">
        <f>IF(E17,J16*G16, "")</f>
        <v>50.118723362727238</v>
      </c>
      <c r="K17" s="15">
        <f t="shared" ref="K17:K25" si="2">IF(E17,I17/J17, "")</f>
        <v>1.012002851018023</v>
      </c>
    </row>
    <row r="18" spans="1:11" x14ac:dyDescent="0.35">
      <c r="A18" s="10">
        <v>3</v>
      </c>
      <c r="B18" s="43" t="s">
        <v>32</v>
      </c>
      <c r="C18" s="44"/>
      <c r="D18" s="11">
        <v>-1.6</v>
      </c>
      <c r="E18" s="11">
        <v>1.6</v>
      </c>
      <c r="F18" s="13"/>
      <c r="G18" s="14">
        <f t="shared" si="0"/>
        <v>0.69183097091893653</v>
      </c>
      <c r="H18" s="14">
        <f t="shared" si="0"/>
        <v>1.4454397707459274</v>
      </c>
      <c r="I18" s="14">
        <f t="shared" si="1"/>
        <v>129.17753351631896</v>
      </c>
      <c r="J18" s="14">
        <f t="shared" ref="J18:J25" si="3">IF(E18,J17*G17, "")</f>
        <v>42.657951880159274</v>
      </c>
      <c r="K18" s="15">
        <f t="shared" si="2"/>
        <v>3.0282169636090988</v>
      </c>
    </row>
    <row r="19" spans="1:11" x14ac:dyDescent="0.35">
      <c r="A19" s="10">
        <v>4</v>
      </c>
      <c r="B19" s="43" t="s">
        <v>28</v>
      </c>
      <c r="C19" s="44"/>
      <c r="D19" s="11">
        <v>17</v>
      </c>
      <c r="E19" s="11">
        <v>0.44</v>
      </c>
      <c r="F19" s="13"/>
      <c r="G19" s="14">
        <f t="shared" si="0"/>
        <v>50.118723362727238</v>
      </c>
      <c r="H19" s="14">
        <f t="shared" si="0"/>
        <v>1.1066237839776663</v>
      </c>
      <c r="I19" s="14">
        <f t="shared" si="1"/>
        <v>30.920897353523213</v>
      </c>
      <c r="J19" s="14">
        <f t="shared" si="3"/>
        <v>29.512092266663863</v>
      </c>
      <c r="K19" s="15">
        <f t="shared" si="2"/>
        <v>1.0477365370821472</v>
      </c>
    </row>
    <row r="20" spans="1:11" x14ac:dyDescent="0.35">
      <c r="A20" s="10">
        <v>5</v>
      </c>
      <c r="B20" s="43" t="s">
        <v>32</v>
      </c>
      <c r="C20" s="44"/>
      <c r="D20" s="11">
        <v>-1.6</v>
      </c>
      <c r="E20" s="11">
        <v>1.6</v>
      </c>
      <c r="F20" s="13"/>
      <c r="G20" s="14">
        <f t="shared" si="0"/>
        <v>0.69183097091893653</v>
      </c>
      <c r="H20" s="14">
        <f t="shared" si="0"/>
        <v>1.4454397707459274</v>
      </c>
      <c r="I20" s="14">
        <f t="shared" si="1"/>
        <v>129.17753351631896</v>
      </c>
      <c r="J20" s="14">
        <f t="shared" si="3"/>
        <v>1479.108388168208</v>
      </c>
      <c r="K20" s="15">
        <f t="shared" si="2"/>
        <v>8.7334731213510333E-2</v>
      </c>
    </row>
    <row r="21" spans="1:11" x14ac:dyDescent="0.35">
      <c r="A21" s="10">
        <v>6</v>
      </c>
      <c r="B21" s="43" t="s">
        <v>33</v>
      </c>
      <c r="C21" s="44"/>
      <c r="D21" s="11">
        <v>-2</v>
      </c>
      <c r="E21" s="11">
        <v>2</v>
      </c>
      <c r="F21" s="13"/>
      <c r="G21" s="14">
        <f t="shared" si="0"/>
        <v>0.63095734448019325</v>
      </c>
      <c r="H21" s="14">
        <f t="shared" si="0"/>
        <v>1.5848931924611136</v>
      </c>
      <c r="I21" s="14">
        <f t="shared" si="1"/>
        <v>169.61902581372294</v>
      </c>
      <c r="J21" s="14">
        <f t="shared" si="3"/>
        <v>1023.2929922807546</v>
      </c>
      <c r="K21" s="15">
        <f t="shared" si="2"/>
        <v>0.16575802540743445</v>
      </c>
    </row>
    <row r="22" spans="1:11" x14ac:dyDescent="0.35">
      <c r="A22" s="10">
        <v>7</v>
      </c>
      <c r="B22" s="43" t="s">
        <v>34</v>
      </c>
      <c r="C22" s="44"/>
      <c r="D22" s="11">
        <v>-6.5</v>
      </c>
      <c r="E22" s="11">
        <v>6.5</v>
      </c>
      <c r="F22" s="13"/>
      <c r="G22" s="14">
        <f t="shared" si="0"/>
        <v>0.22387211385683392</v>
      </c>
      <c r="H22" s="14">
        <f t="shared" si="0"/>
        <v>4.4668359215096318</v>
      </c>
      <c r="I22" s="14">
        <f t="shared" si="1"/>
        <v>1005.3824172377932</v>
      </c>
      <c r="J22" s="14">
        <f t="shared" si="3"/>
        <v>645.65422903465583</v>
      </c>
      <c r="K22" s="15">
        <f t="shared" si="2"/>
        <v>1.5571529961802957</v>
      </c>
    </row>
    <row r="23" spans="1:11" x14ac:dyDescent="0.35">
      <c r="A23" s="10">
        <v>8</v>
      </c>
      <c r="B23" s="43" t="s">
        <v>33</v>
      </c>
      <c r="C23" s="44"/>
      <c r="D23" s="11">
        <v>-2</v>
      </c>
      <c r="E23" s="11">
        <v>2</v>
      </c>
      <c r="F23" s="13"/>
      <c r="G23" s="14">
        <f t="shared" si="0"/>
        <v>0.63095734448019325</v>
      </c>
      <c r="H23" s="14">
        <f t="shared" si="0"/>
        <v>1.5848931924611136</v>
      </c>
      <c r="I23" s="14">
        <f t="shared" si="1"/>
        <v>169.61902581372294</v>
      </c>
      <c r="J23" s="14">
        <f t="shared" si="3"/>
        <v>144.54397707459279</v>
      </c>
      <c r="K23" s="15">
        <f t="shared" si="2"/>
        <v>1.1734769531503206</v>
      </c>
    </row>
    <row r="24" spans="1:11" x14ac:dyDescent="0.35">
      <c r="A24" s="10">
        <v>9</v>
      </c>
      <c r="B24" s="43" t="s">
        <v>35</v>
      </c>
      <c r="C24" s="44"/>
      <c r="D24" s="11">
        <v>-1.7</v>
      </c>
      <c r="E24" s="11">
        <v>1.7</v>
      </c>
      <c r="F24" s="13"/>
      <c r="G24" s="14">
        <f t="shared" si="0"/>
        <v>0.67608297539198181</v>
      </c>
      <c r="H24" s="14">
        <f t="shared" si="0"/>
        <v>1.4791083881682074</v>
      </c>
      <c r="I24" s="14">
        <f t="shared" si="1"/>
        <v>138.94143256878016</v>
      </c>
      <c r="J24" s="14">
        <f t="shared" si="3"/>
        <v>91.201083935591001</v>
      </c>
      <c r="K24" s="15">
        <f t="shared" si="2"/>
        <v>1.5234625135256601</v>
      </c>
    </row>
    <row r="25" spans="1:11" ht="15" thickBot="1" x14ac:dyDescent="0.4">
      <c r="A25" s="7">
        <v>10</v>
      </c>
      <c r="B25" s="45" t="s">
        <v>36</v>
      </c>
      <c r="C25" s="46"/>
      <c r="D25" s="12"/>
      <c r="E25" s="12">
        <v>6</v>
      </c>
      <c r="F25" s="16"/>
      <c r="G25" s="17" t="str">
        <f t="shared" si="0"/>
        <v/>
      </c>
      <c r="H25" s="17">
        <f t="shared" si="0"/>
        <v>3.9810717055349727</v>
      </c>
      <c r="I25" s="17">
        <f t="shared" si="1"/>
        <v>864.51079460514211</v>
      </c>
      <c r="J25" s="17">
        <f t="shared" si="3"/>
        <v>61.659500186148236</v>
      </c>
      <c r="K25" s="18">
        <f t="shared" si="2"/>
        <v>14.02072335966411</v>
      </c>
    </row>
    <row r="28" spans="1:11" x14ac:dyDescent="0.35">
      <c r="J28" s="47" t="s">
        <v>12</v>
      </c>
      <c r="K28" s="48">
        <f>SUM(K16:K25)</f>
        <v>54.5367622843738</v>
      </c>
    </row>
    <row r="30" spans="1:11" x14ac:dyDescent="0.35">
      <c r="J30" s="49" t="s">
        <v>13</v>
      </c>
      <c r="K30" s="29">
        <f>E13+K28</f>
        <v>233.24816242065853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920D-8FEE-44E0-BD88-8F71D5917A8F}">
  <dimension ref="A1:K30"/>
  <sheetViews>
    <sheetView zoomScale="120" zoomScaleNormal="120" workbookViewId="0">
      <selection activeCell="D1" sqref="D1"/>
    </sheetView>
  </sheetViews>
  <sheetFormatPr defaultRowHeight="14.5" x14ac:dyDescent="0.35"/>
  <cols>
    <col min="1" max="1" width="6.453125" style="1" customWidth="1"/>
    <col min="2" max="2" width="9.90625" style="1" customWidth="1"/>
    <col min="3" max="3" width="11.08984375" customWidth="1"/>
    <col min="4" max="4" width="14.1796875" style="1" customWidth="1"/>
    <col min="5" max="5" width="14.81640625" style="1" customWidth="1"/>
    <col min="6" max="6" width="7.1796875" style="1" customWidth="1"/>
    <col min="7" max="8" width="14.81640625" style="1" customWidth="1"/>
    <col min="9" max="9" width="16.26953125" customWidth="1"/>
    <col min="10" max="10" width="15.81640625" style="1" customWidth="1"/>
    <col min="11" max="11" width="20.81640625" style="1" customWidth="1"/>
  </cols>
  <sheetData>
    <row r="1" spans="1:11" ht="18.5" x14ac:dyDescent="0.45">
      <c r="A1" s="5" t="s">
        <v>23</v>
      </c>
      <c r="B1" s="5"/>
    </row>
    <row r="3" spans="1:11" ht="16.5" x14ac:dyDescent="0.45">
      <c r="C3" s="3" t="s">
        <v>21</v>
      </c>
    </row>
    <row r="4" spans="1:11" x14ac:dyDescent="0.35">
      <c r="C4" s="21">
        <v>290</v>
      </c>
    </row>
    <row r="6" spans="1:11" x14ac:dyDescent="0.35">
      <c r="C6" s="2" t="s">
        <v>5</v>
      </c>
      <c r="D6" s="3" t="s">
        <v>6</v>
      </c>
    </row>
    <row r="7" spans="1:11" x14ac:dyDescent="0.35">
      <c r="C7" s="2" t="s">
        <v>14</v>
      </c>
      <c r="D7" s="22">
        <v>140</v>
      </c>
    </row>
    <row r="8" spans="1:11" x14ac:dyDescent="0.35">
      <c r="D8" s="6"/>
    </row>
    <row r="9" spans="1:11" x14ac:dyDescent="0.35">
      <c r="C9" s="2" t="s">
        <v>16</v>
      </c>
      <c r="D9" s="4" t="s">
        <v>17</v>
      </c>
      <c r="E9" s="3" t="s">
        <v>18</v>
      </c>
    </row>
    <row r="10" spans="1:11" x14ac:dyDescent="0.35">
      <c r="C10" s="2" t="s">
        <v>15</v>
      </c>
      <c r="D10" s="22">
        <v>-0.35299999999999998</v>
      </c>
      <c r="E10" s="23">
        <f>IF(D10,10^(D10/10), "")</f>
        <v>0.92193435745155949</v>
      </c>
    </row>
    <row r="11" spans="1:11" x14ac:dyDescent="0.35">
      <c r="C11" s="2" t="s">
        <v>7</v>
      </c>
      <c r="D11" s="22">
        <v>-0.85</v>
      </c>
      <c r="E11" s="23">
        <f>IF(D11,10^(D11/10), "")</f>
        <v>0.82224264994707108</v>
      </c>
    </row>
    <row r="12" spans="1:11" x14ac:dyDescent="0.35">
      <c r="D12" s="3" t="s">
        <v>19</v>
      </c>
      <c r="E12" s="23">
        <f>PRODUCT(E10:E11)</f>
        <v>0.75805374914822055</v>
      </c>
    </row>
    <row r="13" spans="1:11" x14ac:dyDescent="0.35">
      <c r="D13" s="3" t="s">
        <v>20</v>
      </c>
      <c r="E13" s="23">
        <f>D7*E12+C4*(1-E12)</f>
        <v>176.29193762776691</v>
      </c>
    </row>
    <row r="15" spans="1:11" ht="15" thickBot="1" x14ac:dyDescent="0.4">
      <c r="A15" s="7" t="s">
        <v>8</v>
      </c>
      <c r="B15" s="39" t="s">
        <v>0</v>
      </c>
      <c r="C15" s="40"/>
      <c r="D15" s="8" t="s">
        <v>3</v>
      </c>
      <c r="E15" s="8" t="s">
        <v>4</v>
      </c>
      <c r="F15" s="8"/>
      <c r="G15" s="8" t="s">
        <v>2</v>
      </c>
      <c r="H15" s="8" t="s">
        <v>1</v>
      </c>
      <c r="I15" s="8" t="s">
        <v>10</v>
      </c>
      <c r="J15" s="8" t="s">
        <v>9</v>
      </c>
      <c r="K15" s="9" t="s">
        <v>11</v>
      </c>
    </row>
    <row r="16" spans="1:11" x14ac:dyDescent="0.35">
      <c r="A16" s="10">
        <v>1</v>
      </c>
      <c r="B16" s="41" t="s">
        <v>28</v>
      </c>
      <c r="C16" s="42"/>
      <c r="D16" s="11">
        <v>17</v>
      </c>
      <c r="E16" s="11">
        <v>0.44</v>
      </c>
      <c r="F16" s="13"/>
      <c r="G16" s="14">
        <f>IF(D16,10^(D16/10), "")</f>
        <v>50.118723362727238</v>
      </c>
      <c r="H16" s="14">
        <f>IF(E16,10^(E16/10), "")</f>
        <v>1.1066237839776663</v>
      </c>
      <c r="I16" s="14">
        <f>IF(E16,$C$4*(H16-1), "")</f>
        <v>30.920897353523213</v>
      </c>
      <c r="J16" s="14">
        <v>1</v>
      </c>
      <c r="K16" s="15">
        <f>IF(E16,I16/J16, "")</f>
        <v>30.920897353523213</v>
      </c>
    </row>
    <row r="17" spans="1:11" x14ac:dyDescent="0.35">
      <c r="A17" s="10">
        <v>2</v>
      </c>
      <c r="B17" s="43" t="s">
        <v>31</v>
      </c>
      <c r="C17" s="44"/>
      <c r="D17" s="11">
        <v>-0.7</v>
      </c>
      <c r="E17" s="11">
        <v>0.7</v>
      </c>
      <c r="F17" s="13"/>
      <c r="G17" s="14">
        <f t="shared" ref="G17:H25" si="0">IF(D17,10^(D17/10), "")</f>
        <v>0.85113803820237643</v>
      </c>
      <c r="H17" s="14">
        <f t="shared" si="0"/>
        <v>1.1748975549395295</v>
      </c>
      <c r="I17" s="14">
        <f t="shared" ref="I17:I25" si="1">IF(E17,$C$4*(H17-1), "")</f>
        <v>50.720290932463563</v>
      </c>
      <c r="J17" s="14">
        <f>IF(E17,J16*G16, "")</f>
        <v>50.118723362727238</v>
      </c>
      <c r="K17" s="15">
        <f t="shared" ref="K17:K25" si="2">IF(E17,I17/J17, "")</f>
        <v>1.012002851018023</v>
      </c>
    </row>
    <row r="18" spans="1:11" x14ac:dyDescent="0.35">
      <c r="A18" s="10">
        <v>3</v>
      </c>
      <c r="B18" s="43" t="s">
        <v>32</v>
      </c>
      <c r="C18" s="44"/>
      <c r="D18" s="11">
        <v>-1.6</v>
      </c>
      <c r="E18" s="11">
        <v>1.6</v>
      </c>
      <c r="F18" s="13"/>
      <c r="G18" s="14">
        <f t="shared" si="0"/>
        <v>0.69183097091893653</v>
      </c>
      <c r="H18" s="14">
        <f t="shared" si="0"/>
        <v>1.4454397707459274</v>
      </c>
      <c r="I18" s="14">
        <f t="shared" si="1"/>
        <v>129.17753351631896</v>
      </c>
      <c r="J18" s="14">
        <f t="shared" ref="J18:J25" si="3">IF(E18,J17*G17, "")</f>
        <v>42.657951880159274</v>
      </c>
      <c r="K18" s="15">
        <f t="shared" si="2"/>
        <v>3.0282169636090988</v>
      </c>
    </row>
    <row r="19" spans="1:11" x14ac:dyDescent="0.35">
      <c r="A19" s="10">
        <v>4</v>
      </c>
      <c r="B19" s="43" t="s">
        <v>28</v>
      </c>
      <c r="C19" s="44"/>
      <c r="D19" s="11">
        <v>17</v>
      </c>
      <c r="E19" s="11">
        <v>0.44</v>
      </c>
      <c r="F19" s="13"/>
      <c r="G19" s="14">
        <f t="shared" si="0"/>
        <v>50.118723362727238</v>
      </c>
      <c r="H19" s="14">
        <f t="shared" si="0"/>
        <v>1.1066237839776663</v>
      </c>
      <c r="I19" s="14">
        <f t="shared" si="1"/>
        <v>30.920897353523213</v>
      </c>
      <c r="J19" s="14">
        <f t="shared" si="3"/>
        <v>29.512092266663863</v>
      </c>
      <c r="K19" s="15">
        <f t="shared" si="2"/>
        <v>1.0477365370821472</v>
      </c>
    </row>
    <row r="20" spans="1:11" x14ac:dyDescent="0.35">
      <c r="A20" s="10">
        <v>5</v>
      </c>
      <c r="B20" s="43" t="s">
        <v>32</v>
      </c>
      <c r="C20" s="44"/>
      <c r="D20" s="11">
        <v>-1.6</v>
      </c>
      <c r="E20" s="11">
        <v>1.6</v>
      </c>
      <c r="F20" s="13"/>
      <c r="G20" s="14">
        <f t="shared" si="0"/>
        <v>0.69183097091893653</v>
      </c>
      <c r="H20" s="14">
        <f t="shared" si="0"/>
        <v>1.4454397707459274</v>
      </c>
      <c r="I20" s="14">
        <f t="shared" si="1"/>
        <v>129.17753351631896</v>
      </c>
      <c r="J20" s="14">
        <f t="shared" si="3"/>
        <v>1479.108388168208</v>
      </c>
      <c r="K20" s="15">
        <f t="shared" si="2"/>
        <v>8.7334731213510333E-2</v>
      </c>
    </row>
    <row r="21" spans="1:11" x14ac:dyDescent="0.35">
      <c r="A21" s="10">
        <v>6</v>
      </c>
      <c r="B21" s="43" t="s">
        <v>33</v>
      </c>
      <c r="C21" s="44"/>
      <c r="D21" s="11">
        <v>-2</v>
      </c>
      <c r="E21" s="11">
        <v>2</v>
      </c>
      <c r="F21" s="13"/>
      <c r="G21" s="14">
        <f t="shared" si="0"/>
        <v>0.63095734448019325</v>
      </c>
      <c r="H21" s="14">
        <f t="shared" si="0"/>
        <v>1.5848931924611136</v>
      </c>
      <c r="I21" s="14">
        <f t="shared" si="1"/>
        <v>169.61902581372294</v>
      </c>
      <c r="J21" s="14">
        <f t="shared" si="3"/>
        <v>1023.2929922807546</v>
      </c>
      <c r="K21" s="15">
        <f t="shared" si="2"/>
        <v>0.16575802540743445</v>
      </c>
    </row>
    <row r="22" spans="1:11" x14ac:dyDescent="0.35">
      <c r="A22" s="10">
        <v>7</v>
      </c>
      <c r="B22" s="43" t="s">
        <v>34</v>
      </c>
      <c r="C22" s="44"/>
      <c r="D22" s="11">
        <v>-6.5</v>
      </c>
      <c r="E22" s="11">
        <v>6.5</v>
      </c>
      <c r="F22" s="13"/>
      <c r="G22" s="14">
        <f t="shared" si="0"/>
        <v>0.22387211385683392</v>
      </c>
      <c r="H22" s="14">
        <f t="shared" si="0"/>
        <v>4.4668359215096318</v>
      </c>
      <c r="I22" s="14">
        <f t="shared" si="1"/>
        <v>1005.3824172377932</v>
      </c>
      <c r="J22" s="14">
        <f t="shared" si="3"/>
        <v>645.65422903465583</v>
      </c>
      <c r="K22" s="15">
        <f t="shared" si="2"/>
        <v>1.5571529961802957</v>
      </c>
    </row>
    <row r="23" spans="1:11" x14ac:dyDescent="0.35">
      <c r="A23" s="10">
        <v>8</v>
      </c>
      <c r="B23" s="43" t="s">
        <v>33</v>
      </c>
      <c r="C23" s="44"/>
      <c r="D23" s="11">
        <v>-2</v>
      </c>
      <c r="E23" s="11">
        <v>2</v>
      </c>
      <c r="F23" s="13"/>
      <c r="G23" s="14">
        <f t="shared" si="0"/>
        <v>0.63095734448019325</v>
      </c>
      <c r="H23" s="14">
        <f t="shared" si="0"/>
        <v>1.5848931924611136</v>
      </c>
      <c r="I23" s="14">
        <f t="shared" si="1"/>
        <v>169.61902581372294</v>
      </c>
      <c r="J23" s="14">
        <f t="shared" si="3"/>
        <v>144.54397707459279</v>
      </c>
      <c r="K23" s="15">
        <f t="shared" si="2"/>
        <v>1.1734769531503206</v>
      </c>
    </row>
    <row r="24" spans="1:11" x14ac:dyDescent="0.35">
      <c r="A24" s="10">
        <v>9</v>
      </c>
      <c r="B24" s="43" t="s">
        <v>35</v>
      </c>
      <c r="C24" s="44"/>
      <c r="D24" s="11">
        <v>-1.7</v>
      </c>
      <c r="E24" s="11">
        <v>1.7</v>
      </c>
      <c r="F24" s="13"/>
      <c r="G24" s="14">
        <f t="shared" si="0"/>
        <v>0.67608297539198181</v>
      </c>
      <c r="H24" s="14">
        <f t="shared" si="0"/>
        <v>1.4791083881682074</v>
      </c>
      <c r="I24" s="14">
        <f t="shared" si="1"/>
        <v>138.94143256878016</v>
      </c>
      <c r="J24" s="14">
        <f t="shared" si="3"/>
        <v>91.201083935591001</v>
      </c>
      <c r="K24" s="15">
        <f t="shared" si="2"/>
        <v>1.5234625135256601</v>
      </c>
    </row>
    <row r="25" spans="1:11" ht="15" thickBot="1" x14ac:dyDescent="0.4">
      <c r="A25" s="7">
        <v>10</v>
      </c>
      <c r="B25" s="45" t="s">
        <v>36</v>
      </c>
      <c r="C25" s="46"/>
      <c r="D25" s="12"/>
      <c r="E25" s="12">
        <v>6</v>
      </c>
      <c r="F25" s="16"/>
      <c r="G25" s="17" t="str">
        <f t="shared" si="0"/>
        <v/>
      </c>
      <c r="H25" s="17">
        <f t="shared" si="0"/>
        <v>3.9810717055349727</v>
      </c>
      <c r="I25" s="17">
        <f t="shared" si="1"/>
        <v>864.51079460514211</v>
      </c>
      <c r="J25" s="17">
        <f t="shared" si="3"/>
        <v>61.659500186148236</v>
      </c>
      <c r="K25" s="18">
        <f t="shared" si="2"/>
        <v>14.02072335966411</v>
      </c>
    </row>
    <row r="28" spans="1:11" x14ac:dyDescent="0.35">
      <c r="J28" s="47" t="s">
        <v>12</v>
      </c>
      <c r="K28" s="48">
        <f>SUM(K16:K25)</f>
        <v>54.5367622843738</v>
      </c>
    </row>
    <row r="30" spans="1:11" x14ac:dyDescent="0.35">
      <c r="J30" s="49" t="s">
        <v>13</v>
      </c>
      <c r="K30" s="29">
        <f>E13+K28</f>
        <v>230.82869991214071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D06D-3308-4295-B0C4-8205C7BDA653}">
  <dimension ref="A1:M17"/>
  <sheetViews>
    <sheetView zoomScale="120" zoomScaleNormal="120" workbookViewId="0">
      <selection activeCell="E1" sqref="E1"/>
    </sheetView>
  </sheetViews>
  <sheetFormatPr defaultRowHeight="14.5" x14ac:dyDescent="0.35"/>
  <cols>
    <col min="1" max="1" width="6.453125" style="1" customWidth="1"/>
    <col min="2" max="2" width="9.7265625" customWidth="1"/>
    <col min="3" max="3" width="8.81640625" customWidth="1"/>
    <col min="4" max="4" width="14.1796875" style="1" customWidth="1"/>
    <col min="5" max="5" width="14.81640625" style="1" customWidth="1"/>
    <col min="6" max="6" width="4.81640625" style="1" customWidth="1"/>
    <col min="7" max="9" width="14.81640625" style="1" customWidth="1"/>
    <col min="10" max="10" width="15.1796875" customWidth="1"/>
    <col min="11" max="11" width="20.26953125" style="1" customWidth="1"/>
    <col min="12" max="12" width="18.1796875" style="1" customWidth="1"/>
    <col min="13" max="13" width="14.54296875" style="1" customWidth="1"/>
    <col min="14" max="14" width="13" customWidth="1"/>
  </cols>
  <sheetData>
    <row r="1" spans="1:13" ht="18.5" x14ac:dyDescent="0.45">
      <c r="A1" s="5" t="s">
        <v>39</v>
      </c>
    </row>
    <row r="4" spans="1:13" ht="15" thickBot="1" x14ac:dyDescent="0.4">
      <c r="A4" s="30" t="s">
        <v>8</v>
      </c>
      <c r="B4" s="33" t="s">
        <v>0</v>
      </c>
      <c r="C4" s="34"/>
      <c r="D4" s="31" t="s">
        <v>3</v>
      </c>
      <c r="E4" s="31" t="s">
        <v>4</v>
      </c>
      <c r="F4" s="31"/>
      <c r="G4" s="31" t="s">
        <v>2</v>
      </c>
      <c r="H4" s="31" t="s">
        <v>1</v>
      </c>
      <c r="I4" s="31" t="s">
        <v>9</v>
      </c>
      <c r="J4" s="31" t="s">
        <v>10</v>
      </c>
      <c r="K4" s="31" t="s">
        <v>11</v>
      </c>
      <c r="L4" s="31" t="s">
        <v>26</v>
      </c>
      <c r="M4" s="32" t="s">
        <v>27</v>
      </c>
    </row>
    <row r="5" spans="1:13" x14ac:dyDescent="0.35">
      <c r="A5" s="10">
        <v>1</v>
      </c>
      <c r="B5" s="35" t="s">
        <v>31</v>
      </c>
      <c r="C5" s="36"/>
      <c r="D5" s="11">
        <v>-0.7</v>
      </c>
      <c r="E5" s="11">
        <v>0.7</v>
      </c>
      <c r="F5" s="13"/>
      <c r="G5" s="19">
        <f>IF(D5,10^(D5/10), "")</f>
        <v>0.85113803820237643</v>
      </c>
      <c r="H5" s="19">
        <f>IF(E5,10^(E5/10), "")</f>
        <v>1.1748975549395295</v>
      </c>
      <c r="I5" s="24">
        <f>IF(E5,1,"")</f>
        <v>1</v>
      </c>
      <c r="J5" s="14">
        <f>IF(E5,290*(H5-1), "")</f>
        <v>50.720290932463563</v>
      </c>
      <c r="K5" s="14">
        <f t="shared" ref="K5:K14" si="0">IF(E5,J5/I5, "")</f>
        <v>50.720290932463563</v>
      </c>
      <c r="L5" s="19">
        <f>IF(E5,(H5-1)/I5, "")</f>
        <v>0.17489755493952952</v>
      </c>
      <c r="M5" s="25">
        <f>IF(E5,L5+1, "")</f>
        <v>1.1748975549395295</v>
      </c>
    </row>
    <row r="6" spans="1:13" x14ac:dyDescent="0.35">
      <c r="A6" s="10">
        <v>2</v>
      </c>
      <c r="B6" s="35" t="s">
        <v>32</v>
      </c>
      <c r="C6" s="36"/>
      <c r="D6" s="11">
        <v>-1.6</v>
      </c>
      <c r="E6" s="11">
        <v>1.6</v>
      </c>
      <c r="F6" s="13"/>
      <c r="G6" s="19">
        <f t="shared" ref="G6:H14" si="1">IF(D6,10^(D6/10), "")</f>
        <v>0.69183097091893653</v>
      </c>
      <c r="H6" s="19">
        <f t="shared" si="1"/>
        <v>1.4454397707459274</v>
      </c>
      <c r="I6" s="19">
        <f t="shared" ref="I6:I14" si="2">IF(E6,I5*G5, "")</f>
        <v>0.85113803820237643</v>
      </c>
      <c r="J6" s="14">
        <f t="shared" ref="J6:J14" si="3">IF(E6,290*(H6-1), "")</f>
        <v>129.17753351631896</v>
      </c>
      <c r="K6" s="14">
        <f t="shared" si="0"/>
        <v>151.77036828144227</v>
      </c>
      <c r="L6" s="19">
        <f t="shared" ref="L6:L14" si="4">IF(E6,(H6-1)/I6, "")</f>
        <v>0.52334609752221473</v>
      </c>
      <c r="M6" s="26">
        <f>IF(E6, M5+L6, "")</f>
        <v>1.6982436524617444</v>
      </c>
    </row>
    <row r="7" spans="1:13" x14ac:dyDescent="0.35">
      <c r="A7" s="10">
        <v>3</v>
      </c>
      <c r="B7" s="35" t="s">
        <v>28</v>
      </c>
      <c r="C7" s="36"/>
      <c r="D7" s="11">
        <v>17</v>
      </c>
      <c r="E7" s="11">
        <v>0.44</v>
      </c>
      <c r="F7" s="13"/>
      <c r="G7" s="19">
        <f t="shared" si="1"/>
        <v>50.118723362727238</v>
      </c>
      <c r="H7" s="19">
        <f t="shared" si="1"/>
        <v>1.1066237839776663</v>
      </c>
      <c r="I7" s="19">
        <f t="shared" si="2"/>
        <v>0.58884365535558902</v>
      </c>
      <c r="J7" s="14">
        <f t="shared" si="3"/>
        <v>30.920897353523213</v>
      </c>
      <c r="K7" s="14">
        <f t="shared" si="0"/>
        <v>52.511217659041939</v>
      </c>
      <c r="L7" s="19">
        <f t="shared" si="4"/>
        <v>0.18107316434152393</v>
      </c>
      <c r="M7" s="26">
        <f t="shared" ref="M7:M14" si="5">IF(E7, M6+L7, "")</f>
        <v>1.8793168168032683</v>
      </c>
    </row>
    <row r="8" spans="1:13" x14ac:dyDescent="0.35">
      <c r="A8" s="10">
        <v>4</v>
      </c>
      <c r="B8" s="35" t="s">
        <v>32</v>
      </c>
      <c r="C8" s="36"/>
      <c r="D8" s="11">
        <v>-1.6</v>
      </c>
      <c r="E8" s="11">
        <v>1.6</v>
      </c>
      <c r="F8" s="13"/>
      <c r="G8" s="19">
        <f t="shared" si="1"/>
        <v>0.69183097091893653</v>
      </c>
      <c r="H8" s="19">
        <f t="shared" si="1"/>
        <v>1.4454397707459274</v>
      </c>
      <c r="I8" s="19">
        <f t="shared" si="2"/>
        <v>29.512092266663867</v>
      </c>
      <c r="J8" s="14">
        <f t="shared" si="3"/>
        <v>129.17753351631896</v>
      </c>
      <c r="K8" s="14">
        <f t="shared" si="0"/>
        <v>4.3771052336480638</v>
      </c>
      <c r="L8" s="19">
        <f t="shared" si="4"/>
        <v>1.5093466322924357E-2</v>
      </c>
      <c r="M8" s="26">
        <f t="shared" si="5"/>
        <v>1.8944102831261926</v>
      </c>
    </row>
    <row r="9" spans="1:13" x14ac:dyDescent="0.35">
      <c r="A9" s="10">
        <v>5</v>
      </c>
      <c r="B9" s="35" t="s">
        <v>33</v>
      </c>
      <c r="C9" s="36"/>
      <c r="D9" s="11">
        <v>-2</v>
      </c>
      <c r="E9" s="11">
        <v>2</v>
      </c>
      <c r="F9" s="13"/>
      <c r="G9" s="19">
        <f t="shared" si="1"/>
        <v>0.63095734448019325</v>
      </c>
      <c r="H9" s="19">
        <f t="shared" si="1"/>
        <v>1.5848931924611136</v>
      </c>
      <c r="I9" s="19">
        <f t="shared" si="2"/>
        <v>20.4173794466953</v>
      </c>
      <c r="J9" s="14">
        <f t="shared" si="3"/>
        <v>169.61902581372294</v>
      </c>
      <c r="K9" s="14">
        <f t="shared" si="0"/>
        <v>8.3075806205471192</v>
      </c>
      <c r="L9" s="19">
        <f t="shared" si="4"/>
        <v>2.8646829726024552E-2</v>
      </c>
      <c r="M9" s="26">
        <f t="shared" si="5"/>
        <v>1.9230571128522171</v>
      </c>
    </row>
    <row r="10" spans="1:13" x14ac:dyDescent="0.35">
      <c r="A10" s="10">
        <v>8</v>
      </c>
      <c r="B10" s="35" t="s">
        <v>34</v>
      </c>
      <c r="C10" s="36"/>
      <c r="D10" s="11">
        <v>-6.5</v>
      </c>
      <c r="E10" s="11">
        <v>6.5</v>
      </c>
      <c r="F10" s="13"/>
      <c r="G10" s="19">
        <f t="shared" si="1"/>
        <v>0.22387211385683392</v>
      </c>
      <c r="H10" s="19">
        <f t="shared" si="1"/>
        <v>4.4668359215096318</v>
      </c>
      <c r="I10" s="19">
        <f t="shared" si="2"/>
        <v>12.882495516931344</v>
      </c>
      <c r="J10" s="14">
        <f t="shared" si="3"/>
        <v>1005.3824172377932</v>
      </c>
      <c r="K10" s="14">
        <f t="shared" si="0"/>
        <v>78.042520249002095</v>
      </c>
      <c r="L10" s="19">
        <f t="shared" si="4"/>
        <v>0.26911213878966239</v>
      </c>
      <c r="M10" s="26">
        <f t="shared" si="5"/>
        <v>2.1921692516418796</v>
      </c>
    </row>
    <row r="11" spans="1:13" x14ac:dyDescent="0.35">
      <c r="A11" s="10">
        <v>9</v>
      </c>
      <c r="B11" s="35" t="s">
        <v>33</v>
      </c>
      <c r="C11" s="36"/>
      <c r="D11" s="11">
        <v>-2</v>
      </c>
      <c r="E11" s="11">
        <v>2</v>
      </c>
      <c r="F11" s="13"/>
      <c r="G11" s="19">
        <f t="shared" si="1"/>
        <v>0.63095734448019325</v>
      </c>
      <c r="H11" s="19">
        <f t="shared" si="1"/>
        <v>1.5848931924611136</v>
      </c>
      <c r="I11" s="19">
        <f t="shared" si="2"/>
        <v>2.8840315031266064</v>
      </c>
      <c r="J11" s="14">
        <f t="shared" si="3"/>
        <v>169.61902581372294</v>
      </c>
      <c r="K11" s="14">
        <f t="shared" si="0"/>
        <v>58.813166787476945</v>
      </c>
      <c r="L11" s="19">
        <f t="shared" si="4"/>
        <v>0.20280402340509293</v>
      </c>
      <c r="M11" s="26">
        <f t="shared" si="5"/>
        <v>2.3949732750469725</v>
      </c>
    </row>
    <row r="12" spans="1:13" x14ac:dyDescent="0.35">
      <c r="A12" s="10">
        <v>10</v>
      </c>
      <c r="B12" s="35" t="s">
        <v>35</v>
      </c>
      <c r="C12" s="36"/>
      <c r="D12" s="11">
        <v>-1.7</v>
      </c>
      <c r="E12" s="11">
        <v>1.7</v>
      </c>
      <c r="F12" s="13"/>
      <c r="G12" s="19">
        <f t="shared" si="1"/>
        <v>0.67608297539198181</v>
      </c>
      <c r="H12" s="19">
        <f t="shared" si="1"/>
        <v>1.4791083881682074</v>
      </c>
      <c r="I12" s="19">
        <f t="shared" si="2"/>
        <v>1.8197008586099837</v>
      </c>
      <c r="J12" s="14">
        <f t="shared" si="3"/>
        <v>138.94143256878016</v>
      </c>
      <c r="K12" s="14">
        <f t="shared" si="0"/>
        <v>76.353996268877651</v>
      </c>
      <c r="L12" s="19">
        <f t="shared" si="4"/>
        <v>0.26328964230647467</v>
      </c>
      <c r="M12" s="26">
        <f t="shared" si="5"/>
        <v>2.6582629173534471</v>
      </c>
    </row>
    <row r="13" spans="1:13" x14ac:dyDescent="0.35">
      <c r="A13" s="10">
        <v>11</v>
      </c>
      <c r="B13" s="35" t="s">
        <v>36</v>
      </c>
      <c r="C13" s="36"/>
      <c r="D13" s="11"/>
      <c r="E13" s="11">
        <v>6</v>
      </c>
      <c r="F13" s="13"/>
      <c r="G13" s="19" t="str">
        <f t="shared" si="1"/>
        <v/>
      </c>
      <c r="H13" s="19">
        <f t="shared" si="1"/>
        <v>3.9810717055349727</v>
      </c>
      <c r="I13" s="19">
        <f t="shared" si="2"/>
        <v>1.2302687708123818</v>
      </c>
      <c r="J13" s="14">
        <f t="shared" si="3"/>
        <v>864.51079460514211</v>
      </c>
      <c r="K13" s="14">
        <f t="shared" si="0"/>
        <v>702.70075540833307</v>
      </c>
      <c r="L13" s="19">
        <f t="shared" si="4"/>
        <v>2.4231060531321829</v>
      </c>
      <c r="M13" s="26">
        <f t="shared" si="5"/>
        <v>5.08136897048563</v>
      </c>
    </row>
    <row r="14" spans="1:13" ht="15" thickBot="1" x14ac:dyDescent="0.4">
      <c r="A14" s="7">
        <v>12</v>
      </c>
      <c r="B14" s="37"/>
      <c r="C14" s="38"/>
      <c r="D14" s="12"/>
      <c r="E14" s="12"/>
      <c r="F14" s="16"/>
      <c r="G14" s="20" t="str">
        <f t="shared" si="1"/>
        <v/>
      </c>
      <c r="H14" s="20" t="str">
        <f t="shared" si="1"/>
        <v/>
      </c>
      <c r="I14" s="20" t="str">
        <f t="shared" si="2"/>
        <v/>
      </c>
      <c r="J14" s="17" t="str">
        <f t="shared" si="3"/>
        <v/>
      </c>
      <c r="K14" s="17" t="str">
        <f t="shared" si="0"/>
        <v/>
      </c>
      <c r="L14" s="20" t="str">
        <f t="shared" si="4"/>
        <v/>
      </c>
      <c r="M14" s="27" t="str">
        <f t="shared" si="5"/>
        <v/>
      </c>
    </row>
    <row r="15" spans="1:13" x14ac:dyDescent="0.35">
      <c r="J15" s="1"/>
    </row>
    <row r="16" spans="1:13" x14ac:dyDescent="0.35">
      <c r="J16" s="28" t="s">
        <v>24</v>
      </c>
      <c r="K16" s="29">
        <f>SUM(K5:K14)</f>
        <v>1183.5970014408329</v>
      </c>
      <c r="L16" s="6"/>
      <c r="M16" s="6"/>
    </row>
    <row r="17" spans="10:10" x14ac:dyDescent="0.35">
      <c r="J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SME</vt:lpstr>
      <vt:lpstr>King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2019-04-15T21:02:54Z</dcterms:modified>
</cp:coreProperties>
</file>