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mp\2\"/>
    </mc:Choice>
  </mc:AlternateContent>
  <bookViews>
    <workbookView xWindow="-15" yWindow="-15" windowWidth="19155" windowHeight="4470"/>
  </bookViews>
  <sheets>
    <sheet name="Employees" sheetId="13" r:id="rId1"/>
    <sheet name="Cognos_Office_Connection_Cache" sheetId="14" state="veryHidden" r:id="rId2"/>
    <sheet name="Details" sheetId="7" r:id="rId3"/>
    <sheet name="BenefitAsmpts" sheetId="8" r:id="rId4"/>
    <sheet name="CompAsmpts" sheetId="10" r:id="rId5"/>
    <sheet name="Report" sheetId="11" r:id="rId6"/>
    <sheet name="{PL}PickLst" sheetId="5" state="hidden" r:id="rId7"/>
    <sheet name="Lookup" sheetId="6" state="hidden" r:id="rId8"/>
  </sheets>
  <definedNames>
    <definedName name="ID" localSheetId="6" hidden="1">"4e32aff9-74a6-4d41-9055-a97bb5873d9a"</definedName>
    <definedName name="ID" localSheetId="3" hidden="1">"a04de8bf-718f-4c0f-9a57-45b377839d56"</definedName>
    <definedName name="ID" localSheetId="1" hidden="1">"7a2bf0e0-144a-46a4-845f-27736caaa895"</definedName>
    <definedName name="ID" localSheetId="4" hidden="1">"2e997fbf-3731-4470-9b33-577d9783e9d4"</definedName>
    <definedName name="ID" localSheetId="2" hidden="1">"9f2c14a0-a4ff-49ee-bb2d-1f4c5c1c2599"</definedName>
    <definedName name="ID" localSheetId="0" hidden="1">"18b184f2-6fc2-486e-853e-a67ecfa893e2"</definedName>
    <definedName name="ID" localSheetId="7" hidden="1">"37ead40c-c8c4-4dd9-bb49-246c6a2b13b3"</definedName>
    <definedName name="ID" localSheetId="5" hidden="1">"f9c49e34-07a9-4d24-ba07-4271b07a0652"</definedName>
    <definedName name="Organization">Employees!$D$15</definedName>
    <definedName name="SortBy">Lookup!$B$2:$B$5</definedName>
    <definedName name="SortOrder">Lookup!$A$2:$A$4</definedName>
    <definedName name="TM1REBUILDOPTION">1</definedName>
    <definedName name="TM1RPTDATARNG1" localSheetId="0">Employees!$21:$31</definedName>
    <definedName name="TM1RPTDATARNG2" localSheetId="4">CompAsmpts!$20:$26</definedName>
    <definedName name="TM1RPTFMTIDCOL" localSheetId="4">CompAsmpts!$A$1:$A$8</definedName>
    <definedName name="TM1RPTFMTIDCOL" localSheetId="0">Employees!$A$1:$A$10</definedName>
    <definedName name="TM1RPTFMTRNG" localSheetId="4">CompAsmpts!$C$1:$F$8</definedName>
    <definedName name="TM1RPTFMTRNG" localSheetId="0">Employees!$D$1:$Q$10</definedName>
    <definedName name="YEsNo">Lookup!$C$2:$C$3</definedName>
  </definedNames>
  <calcPr calcId="152511" calcMode="manual" concurrentCalc="0"/>
</workbook>
</file>

<file path=xl/calcChain.xml><?xml version="1.0" encoding="utf-8"?>
<calcChain xmlns="http://schemas.openxmlformats.org/spreadsheetml/2006/main">
  <c r="D11" i="13" l="1"/>
  <c r="D15" i="13"/>
  <c r="F15" i="13"/>
  <c r="H15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K31" i="13"/>
  <c r="J31" i="13"/>
  <c r="Q31" i="13"/>
  <c r="P31" i="13"/>
  <c r="O31" i="13"/>
  <c r="N31" i="13"/>
  <c r="M31" i="13"/>
  <c r="L31" i="13"/>
  <c r="I31" i="13"/>
  <c r="H31" i="13"/>
  <c r="G31" i="13"/>
  <c r="F31" i="13"/>
  <c r="E31" i="13"/>
  <c r="K30" i="13"/>
  <c r="J30" i="13"/>
  <c r="Q30" i="13"/>
  <c r="P30" i="13"/>
  <c r="O30" i="13"/>
  <c r="N30" i="13"/>
  <c r="M30" i="13"/>
  <c r="L30" i="13"/>
  <c r="I30" i="13"/>
  <c r="H30" i="13"/>
  <c r="G30" i="13"/>
  <c r="F30" i="13"/>
  <c r="E30" i="13"/>
  <c r="K29" i="13"/>
  <c r="J29" i="13"/>
  <c r="Q29" i="13"/>
  <c r="P29" i="13"/>
  <c r="O29" i="13"/>
  <c r="N29" i="13"/>
  <c r="M29" i="13"/>
  <c r="L29" i="13"/>
  <c r="I29" i="13"/>
  <c r="H29" i="13"/>
  <c r="G29" i="13"/>
  <c r="F29" i="13"/>
  <c r="E29" i="13"/>
  <c r="K28" i="13"/>
  <c r="J28" i="13"/>
  <c r="Q28" i="13"/>
  <c r="P28" i="13"/>
  <c r="O28" i="13"/>
  <c r="N28" i="13"/>
  <c r="M28" i="13"/>
  <c r="L28" i="13"/>
  <c r="I28" i="13"/>
  <c r="H28" i="13"/>
  <c r="G28" i="13"/>
  <c r="F28" i="13"/>
  <c r="E28" i="13"/>
  <c r="K27" i="13"/>
  <c r="J27" i="13"/>
  <c r="Q27" i="13"/>
  <c r="P27" i="13"/>
  <c r="O27" i="13"/>
  <c r="N27" i="13"/>
  <c r="M27" i="13"/>
  <c r="L27" i="13"/>
  <c r="I27" i="13"/>
  <c r="H27" i="13"/>
  <c r="G27" i="13"/>
  <c r="F27" i="13"/>
  <c r="E27" i="13"/>
  <c r="K26" i="13"/>
  <c r="J26" i="13"/>
  <c r="Q26" i="13"/>
  <c r="P26" i="13"/>
  <c r="O26" i="13"/>
  <c r="N26" i="13"/>
  <c r="M26" i="13"/>
  <c r="L26" i="13"/>
  <c r="I26" i="13"/>
  <c r="H26" i="13"/>
  <c r="G26" i="13"/>
  <c r="F26" i="13"/>
  <c r="E26" i="13"/>
  <c r="K25" i="13"/>
  <c r="J25" i="13"/>
  <c r="Q25" i="13"/>
  <c r="P25" i="13"/>
  <c r="O25" i="13"/>
  <c r="N25" i="13"/>
  <c r="M25" i="13"/>
  <c r="L25" i="13"/>
  <c r="I25" i="13"/>
  <c r="H25" i="13"/>
  <c r="G25" i="13"/>
  <c r="F25" i="13"/>
  <c r="E25" i="13"/>
  <c r="K24" i="13"/>
  <c r="J24" i="13"/>
  <c r="Q24" i="13"/>
  <c r="P24" i="13"/>
  <c r="O24" i="13"/>
  <c r="N24" i="13"/>
  <c r="M24" i="13"/>
  <c r="L24" i="13"/>
  <c r="I24" i="13"/>
  <c r="H24" i="13"/>
  <c r="G24" i="13"/>
  <c r="F24" i="13"/>
  <c r="E24" i="13"/>
  <c r="K23" i="13"/>
  <c r="J23" i="13"/>
  <c r="Q23" i="13"/>
  <c r="P23" i="13"/>
  <c r="O23" i="13"/>
  <c r="N23" i="13"/>
  <c r="M23" i="13"/>
  <c r="L23" i="13"/>
  <c r="I23" i="13"/>
  <c r="H23" i="13"/>
  <c r="G23" i="13"/>
  <c r="F23" i="13"/>
  <c r="E23" i="13"/>
  <c r="K22" i="13"/>
  <c r="J22" i="13"/>
  <c r="Q22" i="13"/>
  <c r="P22" i="13"/>
  <c r="O22" i="13"/>
  <c r="N22" i="13"/>
  <c r="M22" i="13"/>
  <c r="L22" i="13"/>
  <c r="I22" i="13"/>
  <c r="H22" i="13"/>
  <c r="G22" i="13"/>
  <c r="F22" i="13"/>
  <c r="E22" i="13"/>
  <c r="A26" i="10"/>
  <c r="A25" i="10"/>
  <c r="A24" i="10"/>
  <c r="A23" i="10"/>
  <c r="A22" i="10"/>
  <c r="A21" i="10"/>
  <c r="C9" i="10"/>
  <c r="F19" i="10"/>
  <c r="C13" i="10"/>
  <c r="F26" i="10"/>
  <c r="E19" i="10"/>
  <c r="E26" i="10"/>
  <c r="D19" i="10"/>
  <c r="D26" i="10"/>
  <c r="F25" i="10"/>
  <c r="E25" i="10"/>
  <c r="D25" i="10"/>
  <c r="F24" i="10"/>
  <c r="E24" i="10"/>
  <c r="D24" i="10"/>
  <c r="F23" i="10"/>
  <c r="E23" i="10"/>
  <c r="D23" i="10"/>
  <c r="F22" i="10"/>
  <c r="E22" i="10"/>
  <c r="D22" i="10"/>
  <c r="F21" i="10"/>
  <c r="E21" i="10"/>
  <c r="D21" i="10"/>
  <c r="A5" i="13"/>
  <c r="A4" i="13"/>
  <c r="A3" i="13"/>
  <c r="A2" i="13"/>
  <c r="A5" i="10"/>
  <c r="A4" i="10"/>
  <c r="A3" i="10"/>
  <c r="A2" i="10"/>
  <c r="A32" i="10"/>
  <c r="A28" i="10"/>
  <c r="D31" i="10"/>
  <c r="F29" i="10"/>
  <c r="E28" i="10"/>
  <c r="D27" i="10"/>
  <c r="B8" i="7"/>
  <c r="D21" i="13"/>
  <c r="M21" i="13"/>
  <c r="G21" i="13"/>
  <c r="D8" i="8"/>
  <c r="E8" i="11"/>
  <c r="B8" i="11"/>
  <c r="C8" i="11"/>
  <c r="C2" i="11"/>
  <c r="P25" i="11"/>
  <c r="P19" i="11"/>
  <c r="P14" i="11"/>
  <c r="D3" i="7"/>
  <c r="C8" i="7"/>
  <c r="E8" i="7"/>
  <c r="C2" i="7"/>
  <c r="D17" i="7"/>
  <c r="C1" i="11"/>
  <c r="G11" i="11"/>
  <c r="K11" i="11"/>
  <c r="D13" i="11"/>
  <c r="H13" i="11"/>
  <c r="L13" i="11"/>
  <c r="E14" i="11"/>
  <c r="I14" i="11"/>
  <c r="M14" i="11"/>
  <c r="E15" i="11"/>
  <c r="I15" i="11"/>
  <c r="M15" i="11"/>
  <c r="E17" i="11"/>
  <c r="I17" i="11"/>
  <c r="M17" i="11"/>
  <c r="E18" i="11"/>
  <c r="I18" i="11"/>
  <c r="M18" i="11"/>
  <c r="E19" i="11"/>
  <c r="I19" i="11"/>
  <c r="M19" i="11"/>
  <c r="E21" i="11"/>
  <c r="I21" i="11"/>
  <c r="M21" i="11"/>
  <c r="E22" i="11"/>
  <c r="I22" i="11"/>
  <c r="M22" i="11"/>
  <c r="E23" i="11"/>
  <c r="I23" i="11"/>
  <c r="M23" i="11"/>
  <c r="E25" i="11"/>
  <c r="I25" i="11"/>
  <c r="M25" i="11"/>
  <c r="E13" i="10"/>
  <c r="F16" i="10"/>
  <c r="C20" i="10"/>
  <c r="F20" i="10"/>
  <c r="B5" i="8"/>
  <c r="C1" i="8"/>
  <c r="E8" i="8"/>
  <c r="E12" i="8"/>
  <c r="D11" i="8"/>
  <c r="C8" i="8"/>
  <c r="C10" i="8"/>
  <c r="C1" i="7"/>
  <c r="E11" i="7"/>
  <c r="M11" i="7"/>
  <c r="H11" i="7"/>
  <c r="P29" i="7"/>
  <c r="L29" i="7"/>
  <c r="H29" i="7"/>
  <c r="D29" i="7"/>
  <c r="M28" i="7"/>
  <c r="I28" i="7"/>
  <c r="E28" i="7"/>
  <c r="N27" i="7"/>
  <c r="J27" i="7"/>
  <c r="F27" i="7"/>
  <c r="O25" i="7"/>
  <c r="K25" i="7"/>
  <c r="G25" i="7"/>
  <c r="P24" i="7"/>
  <c r="L24" i="7"/>
  <c r="H24" i="7"/>
  <c r="D24" i="7"/>
  <c r="M23" i="7"/>
  <c r="I23" i="7"/>
  <c r="E23" i="7"/>
  <c r="N21" i="7"/>
  <c r="A30" i="10"/>
  <c r="F31" i="10"/>
  <c r="E30" i="10"/>
  <c r="D29" i="10"/>
  <c r="F27" i="10"/>
  <c r="K21" i="13"/>
  <c r="O21" i="13"/>
  <c r="I21" i="13"/>
  <c r="E21" i="13"/>
  <c r="D14" i="11"/>
  <c r="P22" i="11"/>
  <c r="P17" i="11"/>
  <c r="O11" i="11"/>
  <c r="M1" i="11"/>
  <c r="I11" i="11"/>
  <c r="M11" i="11"/>
  <c r="F13" i="11"/>
  <c r="J13" i="11"/>
  <c r="N13" i="11"/>
  <c r="G14" i="11"/>
  <c r="K14" i="11"/>
  <c r="O14" i="11"/>
  <c r="G15" i="11"/>
  <c r="K15" i="11"/>
  <c r="O15" i="11"/>
  <c r="G17" i="11"/>
  <c r="K17" i="11"/>
  <c r="O17" i="11"/>
  <c r="G18" i="11"/>
  <c r="K18" i="11"/>
  <c r="O18" i="11"/>
  <c r="G19" i="11"/>
  <c r="K19" i="11"/>
  <c r="O19" i="11"/>
  <c r="G21" i="11"/>
  <c r="K21" i="11"/>
  <c r="O21" i="11"/>
  <c r="G22" i="11"/>
  <c r="K22" i="11"/>
  <c r="O22" i="11"/>
  <c r="G23" i="11"/>
  <c r="K23" i="11"/>
  <c r="O23" i="11"/>
  <c r="G25" i="11"/>
  <c r="K25" i="11"/>
  <c r="O25" i="11"/>
  <c r="D16" i="10"/>
  <c r="F15" i="10"/>
  <c r="D20" i="10"/>
  <c r="D13" i="8"/>
  <c r="C12" i="8"/>
  <c r="E10" i="8"/>
  <c r="D9" i="8"/>
  <c r="K11" i="7"/>
  <c r="K1" i="7"/>
  <c r="O11" i="7"/>
  <c r="N29" i="7"/>
  <c r="J29" i="7"/>
  <c r="F29" i="7"/>
  <c r="O28" i="7"/>
  <c r="K28" i="7"/>
  <c r="G28" i="7"/>
  <c r="P27" i="7"/>
  <c r="L27" i="7"/>
  <c r="H27" i="7"/>
  <c r="D27" i="7"/>
  <c r="M25" i="7"/>
  <c r="I25" i="7"/>
  <c r="E25" i="7"/>
  <c r="N24" i="7"/>
  <c r="J24" i="7"/>
  <c r="F24" i="7"/>
  <c r="O23" i="7"/>
  <c r="K23" i="7"/>
  <c r="A29" i="10"/>
  <c r="E32" i="10"/>
  <c r="E31" i="10"/>
  <c r="D30" i="10"/>
  <c r="F28" i="10"/>
  <c r="E27" i="10"/>
  <c r="J21" i="13"/>
  <c r="N21" i="13"/>
  <c r="H21" i="13"/>
  <c r="B21" i="13"/>
  <c r="N10" i="13"/>
  <c r="P11" i="11"/>
  <c r="P21" i="11"/>
  <c r="P15" i="11"/>
  <c r="E11" i="11"/>
  <c r="I11" i="7"/>
  <c r="F11" i="11"/>
  <c r="J11" i="11"/>
  <c r="N11" i="11"/>
  <c r="G13" i="11"/>
  <c r="K13" i="11"/>
  <c r="O13" i="11"/>
  <c r="H14" i="11"/>
  <c r="L14" i="11"/>
  <c r="D15" i="11"/>
  <c r="H15" i="11"/>
  <c r="L15" i="11"/>
  <c r="D17" i="11"/>
  <c r="H17" i="11"/>
  <c r="L17" i="11"/>
  <c r="D18" i="11"/>
  <c r="H18" i="11"/>
  <c r="L18" i="11"/>
  <c r="D19" i="11"/>
  <c r="H19" i="11"/>
  <c r="L19" i="11"/>
  <c r="D21" i="11"/>
  <c r="H21" i="11"/>
  <c r="L21" i="11"/>
  <c r="D22" i="11"/>
  <c r="H22" i="11"/>
  <c r="L22" i="11"/>
  <c r="D23" i="11"/>
  <c r="H23" i="11"/>
  <c r="L23" i="11"/>
  <c r="D25" i="11"/>
  <c r="H25" i="11"/>
  <c r="L25" i="11"/>
  <c r="E16" i="10"/>
  <c r="D15" i="10"/>
  <c r="A20" i="10"/>
  <c r="C13" i="8"/>
  <c r="E11" i="8"/>
  <c r="D10" i="8"/>
  <c r="C9" i="8"/>
  <c r="B11" i="7"/>
  <c r="C13" i="7"/>
  <c r="A31" i="10"/>
  <c r="F30" i="10"/>
  <c r="L21" i="13"/>
  <c r="L11" i="11"/>
  <c r="F14" i="11"/>
  <c r="J15" i="11"/>
  <c r="N17" i="11"/>
  <c r="F19" i="11"/>
  <c r="J21" i="11"/>
  <c r="N22" i="11"/>
  <c r="F25" i="11"/>
  <c r="E15" i="10"/>
  <c r="C11" i="8"/>
  <c r="N11" i="7"/>
  <c r="K29" i="7"/>
  <c r="P28" i="7"/>
  <c r="H28" i="7"/>
  <c r="M27" i="7"/>
  <c r="E27" i="7"/>
  <c r="J25" i="7"/>
  <c r="O24" i="7"/>
  <c r="G24" i="7"/>
  <c r="L23" i="7"/>
  <c r="F23" i="7"/>
  <c r="M21" i="7"/>
  <c r="I21" i="7"/>
  <c r="E21" i="7"/>
  <c r="N20" i="7"/>
  <c r="J20" i="7"/>
  <c r="F20" i="7"/>
  <c r="O19" i="7"/>
  <c r="K19" i="7"/>
  <c r="G19" i="7"/>
  <c r="P31" i="7"/>
  <c r="L31" i="7"/>
  <c r="H31" i="7"/>
  <c r="D31" i="7"/>
  <c r="M17" i="7"/>
  <c r="I17" i="7"/>
  <c r="E17" i="7"/>
  <c r="F18" i="11"/>
  <c r="G11" i="7"/>
  <c r="N28" i="7"/>
  <c r="F28" i="7"/>
  <c r="H25" i="7"/>
  <c r="E24" i="7"/>
  <c r="J23" i="7"/>
  <c r="L21" i="7"/>
  <c r="H21" i="7"/>
  <c r="M20" i="7"/>
  <c r="E20" i="7"/>
  <c r="J19" i="7"/>
  <c r="F19" i="7"/>
  <c r="K31" i="7"/>
  <c r="G31" i="7"/>
  <c r="L17" i="7"/>
  <c r="N23" i="11"/>
  <c r="M1" i="7"/>
  <c r="E29" i="7"/>
  <c r="O27" i="7"/>
  <c r="D25" i="7"/>
  <c r="N23" i="7"/>
  <c r="O21" i="7"/>
  <c r="K20" i="7"/>
  <c r="G20" i="7"/>
  <c r="P19" i="7"/>
  <c r="L19" i="7"/>
  <c r="H19" i="7"/>
  <c r="M31" i="7"/>
  <c r="E31" i="7"/>
  <c r="N17" i="7"/>
  <c r="A27" i="10"/>
  <c r="E29" i="10"/>
  <c r="F21" i="13"/>
  <c r="P23" i="11"/>
  <c r="D11" i="11"/>
  <c r="E13" i="11"/>
  <c r="J14" i="11"/>
  <c r="N15" i="11"/>
  <c r="J19" i="11"/>
  <c r="N21" i="11"/>
  <c r="F23" i="11"/>
  <c r="J25" i="11"/>
  <c r="E20" i="10"/>
  <c r="E9" i="8"/>
  <c r="I29" i="7"/>
  <c r="K27" i="7"/>
  <c r="P25" i="7"/>
  <c r="M24" i="7"/>
  <c r="D23" i="7"/>
  <c r="D21" i="7"/>
  <c r="I20" i="7"/>
  <c r="N19" i="7"/>
  <c r="O31" i="7"/>
  <c r="P17" i="7"/>
  <c r="H17" i="7"/>
  <c r="P13" i="11"/>
  <c r="G27" i="7"/>
  <c r="F21" i="7"/>
  <c r="D19" i="7"/>
  <c r="J17" i="7"/>
  <c r="F32" i="10"/>
  <c r="D28" i="10"/>
  <c r="O10" i="13"/>
  <c r="P18" i="11"/>
  <c r="K1" i="11"/>
  <c r="I13" i="11"/>
  <c r="N14" i="11"/>
  <c r="F17" i="11"/>
  <c r="J18" i="11"/>
  <c r="N19" i="11"/>
  <c r="F22" i="11"/>
  <c r="J23" i="11"/>
  <c r="N25" i="11"/>
  <c r="E13" i="8"/>
  <c r="C11" i="7"/>
  <c r="O29" i="7"/>
  <c r="G29" i="7"/>
  <c r="L28" i="7"/>
  <c r="D28" i="7"/>
  <c r="I27" i="7"/>
  <c r="N25" i="7"/>
  <c r="F25" i="7"/>
  <c r="K24" i="7"/>
  <c r="P23" i="7"/>
  <c r="H23" i="7"/>
  <c r="P21" i="7"/>
  <c r="K21" i="7"/>
  <c r="G21" i="7"/>
  <c r="P20" i="7"/>
  <c r="L20" i="7"/>
  <c r="H20" i="7"/>
  <c r="D20" i="7"/>
  <c r="M19" i="7"/>
  <c r="I19" i="7"/>
  <c r="E19" i="7"/>
  <c r="N31" i="7"/>
  <c r="J31" i="7"/>
  <c r="F31" i="7"/>
  <c r="O17" i="7"/>
  <c r="K17" i="7"/>
  <c r="G17" i="7"/>
  <c r="D32" i="10"/>
  <c r="P21" i="13"/>
  <c r="H11" i="11"/>
  <c r="M13" i="11"/>
  <c r="F15" i="11"/>
  <c r="J17" i="11"/>
  <c r="N18" i="11"/>
  <c r="F21" i="11"/>
  <c r="J22" i="11"/>
  <c r="D12" i="8"/>
  <c r="M29" i="7"/>
  <c r="J28" i="7"/>
  <c r="L25" i="7"/>
  <c r="I24" i="7"/>
  <c r="G23" i="7"/>
  <c r="J21" i="7"/>
  <c r="O20" i="7"/>
  <c r="I31" i="7"/>
  <c r="F17" i="7"/>
  <c r="L15" i="13"/>
  <c r="A21" i="13"/>
  <c r="Q21" i="13"/>
</calcChain>
</file>

<file path=xl/sharedStrings.xml><?xml version="1.0" encoding="utf-8"?>
<sst xmlns="http://schemas.openxmlformats.org/spreadsheetml/2006/main" count="409" uniqueCount="308">
  <si>
    <t>Year</t>
  </si>
  <si>
    <t>Version</t>
  </si>
  <si>
    <t>Name/Desc</t>
  </si>
  <si>
    <t>Job Type</t>
  </si>
  <si>
    <t>Job Code</t>
  </si>
  <si>
    <t>FTE</t>
  </si>
  <si>
    <t>50P Salary</t>
  </si>
  <si>
    <t>Current Salary</t>
  </si>
  <si>
    <t>Merit Pd</t>
  </si>
  <si>
    <t>Merit %</t>
  </si>
  <si>
    <t>New Salary</t>
  </si>
  <si>
    <t>Start Pd</t>
  </si>
  <si>
    <t>Term/xfer Pd</t>
  </si>
  <si>
    <t>Total Cost</t>
  </si>
  <si>
    <t>Comment</t>
  </si>
  <si>
    <t>N</t>
  </si>
  <si>
    <t>[Begin Format Range]</t>
  </si>
  <si>
    <t>[End Format Range]</t>
  </si>
  <si>
    <t>1</t>
  </si>
  <si>
    <t>2</t>
  </si>
  <si>
    <t>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</si>
  <si>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</si>
  <si>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</si>
  <si>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</si>
  <si>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</si>
  <si>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</si>
  <si>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</si>
  <si>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</si>
  <si>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</si>
  <si>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</si>
  <si>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</si>
  <si>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</si>
  <si>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</si>
  <si>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Organization</t>
  </si>
  <si>
    <t>Employee Details</t>
  </si>
  <si>
    <t>Desc</t>
  </si>
  <si>
    <t>Asc</t>
  </si>
  <si>
    <t>SortOrder</t>
  </si>
  <si>
    <t>SortBy</t>
  </si>
  <si>
    <t>YesNo</t>
  </si>
  <si>
    <t>Yes</t>
  </si>
  <si>
    <t>No</t>
  </si>
  <si>
    <t>CUBE:</t>
  </si>
  <si>
    <t>EmployeeList</t>
  </si>
  <si>
    <t>Total Expense</t>
  </si>
  <si>
    <t>Monthly Salary &amp; Bonus</t>
  </si>
  <si>
    <t>Medical Exp</t>
  </si>
  <si>
    <t>Other Benefits Exp</t>
  </si>
  <si>
    <t>FICA Exp</t>
  </si>
  <si>
    <t>Medicare Exp</t>
  </si>
  <si>
    <t>Mktg</t>
  </si>
  <si>
    <t>Prod Mgmt</t>
  </si>
  <si>
    <t>Corp Com</t>
  </si>
  <si>
    <t>Fin</t>
  </si>
  <si>
    <t>Exec</t>
  </si>
  <si>
    <t>HR</t>
  </si>
  <si>
    <t>IT</t>
  </si>
  <si>
    <t>Eng</t>
  </si>
  <si>
    <t>Ops</t>
  </si>
  <si>
    <t>Trade</t>
  </si>
  <si>
    <t>Prod Dev</t>
  </si>
  <si>
    <t>A031 AFH Business Dev Manager</t>
  </si>
  <si>
    <t>A032 Sr, AFH Account Executive</t>
  </si>
  <si>
    <t>B002 Associate Director Creative</t>
  </si>
  <si>
    <t>B003 Associate Marketing Manager</t>
  </si>
  <si>
    <t>B004 Marketing Manager Catalog</t>
  </si>
  <si>
    <t>B006 Director Consumer Direct</t>
  </si>
  <si>
    <t>B007 Marketing Director</t>
  </si>
  <si>
    <t>B008 Graphic Designer II</t>
  </si>
  <si>
    <t>B010 Print Production Traffic Mgr</t>
  </si>
  <si>
    <t>B011 Marketing Manager</t>
  </si>
  <si>
    <t>B012 Marketing Manager II</t>
  </si>
  <si>
    <t>B016 Production Artist</t>
  </si>
  <si>
    <t>B017 Public Relations Coordinator</t>
  </si>
  <si>
    <t>B018 Web Content Project Manager</t>
  </si>
  <si>
    <t>B019 Marketing Specialist I</t>
  </si>
  <si>
    <t>B020 Marketing Specialist II</t>
  </si>
  <si>
    <t>B021 Marketing Specialist II</t>
  </si>
  <si>
    <t>B022 MultiBrand Tech Prom Mgr</t>
  </si>
  <si>
    <t>B023 Communications Copy Writer</t>
  </si>
  <si>
    <t>B024 Creative Coordinator</t>
  </si>
  <si>
    <t>B025 Marketing Specialist</t>
  </si>
  <si>
    <t>B026 Catalog and Digital Asset Cord</t>
  </si>
  <si>
    <t>B027 Catalog Circulation Manager</t>
  </si>
  <si>
    <t>B028 Marketing Mgr Database</t>
  </si>
  <si>
    <t>B030 Director of Public Relations</t>
  </si>
  <si>
    <t>C001 Sr Dir, Coffee</t>
  </si>
  <si>
    <t>C002 Coffee Producer Support Coord</t>
  </si>
  <si>
    <t>C003 Coffee Product Manager</t>
  </si>
  <si>
    <t>C004 Coffee Generalist</t>
  </si>
  <si>
    <t>C005 Green Bean Buyer</t>
  </si>
  <si>
    <t>C006 Green Bean Loader</t>
  </si>
  <si>
    <t>C008 Roaster Level I</t>
  </si>
  <si>
    <t>C009 Roaster III</t>
  </si>
  <si>
    <t>C010 Roasting Manager</t>
  </si>
  <si>
    <t>C011 Roaster Green Bean Loader</t>
  </si>
  <si>
    <t>C012 Coffee Purchasing Manager</t>
  </si>
  <si>
    <t>C013 Coffee Quality Analyst</t>
  </si>
  <si>
    <t>C014 Coffee Project Manager</t>
  </si>
  <si>
    <t>C015 Coffee Planning Analyst</t>
  </si>
  <si>
    <t>C016 Coffee and Quality Manager</t>
  </si>
  <si>
    <t>C017 Roasting Supervisor</t>
  </si>
  <si>
    <t>C020 Director, Coffee Purchasing</t>
  </si>
  <si>
    <t>C021 Director, Coffee Quality</t>
  </si>
  <si>
    <t>E001 Director Social Advocacy CCD</t>
  </si>
  <si>
    <t>E002 Enterprise Vol Specialist</t>
  </si>
  <si>
    <t>E003 Environmental Affairs Manager</t>
  </si>
  <si>
    <t>E004 CSR Media Specialist</t>
  </si>
  <si>
    <t>E005 VP Corp Social Responsibility</t>
  </si>
  <si>
    <t>E006 VP Environmental Affairs</t>
  </si>
  <si>
    <t>E007 CSR Communications Specialist</t>
  </si>
  <si>
    <t>E008 Director Domestic Outreach</t>
  </si>
  <si>
    <t>E009 Enviromental Compliance Spec</t>
  </si>
  <si>
    <t>E010 Assoc Director of CSR Reprtg</t>
  </si>
  <si>
    <t>E012 CSR Administrative Assistant</t>
  </si>
  <si>
    <t>E013 Coffee Community Outreach Mgr</t>
  </si>
  <si>
    <t>F001 Payroll Supervisor</t>
  </si>
  <si>
    <t>F004 Supply Chain Fin Analyst Mgr</t>
  </si>
  <si>
    <t>F005 Treasury Manager</t>
  </si>
  <si>
    <t>F006 Accountant II (PT)</t>
  </si>
  <si>
    <t>F007 Accounting Manager</t>
  </si>
  <si>
    <t>F008 Accounts Payable Coordinator I</t>
  </si>
  <si>
    <t>F009 Accounts Payable Supervisor</t>
  </si>
  <si>
    <t>F010 Billing Specialist</t>
  </si>
  <si>
    <t>F011 Credit &amp; Collections Supv</t>
  </si>
  <si>
    <t>F012 Business Analyst Finance SME</t>
  </si>
  <si>
    <t>F013 Accounts Receivable Specialist</t>
  </si>
  <si>
    <t>F014 Controller</t>
  </si>
  <si>
    <t>F015 Credit Collections Spec</t>
  </si>
  <si>
    <t>F016 Dir Treasury</t>
  </si>
  <si>
    <t>F017 Director Financial Planning</t>
  </si>
  <si>
    <t>F018 Director Internal Auditing</t>
  </si>
  <si>
    <t>F020 Financial Analyst II</t>
  </si>
  <si>
    <t>G001 Assistant to President CEO</t>
  </si>
  <si>
    <t>G002 Secretary to the OCEO</t>
  </si>
  <si>
    <t>G003 Chief Executive Officer</t>
  </si>
  <si>
    <t>G004 Chairman of the Board</t>
  </si>
  <si>
    <t>G005 President - SCBU</t>
  </si>
  <si>
    <t>G006 VP Corp Gen Counsel</t>
  </si>
  <si>
    <t>G007 Executive Legal Secretary</t>
  </si>
  <si>
    <t>G008 VP, Strategy &amp; New Business</t>
  </si>
  <si>
    <t>G009 VP &amp; General Counsel</t>
  </si>
  <si>
    <t>G010 Senior Counsel</t>
  </si>
  <si>
    <t>G011 VP &amp; Assoc General Counsel</t>
  </si>
  <si>
    <t>G012 Paralegal, Trademark</t>
  </si>
  <si>
    <t>H001 Benefits Coordinator</t>
  </si>
  <si>
    <t>H002 Compensation Manager</t>
  </si>
  <si>
    <t>H004 Dir Continuous Learning OE</t>
  </si>
  <si>
    <t>H005 Dir, Compensation &amp; Benefits</t>
  </si>
  <si>
    <t>H006 HR Manager</t>
  </si>
  <si>
    <t>H007 HRIS Manager</t>
  </si>
  <si>
    <t>H008 Sr Dir, Human Resources</t>
  </si>
  <si>
    <t>H009 Human Resources Generalist I</t>
  </si>
  <si>
    <t>H010 Human Resources Gen II</t>
  </si>
  <si>
    <t>H012 Wellness Specialist</t>
  </si>
  <si>
    <t>H016 Training Coordinator</t>
  </si>
  <si>
    <t>H018 Learning Coordinator</t>
  </si>
  <si>
    <t>H020 Intern</t>
  </si>
  <si>
    <t>I001 Business Manager</t>
  </si>
  <si>
    <t>I003 Network Engineer</t>
  </si>
  <si>
    <t>I004 Software Developer Analyst II</t>
  </si>
  <si>
    <t>I005 Software Developer Analyst III</t>
  </si>
  <si>
    <t>I007 Systems Administrator II</t>
  </si>
  <si>
    <t>I008 Systems Architect</t>
  </si>
  <si>
    <t>I009 Systems Implementation Mgr</t>
  </si>
  <si>
    <t>I011 Technical Support Manager</t>
  </si>
  <si>
    <t>I012 Technical Support Specialist</t>
  </si>
  <si>
    <t>I013 Web Architect Developer III</t>
  </si>
  <si>
    <t>I014 Elec Data Interchange Coord</t>
  </si>
  <si>
    <t>I015 Network and Telecom Manager</t>
  </si>
  <si>
    <t>I016 Enterprise Systems Manager</t>
  </si>
  <si>
    <t>I017 Data Center Operator Spec</t>
  </si>
  <si>
    <t>I018 Web Systems Architect</t>
  </si>
  <si>
    <t>I019 Director Enterprise Apps</t>
  </si>
  <si>
    <t>I020 Systems Arch Development Mgr</t>
  </si>
  <si>
    <t>J003 Engineer Business Manager</t>
  </si>
  <si>
    <t>J008 Project Engineer II</t>
  </si>
  <si>
    <t>J009 Project Engineer I</t>
  </si>
  <si>
    <t>J011 Process Engineer I</t>
  </si>
  <si>
    <t>J012 Distribution Engineer</t>
  </si>
  <si>
    <t>J013 Automation Systems Engineer I</t>
  </si>
  <si>
    <t>J014 Packaging Equipment Engineer</t>
  </si>
  <si>
    <t>J015 Software Engineer II</t>
  </si>
  <si>
    <t>J019 Plant Engineering Manager</t>
  </si>
  <si>
    <t>J020 Industrial Engineer l</t>
  </si>
  <si>
    <t>J021 Industrial Engineer ll</t>
  </si>
  <si>
    <t>J022 Automation System Engineer II</t>
  </si>
  <si>
    <t>J023 Coffee Processing Engineer Mgr</t>
  </si>
  <si>
    <t>J024 Equipment Engineer Cartoning</t>
  </si>
  <si>
    <t>J025 Equipment Engineer Packaging</t>
  </si>
  <si>
    <t>J026 Automation Controls Engineer</t>
  </si>
  <si>
    <t>J027 Automation Controls Manager</t>
  </si>
  <si>
    <t>J029 Dir, Equipment Engineering</t>
  </si>
  <si>
    <t>J030 Facilities Engineering Manager</t>
  </si>
  <si>
    <t>J031 Project Financial Coordinator</t>
  </si>
  <si>
    <t>J032 Director, Engineering</t>
  </si>
  <si>
    <t>L001 Buyer I</t>
  </si>
  <si>
    <t>L002 Buyer II</t>
  </si>
  <si>
    <t>L003 Sr Dir, Corporate Quality</t>
  </si>
  <si>
    <t>L005 Materials Analyst</t>
  </si>
  <si>
    <t>L007 Print Production Buyer</t>
  </si>
  <si>
    <t>L008 Print Production Manager</t>
  </si>
  <si>
    <t>L009 FTO Buyer</t>
  </si>
  <si>
    <t>L010 Purchasing Manager</t>
  </si>
  <si>
    <t>L011 Transportation Planner</t>
  </si>
  <si>
    <t>L012 Quality Documentation Spec</t>
  </si>
  <si>
    <t>L013 Operations Project Manager</t>
  </si>
  <si>
    <t>L014 Multi Site Qlty Program Mgr</t>
  </si>
  <si>
    <t>L015 Purchasing SME Buyer II</t>
  </si>
  <si>
    <t>L016 Quality Doc Spec Manager</t>
  </si>
  <si>
    <t>L017 Inventory Transaction Analyst</t>
  </si>
  <si>
    <t>L018 Inventory Setup Specialist</t>
  </si>
  <si>
    <t>L019 Director of Quality</t>
  </si>
  <si>
    <t>L020 Director of Purchasing</t>
  </si>
  <si>
    <t>T001 Business Process Architect</t>
  </si>
  <si>
    <t>T004 Sr Dir, Sales Ops &amp; Trade Mktg</t>
  </si>
  <si>
    <t>T005 Busn Intelligence Analyst III</t>
  </si>
  <si>
    <t>T006 Trade Promotion App Analyst</t>
  </si>
  <si>
    <t>T007 Demand Planning Manager</t>
  </si>
  <si>
    <t>T008 Trade Marketing Manager</t>
  </si>
  <si>
    <t>T009 Trade Marketing Analyst I</t>
  </si>
  <si>
    <t>T010 Trade Marketing Analyst II</t>
  </si>
  <si>
    <t>T011 Sales Forcst and Bdgt Anly II</t>
  </si>
  <si>
    <t>T012 CRM Application Analyst II</t>
  </si>
  <si>
    <t>T013 Contract Administrator</t>
  </si>
  <si>
    <t>T014 Category Management Manager</t>
  </si>
  <si>
    <t>Z001 Product Development Mgr</t>
  </si>
  <si>
    <t>Z002 VP Business Development</t>
  </si>
  <si>
    <t>Z003 VP Product and Development</t>
  </si>
  <si>
    <t>Z004 Product Development Technician</t>
  </si>
  <si>
    <t>Z005 Product Developer</t>
  </si>
  <si>
    <t>Z006 Product Development Manager</t>
  </si>
  <si>
    <t>Z007 Process Development Scientist</t>
  </si>
  <si>
    <t>Z008 Product Developer II</t>
  </si>
  <si>
    <t>Z009 Packaging Dev Engineer II</t>
  </si>
  <si>
    <t>Z010 Process Dev Engineer I</t>
  </si>
  <si>
    <t>Z011 Technology Dev Engineer I</t>
  </si>
  <si>
    <t>Z012 Process Dev Team Leader</t>
  </si>
  <si>
    <t>Z013 Research &amp; Development Manager</t>
  </si>
  <si>
    <t>Z014 Process Development Technician</t>
  </si>
  <si>
    <t>Z015 Assoc Dir, New Product Develop</t>
  </si>
  <si>
    <t>Z016 Dir, Process &amp; Package Develop</t>
  </si>
  <si>
    <t>Z017 Sensory Science Technician</t>
  </si>
  <si>
    <t>Z018 Packaging Dev Engineer I</t>
  </si>
  <si>
    <t>4</t>
  </si>
  <si>
    <t>5</t>
  </si>
  <si>
    <t>6</t>
  </si>
  <si>
    <t>7</t>
  </si>
  <si>
    <t>8</t>
  </si>
  <si>
    <t>9</t>
  </si>
  <si>
    <t>10</t>
  </si>
  <si>
    <t xml:space="preserve">Merit Adj % </t>
  </si>
  <si>
    <t>Input Validation</t>
  </si>
  <si>
    <t>Merit</t>
  </si>
  <si>
    <t>A030 Dir, AFH Business Development</t>
  </si>
  <si>
    <t>F</t>
  </si>
  <si>
    <t>M</t>
  </si>
  <si>
    <t>A018 Vice President of Sales</t>
  </si>
  <si>
    <t>A019 Vice President In Home Sales</t>
  </si>
  <si>
    <t>A023 Hospitality Sales Manger</t>
  </si>
  <si>
    <t>A024 Key Account Specialist</t>
  </si>
  <si>
    <t>A025 In Home Sales Oper Reg Mgr</t>
  </si>
  <si>
    <t>Start</t>
  </si>
  <si>
    <t>Pd</t>
  </si>
  <si>
    <t>Salary</t>
  </si>
  <si>
    <t>Current</t>
  </si>
  <si>
    <t>%</t>
  </si>
  <si>
    <t>Adj %</t>
  </si>
  <si>
    <t>New</t>
  </si>
  <si>
    <t>Term</t>
  </si>
  <si>
    <t>xfer</t>
  </si>
  <si>
    <t>Term Pd</t>
  </si>
  <si>
    <t>Medicare</t>
  </si>
  <si>
    <t>FICA</t>
  </si>
  <si>
    <t>FICA Limit</t>
  </si>
  <si>
    <t>Medical</t>
  </si>
  <si>
    <t>Other Benefits Rate</t>
  </si>
  <si>
    <t>Bonus %</t>
  </si>
  <si>
    <t>D</t>
  </si>
  <si>
    <t>Asmpt</t>
  </si>
  <si>
    <t>Job Related Compensation Assumptions</t>
  </si>
  <si>
    <t>A003 Acct Mgr</t>
  </si>
  <si>
    <t>A004 Sales Mgr</t>
  </si>
  <si>
    <t>A006 Reg Mgr</t>
  </si>
  <si>
    <t>A007 Reg Dir</t>
  </si>
  <si>
    <t>A008 Reg VP</t>
  </si>
  <si>
    <t>A009 Sales VP</t>
  </si>
  <si>
    <t>Employee Summary</t>
  </si>
  <si>
    <t>Salary Assumption</t>
  </si>
  <si>
    <t>Total</t>
  </si>
  <si>
    <t>Y1</t>
  </si>
  <si>
    <t>Y2</t>
  </si>
  <si>
    <t>Y3</t>
  </si>
  <si>
    <t>At Risk</t>
  </si>
  <si>
    <t>Score</t>
  </si>
  <si>
    <t>GREY</t>
  </si>
  <si>
    <t>test</t>
  </si>
  <si>
    <t>Merit Adj%  is available- and will be capped at an additional</t>
  </si>
  <si>
    <t>3% to address employee retention issue for those "at risk"</t>
  </si>
  <si>
    <t>C004 PM Anly</t>
  </si>
  <si>
    <t>C005 PM Anly II</t>
  </si>
  <si>
    <t>C006 Prod Mgr</t>
  </si>
  <si>
    <t>C008 Proj Mgr</t>
  </si>
  <si>
    <t>C009 PM Dir</t>
  </si>
  <si>
    <t>6000 Salary</t>
  </si>
  <si>
    <t>6005 Bonus</t>
  </si>
  <si>
    <t>6015 Employer Taxes</t>
  </si>
  <si>
    <t>6010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</si>
</sst>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&quot;- &quot;@"/>
    <numFmt numFmtId="165" formatCode="_(* #,##0_);_(* \(#,##0\);_(* &quot; &quot;??_);_(@_)"/>
    <numFmt numFmtId="166" formatCode="_(* #,##0_);_(* \(#,##0\);_(* &quot;-&quot;??_);_(@_)"/>
    <numFmt numFmtId="167" formatCode="0.0\ &quot;%&quot;"/>
    <numFmt numFmtId="168" formatCode="_(* #,##0.0_);_(* \(#,##0.0\);_(* &quot;-&quot;??_);_(@_)"/>
    <numFmt numFmtId="169" formatCode="0.0"/>
    <numFmt numFmtId="170" formatCode="#,##0.0\%"/>
    <numFmt numFmtId="171" formatCode="0.0%"/>
    <numFmt numFmtId="172" formatCode="_(* #,##0,_);_(* \(#,##0,\);_(* &quot;-&quot;??_);_(@_)"/>
    <numFmt numFmtId="173" formatCode="0.0&quot;%&quot;"/>
  </numFmts>
  <fonts count="4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indexed="21"/>
      <name val="Calibri"/>
      <family val="2"/>
      <scheme val="minor"/>
    </font>
    <font>
      <b/>
      <sz val="9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indexed="8"/>
      <name val="Arial"/>
      <family val="2"/>
    </font>
    <font>
      <sz val="9"/>
      <color indexed="9"/>
      <name val="Arial"/>
      <family val="2"/>
    </font>
    <font>
      <sz val="11"/>
      <color theme="0"/>
      <name val="Calibri"/>
      <family val="2"/>
    </font>
    <font>
      <b/>
      <sz val="12"/>
      <color theme="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  <font>
      <sz val="10"/>
      <color indexed="8"/>
      <name val="Tahoma"/>
      <family val="2"/>
    </font>
    <font>
      <sz val="14"/>
      <color indexed="63"/>
      <name val="Calibri"/>
      <family val="2"/>
    </font>
    <font>
      <b/>
      <sz val="12"/>
      <color theme="0"/>
      <name val="Calibri"/>
      <family val="2"/>
    </font>
    <font>
      <sz val="11"/>
      <color indexed="44"/>
      <name val="Calibri"/>
      <family val="2"/>
    </font>
    <font>
      <sz val="10"/>
      <color indexed="8"/>
      <name val="Calibri"/>
      <family val="2"/>
    </font>
    <font>
      <b/>
      <sz val="9"/>
      <name val="Calibri"/>
      <family val="2"/>
    </font>
    <font>
      <b/>
      <sz val="11"/>
      <color indexed="9"/>
      <name val="Calibri"/>
      <family val="2"/>
    </font>
    <font>
      <sz val="8"/>
      <color theme="0"/>
      <name val="Arial"/>
      <family val="2"/>
    </font>
    <font>
      <b/>
      <sz val="9"/>
      <color theme="0" tint="-0.499984740745262"/>
      <name val="Arial"/>
      <family val="2"/>
    </font>
    <font>
      <b/>
      <sz val="9"/>
      <color indexed="9"/>
      <name val="Arial"/>
      <family val="2"/>
    </font>
    <font>
      <i/>
      <sz val="9"/>
      <color rgb="FF0296DF"/>
      <name val="Arial"/>
      <family val="2"/>
    </font>
    <font>
      <b/>
      <sz val="9"/>
      <color theme="0" tint="-4.9989318521683403E-2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b/>
      <sz val="9"/>
      <color rgb="FF4B0082"/>
      <name val="Calibri"/>
      <family val="2"/>
      <scheme val="minor"/>
    </font>
    <font>
      <b/>
      <sz val="9"/>
      <color rgb="FF0000FF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8"/>
      </patternFill>
    </fill>
    <fill>
      <patternFill patternType="solid">
        <fgColor theme="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ADDBE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ck">
        <color theme="3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ck">
        <color rgb="FF0296DF"/>
      </bottom>
      <diagonal/>
    </border>
  </borders>
  <cellStyleXfs count="59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  <xf numFmtId="9" fontId="1" fillId="0" borderId="0" applyFont="0" applyFill="0" applyBorder="0" applyAlignment="0" applyProtection="0"/>
    <xf numFmtId="0" fontId="34" fillId="12" borderId="1">
      <alignment horizontal="left" vertical="center"/>
    </xf>
    <xf numFmtId="0" fontId="35" fillId="13" borderId="1">
      <alignment horizontal="left" vertical="center"/>
    </xf>
    <xf numFmtId="0" fontId="35" fillId="14" borderId="1">
      <alignment horizontal="left" vertical="center"/>
    </xf>
    <xf numFmtId="0" fontId="36" fillId="12" borderId="1">
      <alignment horizontal="center" vertical="center"/>
    </xf>
    <xf numFmtId="0" fontId="34" fillId="12" borderId="1">
      <alignment horizontal="center" vertical="center"/>
    </xf>
    <xf numFmtId="0" fontId="35" fillId="13" borderId="1">
      <alignment horizontal="center" vertical="center"/>
    </xf>
    <xf numFmtId="0" fontId="35" fillId="14" borderId="1">
      <alignment horizontal="center" vertical="center"/>
    </xf>
    <xf numFmtId="0" fontId="36" fillId="12" borderId="1">
      <alignment horizontal="center" vertical="center"/>
    </xf>
    <xf numFmtId="0" fontId="37" fillId="0" borderId="1">
      <alignment horizontal="right" vertical="center"/>
    </xf>
    <xf numFmtId="0" fontId="37" fillId="15" borderId="1">
      <alignment horizontal="right" vertical="center"/>
    </xf>
    <xf numFmtId="0" fontId="37" fillId="0" borderId="1">
      <alignment horizontal="center" vertical="center"/>
    </xf>
    <xf numFmtId="0" fontId="36" fillId="13" borderId="1"/>
    <xf numFmtId="0" fontId="36" fillId="0" borderId="1">
      <alignment horizontal="center" vertical="center" wrapText="1"/>
    </xf>
    <xf numFmtId="0" fontId="36" fillId="14" borderId="1"/>
    <xf numFmtId="0" fontId="34" fillId="0" borderId="1">
      <alignment horizontal="left" vertical="center"/>
    </xf>
    <xf numFmtId="0" fontId="34" fillId="0" borderId="1">
      <alignment horizontal="left" vertical="top"/>
    </xf>
    <xf numFmtId="0" fontId="34" fillId="12" borderId="1">
      <alignment horizontal="center" vertical="center"/>
    </xf>
    <xf numFmtId="0" fontId="34" fillId="12" borderId="1">
      <alignment horizontal="left" vertical="center"/>
    </xf>
    <xf numFmtId="0" fontId="37" fillId="0" borderId="1">
      <alignment horizontal="right" vertical="center"/>
    </xf>
    <xf numFmtId="0" fontId="37" fillId="0" borderId="1">
      <alignment horizontal="right" vertical="center"/>
    </xf>
    <xf numFmtId="0" fontId="38" fillId="12" borderId="1">
      <alignment horizontal="left" vertical="center" indent="1"/>
    </xf>
    <xf numFmtId="0" fontId="34" fillId="16" borderId="1"/>
    <xf numFmtId="0" fontId="39" fillId="0" borderId="1"/>
    <xf numFmtId="0" fontId="40" fillId="0" borderId="1"/>
    <xf numFmtId="0" fontId="37" fillId="17" borderId="1"/>
    <xf numFmtId="0" fontId="37" fillId="18" borderId="1"/>
    <xf numFmtId="0" fontId="41" fillId="0" borderId="0"/>
    <xf numFmtId="0" fontId="42" fillId="0" borderId="0"/>
    <xf numFmtId="0" fontId="34" fillId="19" borderId="0" applyNumberFormat="0" applyFont="0" applyBorder="0" applyAlignment="0" applyProtection="0"/>
    <xf numFmtId="0" fontId="34" fillId="0" borderId="0" applyNumberFormat="0" applyFont="0" applyFill="0" applyBorder="0" applyAlignment="0" applyProtection="0"/>
    <xf numFmtId="0" fontId="34" fillId="20" borderId="0" applyNumberFormat="0" applyFont="0" applyBorder="0" applyAlignment="0" applyProtection="0"/>
    <xf numFmtId="0" fontId="34" fillId="19" borderId="0" applyNumberFormat="0" applyFont="0" applyBorder="0" applyAlignment="0" applyProtection="0"/>
    <xf numFmtId="0" fontId="34" fillId="19" borderId="0" applyNumberFormat="0" applyFont="0" applyBorder="0" applyAlignment="0" applyProtection="0"/>
    <xf numFmtId="0" fontId="34" fillId="19" borderId="0" applyNumberFormat="0" applyFont="0" applyBorder="0" applyAlignment="0" applyProtection="0"/>
    <xf numFmtId="0" fontId="34" fillId="19" borderId="0" applyNumberFormat="0" applyFont="0" applyBorder="0" applyAlignment="0" applyProtection="0"/>
    <xf numFmtId="0" fontId="34" fillId="19" borderId="0" applyNumberFormat="0" applyFont="0" applyBorder="0" applyAlignment="0" applyProtection="0"/>
    <xf numFmtId="0" fontId="34" fillId="19" borderId="0" applyNumberFormat="0" applyFont="0" applyBorder="0" applyAlignment="0" applyProtection="0"/>
    <xf numFmtId="0" fontId="34" fillId="0" borderId="0" applyNumberFormat="0" applyFont="0" applyFill="0" applyBorder="0" applyAlignment="0" applyProtection="0"/>
    <xf numFmtId="0" fontId="34" fillId="20" borderId="0" applyNumberFormat="0" applyFont="0" applyBorder="0" applyAlignment="0" applyProtection="0"/>
    <xf numFmtId="0" fontId="34" fillId="19" borderId="0" applyNumberFormat="0" applyFont="0" applyBorder="0" applyAlignment="0" applyProtection="0"/>
    <xf numFmtId="0" fontId="34" fillId="19" borderId="0" applyNumberFormat="0" applyFont="0" applyBorder="0" applyAlignment="0" applyProtection="0"/>
    <xf numFmtId="0" fontId="34" fillId="19" borderId="0" applyNumberFormat="0" applyFont="0" applyBorder="0" applyAlignment="0" applyProtection="0"/>
    <xf numFmtId="0" fontId="34" fillId="19" borderId="0" applyNumberFormat="0" applyFont="0" applyBorder="0" applyAlignment="0" applyProtection="0"/>
    <xf numFmtId="0" fontId="34" fillId="19" borderId="0" applyNumberFormat="0" applyFont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</cellStyleXfs>
  <cellXfs count="157">
    <xf numFmtId="0" fontId="0" fillId="0" borderId="0" xfId="0"/>
    <xf numFmtId="0" fontId="2" fillId="0" borderId="0" xfId="0" applyFont="1"/>
    <xf numFmtId="49" fontId="5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/>
    <xf numFmtId="0" fontId="8" fillId="0" borderId="0" xfId="0" applyFont="1" applyFill="1" applyBorder="1"/>
    <xf numFmtId="0" fontId="8" fillId="0" borderId="2" xfId="0" applyFont="1" applyFill="1" applyBorder="1"/>
    <xf numFmtId="0" fontId="6" fillId="0" borderId="0" xfId="0" applyFont="1" applyFill="1" applyAlignment="1">
      <alignment vertical="center"/>
    </xf>
    <xf numFmtId="0" fontId="6" fillId="0" borderId="0" xfId="0" applyFont="1" applyFill="1"/>
    <xf numFmtId="2" fontId="5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49" fontId="7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/>
    <xf numFmtId="0" fontId="8" fillId="0" borderId="0" xfId="0" quotePrefix="1" applyFont="1" applyFill="1"/>
    <xf numFmtId="0" fontId="11" fillId="4" borderId="0" xfId="0" applyFont="1" applyFill="1" applyBorder="1"/>
    <xf numFmtId="0" fontId="11" fillId="0" borderId="0" xfId="0" applyFont="1" applyFill="1" applyBorder="1"/>
    <xf numFmtId="0" fontId="12" fillId="4" borderId="0" xfId="0" applyFont="1" applyFill="1" applyBorder="1"/>
    <xf numFmtId="49" fontId="5" fillId="3" borderId="6" xfId="0" applyNumberFormat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49" fontId="15" fillId="0" borderId="0" xfId="0" applyNumberFormat="1" applyFont="1" applyFill="1" applyBorder="1" applyAlignment="1">
      <alignment horizontal="left"/>
    </xf>
    <xf numFmtId="166" fontId="14" fillId="0" borderId="0" xfId="1" applyNumberFormat="1" applyFont="1" applyFill="1" applyBorder="1"/>
    <xf numFmtId="49" fontId="14" fillId="0" borderId="0" xfId="0" applyNumberFormat="1" applyFont="1" applyFill="1" applyBorder="1" applyAlignment="1">
      <alignment horizontal="left" indent="2"/>
    </xf>
    <xf numFmtId="49" fontId="14" fillId="0" borderId="8" xfId="0" applyNumberFormat="1" applyFont="1" applyFill="1" applyBorder="1" applyAlignment="1">
      <alignment horizontal="left" indent="2"/>
    </xf>
    <xf numFmtId="170" fontId="6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left" indent="1"/>
    </xf>
    <xf numFmtId="49" fontId="13" fillId="0" borderId="0" xfId="0" applyNumberFormat="1" applyFont="1" applyFill="1" applyBorder="1" applyAlignment="1">
      <alignment horizontal="left" indent="1"/>
    </xf>
    <xf numFmtId="0" fontId="18" fillId="0" borderId="0" xfId="0" applyFont="1" applyFill="1"/>
    <xf numFmtId="164" fontId="13" fillId="0" borderId="13" xfId="0" applyNumberFormat="1" applyFont="1" applyFill="1" applyBorder="1" applyAlignment="1">
      <alignment horizontal="left" vertical="center"/>
    </xf>
    <xf numFmtId="49" fontId="14" fillId="0" borderId="13" xfId="0" applyNumberFormat="1" applyFont="1" applyFill="1" applyBorder="1" applyAlignment="1">
      <alignment horizontal="left" indent="2"/>
    </xf>
    <xf numFmtId="0" fontId="18" fillId="0" borderId="0" xfId="0" applyFont="1" applyFill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0" fontId="19" fillId="0" borderId="0" xfId="0" applyFont="1" applyFill="1" applyAlignment="1">
      <alignment vertical="center"/>
    </xf>
    <xf numFmtId="49" fontId="13" fillId="0" borderId="8" xfId="0" applyNumberFormat="1" applyFont="1" applyFill="1" applyBorder="1" applyAlignment="1">
      <alignment horizontal="left" vertical="center"/>
    </xf>
    <xf numFmtId="49" fontId="13" fillId="0" borderId="13" xfId="0" applyNumberFormat="1" applyFont="1" applyFill="1" applyBorder="1" applyAlignment="1">
      <alignment horizontal="left" vertical="center"/>
    </xf>
    <xf numFmtId="166" fontId="13" fillId="0" borderId="13" xfId="1" applyNumberFormat="1" applyFont="1" applyFill="1" applyBorder="1" applyAlignment="1">
      <alignment vertical="center"/>
    </xf>
    <xf numFmtId="0" fontId="19" fillId="0" borderId="0" xfId="0" applyFont="1" applyFill="1"/>
    <xf numFmtId="0" fontId="7" fillId="0" borderId="0" xfId="0" applyFont="1" applyFill="1"/>
    <xf numFmtId="171" fontId="3" fillId="0" borderId="0" xfId="3" applyNumberFormat="1" applyFont="1" applyFill="1" applyBorder="1"/>
    <xf numFmtId="0" fontId="16" fillId="0" borderId="0" xfId="0" applyFont="1"/>
    <xf numFmtId="166" fontId="14" fillId="0" borderId="0" xfId="1" applyNumberFormat="1" applyFont="1" applyFill="1" applyBorder="1" applyAlignment="1">
      <alignment horizontal="center"/>
    </xf>
    <xf numFmtId="0" fontId="17" fillId="0" borderId="0" xfId="0" applyFont="1"/>
    <xf numFmtId="0" fontId="0" fillId="6" borderId="0" xfId="0" applyFill="1" applyBorder="1"/>
    <xf numFmtId="0" fontId="21" fillId="0" borderId="0" xfId="0" quotePrefix="1" applyFont="1" applyFill="1" applyAlignment="1">
      <alignment vertical="center"/>
    </xf>
    <xf numFmtId="0" fontId="0" fillId="0" borderId="0" xfId="0" applyFill="1"/>
    <xf numFmtId="0" fontId="0" fillId="0" borderId="2" xfId="0" applyFill="1" applyBorder="1"/>
    <xf numFmtId="0" fontId="22" fillId="0" borderId="0" xfId="0" applyFont="1" applyFill="1" applyBorder="1" applyAlignment="1">
      <alignment vertical="center"/>
    </xf>
    <xf numFmtId="0" fontId="23" fillId="8" borderId="0" xfId="0" applyFont="1" applyFill="1" applyBorder="1" applyAlignment="1">
      <alignment vertical="center"/>
    </xf>
    <xf numFmtId="0" fontId="0" fillId="0" borderId="0" xfId="0" applyBorder="1"/>
    <xf numFmtId="0" fontId="25" fillId="0" borderId="0" xfId="0" applyFont="1" applyAlignment="1">
      <alignment vertical="center"/>
    </xf>
    <xf numFmtId="0" fontId="25" fillId="0" borderId="0" xfId="0" applyFont="1"/>
    <xf numFmtId="49" fontId="26" fillId="9" borderId="3" xfId="0" applyNumberFormat="1" applyFont="1" applyFill="1" applyBorder="1" applyAlignment="1">
      <alignment horizontal="center" vertical="center"/>
    </xf>
    <xf numFmtId="0" fontId="27" fillId="10" borderId="0" xfId="0" applyFont="1" applyFill="1" applyAlignment="1">
      <alignment horizontal="center"/>
    </xf>
    <xf numFmtId="0" fontId="27" fillId="10" borderId="0" xfId="0" applyFont="1" applyFill="1" applyAlignment="1">
      <alignment horizontal="center" vertical="top" wrapText="1"/>
    </xf>
    <xf numFmtId="0" fontId="6" fillId="0" borderId="0" xfId="0" applyFont="1"/>
    <xf numFmtId="0" fontId="0" fillId="0" borderId="0" xfId="0" applyAlignment="1">
      <alignment horizont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1" applyNumberFormat="1" applyFont="1" applyFill="1" applyBorder="1" applyAlignment="1">
      <alignment horizontal="center" vertical="center"/>
    </xf>
    <xf numFmtId="165" fontId="13" fillId="0" borderId="0" xfId="1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left" vertical="center" indent="1"/>
    </xf>
    <xf numFmtId="49" fontId="17" fillId="0" borderId="0" xfId="0" applyNumberFormat="1" applyFont="1" applyFill="1" applyBorder="1" applyAlignment="1">
      <alignment horizontal="left" vertical="center"/>
    </xf>
    <xf numFmtId="49" fontId="28" fillId="7" borderId="0" xfId="0" applyNumberFormat="1" applyFont="1" applyFill="1" applyBorder="1" applyAlignment="1">
      <alignment horizontal="left" vertical="center" indent="1"/>
    </xf>
    <xf numFmtId="0" fontId="28" fillId="0" borderId="0" xfId="0" applyFont="1"/>
    <xf numFmtId="0" fontId="20" fillId="0" borderId="0" xfId="0" applyFont="1"/>
    <xf numFmtId="0" fontId="28" fillId="7" borderId="0" xfId="0" applyFont="1" applyFill="1"/>
    <xf numFmtId="164" fontId="17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0" fontId="24" fillId="0" borderId="0" xfId="0" applyFont="1" applyFill="1" applyBorder="1"/>
    <xf numFmtId="0" fontId="24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horizontal="center" vertical="center"/>
    </xf>
    <xf numFmtId="2" fontId="29" fillId="0" borderId="0" xfId="0" applyNumberFormat="1" applyFont="1" applyFill="1" applyBorder="1" applyAlignment="1">
      <alignment horizontal="center" vertical="center"/>
    </xf>
    <xf numFmtId="169" fontId="29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left" indent="2"/>
    </xf>
    <xf numFmtId="49" fontId="5" fillId="0" borderId="0" xfId="0" applyNumberFormat="1" applyFont="1" applyFill="1" applyBorder="1" applyAlignment="1">
      <alignment horizontal="left" indent="1"/>
    </xf>
    <xf numFmtId="164" fontId="5" fillId="0" borderId="8" xfId="0" applyNumberFormat="1" applyFont="1" applyFill="1" applyBorder="1" applyAlignment="1">
      <alignment horizontal="left" vertical="center"/>
    </xf>
    <xf numFmtId="168" fontId="7" fillId="0" borderId="0" xfId="1" applyNumberFormat="1" applyFont="1" applyFill="1" applyBorder="1"/>
    <xf numFmtId="166" fontId="7" fillId="0" borderId="0" xfId="1" applyNumberFormat="1" applyFont="1" applyFill="1" applyBorder="1"/>
    <xf numFmtId="166" fontId="7" fillId="0" borderId="13" xfId="1" applyNumberFormat="1" applyFont="1" applyFill="1" applyBorder="1" applyAlignment="1">
      <alignment vertical="center"/>
    </xf>
    <xf numFmtId="166" fontId="7" fillId="0" borderId="8" xfId="1" applyNumberFormat="1" applyFont="1" applyFill="1" applyBorder="1" applyAlignment="1">
      <alignment vertical="center"/>
    </xf>
    <xf numFmtId="168" fontId="5" fillId="0" borderId="0" xfId="1" applyNumberFormat="1" applyFont="1" applyFill="1" applyBorder="1"/>
    <xf numFmtId="166" fontId="5" fillId="0" borderId="0" xfId="1" applyNumberFormat="1" applyFont="1" applyFill="1" applyBorder="1"/>
    <xf numFmtId="166" fontId="5" fillId="0" borderId="13" xfId="1" applyNumberFormat="1" applyFont="1" applyFill="1" applyBorder="1" applyAlignment="1">
      <alignment vertical="center"/>
    </xf>
    <xf numFmtId="166" fontId="5" fillId="0" borderId="8" xfId="1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horizontal="left" indent="1"/>
    </xf>
    <xf numFmtId="49" fontId="30" fillId="3" borderId="0" xfId="0" applyNumberFormat="1" applyFont="1" applyFill="1" applyBorder="1" applyAlignment="1">
      <alignment horizontal="left"/>
    </xf>
    <xf numFmtId="164" fontId="5" fillId="3" borderId="13" xfId="0" applyNumberFormat="1" applyFont="1" applyFill="1" applyBorder="1" applyAlignment="1">
      <alignment horizontal="left" vertical="center"/>
    </xf>
    <xf numFmtId="49" fontId="7" fillId="3" borderId="0" xfId="0" applyNumberFormat="1" applyFont="1" applyFill="1" applyBorder="1" applyAlignment="1">
      <alignment horizontal="left" indent="2"/>
    </xf>
    <xf numFmtId="49" fontId="15" fillId="3" borderId="0" xfId="0" applyNumberFormat="1" applyFont="1" applyFill="1" applyBorder="1" applyAlignment="1">
      <alignment horizontal="left"/>
    </xf>
    <xf numFmtId="164" fontId="5" fillId="3" borderId="8" xfId="0" applyNumberFormat="1" applyFont="1" applyFill="1" applyBorder="1" applyAlignment="1">
      <alignment horizontal="left" vertical="center"/>
    </xf>
    <xf numFmtId="0" fontId="5" fillId="0" borderId="15" xfId="0" applyNumberFormat="1" applyFont="1" applyFill="1" applyBorder="1" applyAlignment="1" applyProtection="1">
      <alignment horizontal="center" vertical="center"/>
    </xf>
    <xf numFmtId="49" fontId="7" fillId="0" borderId="0" xfId="0" applyNumberFormat="1" applyFont="1" applyFill="1" applyBorder="1" applyAlignment="1">
      <alignment horizontal="left" indent="3"/>
    </xf>
    <xf numFmtId="49" fontId="7" fillId="3" borderId="0" xfId="0" applyNumberFormat="1" applyFont="1" applyFill="1" applyBorder="1" applyAlignment="1">
      <alignment horizontal="left" indent="3"/>
    </xf>
    <xf numFmtId="49" fontId="7" fillId="3" borderId="0" xfId="0" applyNumberFormat="1" applyFont="1" applyFill="1" applyBorder="1" applyAlignment="1">
      <alignment horizontal="left"/>
    </xf>
    <xf numFmtId="170" fontId="6" fillId="11" borderId="0" xfId="0" applyNumberFormat="1" applyFont="1" applyFill="1" applyBorder="1"/>
    <xf numFmtId="0" fontId="31" fillId="0" borderId="0" xfId="0" applyFont="1" applyFill="1"/>
    <xf numFmtId="49" fontId="5" fillId="11" borderId="0" xfId="0" applyNumberFormat="1" applyFont="1" applyFill="1" applyBorder="1" applyAlignment="1">
      <alignment horizontal="left" indent="1"/>
    </xf>
    <xf numFmtId="49" fontId="5" fillId="11" borderId="0" xfId="0" applyNumberFormat="1" applyFont="1" applyFill="1" applyBorder="1" applyAlignment="1">
      <alignment horizontal="center" vertical="center"/>
    </xf>
    <xf numFmtId="0" fontId="5" fillId="11" borderId="15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Border="1"/>
    <xf numFmtId="49" fontId="7" fillId="3" borderId="0" xfId="0" applyNumberFormat="1" applyFont="1" applyFill="1" applyBorder="1" applyAlignment="1">
      <alignment horizontal="left" vertical="center" indent="1"/>
    </xf>
    <xf numFmtId="166" fontId="6" fillId="0" borderId="0" xfId="1" applyNumberFormat="1" applyFont="1" applyFill="1" applyBorder="1"/>
    <xf numFmtId="172" fontId="7" fillId="0" borderId="0" xfId="1" applyNumberFormat="1" applyFont="1" applyFill="1" applyBorder="1" applyAlignment="1">
      <alignment vertical="center"/>
    </xf>
    <xf numFmtId="166" fontId="7" fillId="0" borderId="0" xfId="1" applyNumberFormat="1" applyFont="1" applyFill="1" applyBorder="1" applyAlignment="1">
      <alignment vertical="center"/>
    </xf>
    <xf numFmtId="166" fontId="7" fillId="0" borderId="0" xfId="1" applyNumberFormat="1" applyFont="1" applyFill="1" applyBorder="1" applyAlignment="1">
      <alignment horizontal="center" vertical="center"/>
    </xf>
    <xf numFmtId="168" fontId="7" fillId="0" borderId="0" xfId="1" applyNumberFormat="1" applyFont="1" applyFill="1" applyBorder="1" applyAlignment="1">
      <alignment vertical="center"/>
    </xf>
    <xf numFmtId="166" fontId="7" fillId="11" borderId="0" xfId="1" applyNumberFormat="1" applyFont="1" applyFill="1" applyBorder="1" applyAlignment="1">
      <alignment vertical="center"/>
    </xf>
    <xf numFmtId="173" fontId="7" fillId="11" borderId="0" xfId="3" applyNumberFormat="1" applyFont="1" applyFill="1" applyBorder="1" applyAlignment="1">
      <alignment vertical="center"/>
    </xf>
    <xf numFmtId="173" fontId="7" fillId="0" borderId="0" xfId="3" applyNumberFormat="1" applyFont="1" applyFill="1" applyBorder="1" applyAlignment="1">
      <alignment vertical="center"/>
    </xf>
    <xf numFmtId="172" fontId="5" fillId="0" borderId="0" xfId="1" applyNumberFormat="1" applyFont="1" applyFill="1" applyBorder="1" applyAlignment="1">
      <alignment vertical="center"/>
    </xf>
    <xf numFmtId="165" fontId="5" fillId="0" borderId="0" xfId="1" applyNumberFormat="1" applyFont="1" applyFill="1" applyBorder="1" applyAlignment="1">
      <alignment vertical="center"/>
    </xf>
    <xf numFmtId="165" fontId="5" fillId="0" borderId="0" xfId="1" applyNumberFormat="1" applyFont="1" applyFill="1" applyBorder="1" applyAlignment="1">
      <alignment horizontal="center" vertical="center"/>
    </xf>
    <xf numFmtId="168" fontId="5" fillId="0" borderId="0" xfId="1" applyNumberFormat="1" applyFont="1" applyFill="1" applyBorder="1" applyAlignment="1">
      <alignment vertical="center"/>
    </xf>
    <xf numFmtId="166" fontId="5" fillId="11" borderId="0" xfId="1" applyNumberFormat="1" applyFont="1" applyFill="1" applyBorder="1" applyAlignment="1">
      <alignment vertical="center"/>
    </xf>
    <xf numFmtId="166" fontId="5" fillId="0" borderId="0" xfId="1" applyNumberFormat="1" applyFont="1" applyFill="1" applyBorder="1" applyAlignment="1">
      <alignment vertical="center"/>
    </xf>
    <xf numFmtId="173" fontId="32" fillId="11" borderId="0" xfId="3" applyNumberFormat="1" applyFont="1" applyFill="1" applyBorder="1" applyAlignment="1">
      <alignment vertical="center"/>
    </xf>
    <xf numFmtId="173" fontId="33" fillId="0" borderId="0" xfId="3" applyNumberFormat="1" applyFont="1" applyFill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165" fontId="7" fillId="0" borderId="0" xfId="1" applyNumberFormat="1" applyFont="1" applyFill="1" applyBorder="1" applyAlignment="1">
      <alignment horizontal="center" vertical="center"/>
    </xf>
    <xf numFmtId="166" fontId="7" fillId="5" borderId="0" xfId="1" applyNumberFormat="1" applyFont="1" applyFill="1" applyBorder="1" applyAlignment="1">
      <alignment horizontal="center" vertical="center"/>
    </xf>
    <xf numFmtId="168" fontId="7" fillId="5" borderId="0" xfId="1" applyNumberFormat="1" applyFont="1" applyFill="1" applyBorder="1" applyAlignment="1">
      <alignment vertical="center"/>
    </xf>
    <xf numFmtId="172" fontId="7" fillId="6" borderId="0" xfId="1" applyNumberFormat="1" applyFont="1" applyFill="1" applyBorder="1" applyAlignment="1">
      <alignment vertical="center"/>
    </xf>
    <xf numFmtId="172" fontId="7" fillId="3" borderId="0" xfId="1" applyNumberFormat="1" applyFont="1" applyFill="1" applyBorder="1" applyAlignment="1">
      <alignment vertical="center"/>
    </xf>
    <xf numFmtId="166" fontId="7" fillId="3" borderId="0" xfId="1" applyNumberFormat="1" applyFont="1" applyFill="1" applyBorder="1" applyAlignment="1">
      <alignment vertical="center"/>
    </xf>
    <xf numFmtId="166" fontId="7" fillId="3" borderId="0" xfId="1" applyNumberFormat="1" applyFont="1" applyFill="1" applyBorder="1" applyAlignment="1">
      <alignment horizontal="center" vertical="center"/>
    </xf>
    <xf numFmtId="168" fontId="7" fillId="3" borderId="0" xfId="1" applyNumberFormat="1" applyFont="1" applyFill="1" applyBorder="1" applyAlignment="1">
      <alignment vertical="center"/>
    </xf>
    <xf numFmtId="173" fontId="7" fillId="3" borderId="0" xfId="3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165" fontId="29" fillId="0" borderId="0" xfId="2" applyNumberFormat="1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5" fillId="3" borderId="9" xfId="0" applyNumberFormat="1" applyFont="1" applyFill="1" applyBorder="1" applyAlignment="1">
      <alignment horizontal="center" vertical="center"/>
    </xf>
    <xf numFmtId="49" fontId="5" fillId="3" borderId="10" xfId="0" applyNumberFormat="1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left" vertical="top"/>
    </xf>
    <xf numFmtId="0" fontId="18" fillId="0" borderId="4" xfId="0" applyFont="1" applyFill="1" applyBorder="1" applyAlignment="1">
      <alignment horizontal="left" vertical="top"/>
    </xf>
    <xf numFmtId="0" fontId="18" fillId="0" borderId="7" xfId="0" applyFont="1" applyFill="1" applyBorder="1" applyAlignment="1">
      <alignment horizontal="left" vertical="top"/>
    </xf>
    <xf numFmtId="0" fontId="18" fillId="0" borderId="12" xfId="0" applyFont="1" applyFill="1" applyBorder="1" applyAlignment="1">
      <alignment horizontal="left" vertical="top"/>
    </xf>
    <xf numFmtId="0" fontId="18" fillId="0" borderId="5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2" fontId="29" fillId="0" borderId="0" xfId="0" applyNumberFormat="1" applyFont="1" applyFill="1" applyBorder="1" applyAlignment="1">
      <alignment horizontal="center" vertical="center"/>
    </xf>
    <xf numFmtId="166" fontId="29" fillId="0" borderId="0" xfId="1" applyNumberFormat="1" applyFont="1" applyFill="1" applyBorder="1" applyAlignment="1">
      <alignment horizontal="center" vertical="center"/>
    </xf>
    <xf numFmtId="49" fontId="5" fillId="3" borderId="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7" fontId="29" fillId="0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</cellXfs>
  <cellStyles count="59">
    <cellStyle name="AF Column - IBM Cognos" xfId="58"/>
    <cellStyle name="AF Data - IBM Cognos" xfId="32"/>
    <cellStyle name="AF Data 0 - IBM Cognos" xfId="34"/>
    <cellStyle name="AF Data 1 - IBM Cognos" xfId="35"/>
    <cellStyle name="AF Data 2 - IBM Cognos" xfId="36"/>
    <cellStyle name="AF Data 3 - IBM Cognos" xfId="37"/>
    <cellStyle name="AF Data 4 - IBM Cognos" xfId="38"/>
    <cellStyle name="AF Data 5 - IBM Cognos" xfId="39"/>
    <cellStyle name="AF Data Leaf - IBM Cognos" xfId="33"/>
    <cellStyle name="AF Header - IBM Cognos" xfId="40"/>
    <cellStyle name="AF Header 0 - IBM Cognos" xfId="42"/>
    <cellStyle name="AF Header 1 - IBM Cognos" xfId="43"/>
    <cellStyle name="AF Header 2 - IBM Cognos" xfId="44"/>
    <cellStyle name="AF Header 3 - IBM Cognos" xfId="45"/>
    <cellStyle name="AF Header 4 - IBM Cognos" xfId="46"/>
    <cellStyle name="AF Header 5 - IBM Cognos" xfId="47"/>
    <cellStyle name="AF Header Leaf - IBM Cognos" xfId="41"/>
    <cellStyle name="AF Row - IBM Cognos" xfId="48"/>
    <cellStyle name="AF Row 0 - IBM Cognos" xfId="50"/>
    <cellStyle name="AF Row 1 - IBM Cognos" xfId="51"/>
    <cellStyle name="AF Row 2 - IBM Cognos" xfId="52"/>
    <cellStyle name="AF Row 3 - IBM Cognos" xfId="53"/>
    <cellStyle name="AF Row 4 - IBM Cognos" xfId="54"/>
    <cellStyle name="AF Row 5 - IBM Cognos" xfId="55"/>
    <cellStyle name="AF Row Leaf - IBM Cognos" xfId="49"/>
    <cellStyle name="AF Subnm - IBM Cognos" xfId="57"/>
    <cellStyle name="AF Title - IBM Cognos" xfId="56"/>
    <cellStyle name="Calculated Column - IBM Cognos" xfId="22"/>
    <cellStyle name="Calculated Column Name - IBM Cognos" xfId="20"/>
    <cellStyle name="Calculated Row - IBM Cognos" xfId="23"/>
    <cellStyle name="Calculated Row Name - IBM Cognos" xfId="21"/>
    <cellStyle name="Column Name - IBM Cognos" xfId="8"/>
    <cellStyle name="Column Template - IBM Cognos" xfId="11"/>
    <cellStyle name="Comma" xfId="1" builtinId="3"/>
    <cellStyle name="Differs From Base - IBM Cognos" xfId="29"/>
    <cellStyle name="Edit - IBM Cognos" xfId="31"/>
    <cellStyle name="Formula - IBM Cognos" xfId="30"/>
    <cellStyle name="Good" xfId="2" builtinId="26"/>
    <cellStyle name="Group Name - IBM Cognos" xfId="19"/>
    <cellStyle name="Hold Values - IBM Cognos" xfId="25"/>
    <cellStyle name="List Name - IBM Cognos" xfId="18"/>
    <cellStyle name="Locked - IBM Cognos" xfId="28"/>
    <cellStyle name="Measure - IBM Cognos" xfId="12"/>
    <cellStyle name="Measure Header - IBM Cognos" xfId="13"/>
    <cellStyle name="Measure Name - IBM Cognos" xfId="14"/>
    <cellStyle name="Measure Summary - IBM Cognos" xfId="15"/>
    <cellStyle name="Measure Summary TM1 - IBM Cognos" xfId="17"/>
    <cellStyle name="Measure Template - IBM Cognos" xfId="16"/>
    <cellStyle name="More - IBM Cognos" xfId="24"/>
    <cellStyle name="Normal" xfId="0" builtinId="0"/>
    <cellStyle name="Pending Change - IBM Cognos" xfId="26"/>
    <cellStyle name="Percent 2" xfId="3"/>
    <cellStyle name="Row Name - IBM Cognos" xfId="4"/>
    <cellStyle name="Row Template - IBM Cognos" xfId="7"/>
    <cellStyle name="Summary Column Name - IBM Cognos" xfId="9"/>
    <cellStyle name="Summary Column Name TM1 - IBM Cognos" xfId="10"/>
    <cellStyle name="Summary Row Name - IBM Cognos" xfId="5"/>
    <cellStyle name="Summary Row Name TM1 - IBM Cognos" xfId="6"/>
    <cellStyle name="Unsaved Change - IBM Cognos" xfId="27"/>
  </cellStyles>
  <dxfs count="11">
    <dxf>
      <font>
        <color rgb="FFC00000"/>
      </font>
    </dxf>
    <dxf>
      <font>
        <b/>
        <i val="0"/>
        <color rgb="FFC00000"/>
      </font>
      <fill>
        <patternFill patternType="solid">
          <bgColor theme="0" tint="-4.9989318521683403E-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indexed="60"/>
      </font>
      <fill>
        <patternFill patternType="none">
          <bgColor indexed="65"/>
        </patternFill>
      </fill>
    </dxf>
    <dxf>
      <font>
        <b/>
        <i val="0"/>
        <color rgb="FFC00000"/>
      </font>
      <fill>
        <patternFill patternType="none">
          <bgColor indexed="65"/>
        </patternFill>
      </fill>
    </dxf>
    <dxf>
      <font>
        <condense val="0"/>
        <extend val="0"/>
        <color indexed="37"/>
      </font>
      <fill>
        <patternFill>
          <bgColor indexed="34"/>
        </patternFill>
      </fill>
    </dxf>
    <dxf>
      <font>
        <condense val="0"/>
        <extend val="0"/>
        <color indexed="37"/>
      </font>
      <fill>
        <patternFill>
          <bgColor indexed="34"/>
        </patternFill>
      </fill>
    </dxf>
    <dxf>
      <font>
        <color rgb="FFC00000"/>
      </font>
    </dxf>
    <dxf>
      <font>
        <b/>
        <i val="0"/>
        <color rgb="FFC00000"/>
      </font>
      <fill>
        <patternFill patternType="solid">
          <bgColor theme="0" tint="-4.9989318521683403E-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FFBE31"/>
      <rgbColor rgb="00993300"/>
      <rgbColor rgb="00DFEEFA"/>
      <rgbColor rgb="00333399"/>
      <rgbColor rgb="00333333"/>
    </indexedColors>
    <mruColors>
      <color rgb="FF0296DF"/>
      <color rgb="FF8BC43F"/>
      <color rgb="FF66CBFD"/>
      <color rgb="FFF3AB40"/>
      <color rgb="FFF9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2355"/>
  <ax:ocxPr ax:name="_ExtentY" ax:value="503"/>
  <ax:ocxPr ax:name="_StockProps" ax:value="0"/>
  <ax:ocxPr ax:name="ServerName" ax:value="smartco"/>
  <ax:ocxPr ax:name="ProcessName" ax:value="load_jc_asmpt"/>
  <ax:ocxPr ax:name="Name" ax:value=""/>
  <ax:ocxPr ax:name="Type" ax:value=""/>
  <ax:ocxPr ax:name="Value" ax:value=""/>
  <ax:ocxPr ax:name="Prompt" ax:value=""/>
  <ax:ocxPr ax:name="BackColor" ax:value="14652930"/>
  <ax:ocxPr ax:name="ForeColor" ax:value="16777215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Drill to Details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EmployeeDetails"/>
  <ax:ocxPr ax:name="TargetWorksheetName" ax:value="Details"/>
  <ax:ocxPr ax:name="AutoTitles" ax:value="-1"/>
  <ax:ocxPr ax:name="ReplaceWindow" ax:value="0"/>
  <ax:ocxPr ax:name="IsMappingFormula" ax:value="0"/>
  <ax:ocxPr ax:name="TargetTypes" ax:value="0"/>
  <ax:ocxPr ax:name="TargetObjects" ax:value="EmployeeList"/>
  <ax:ocxPr ax:name="TargetSubsets" ax:value=""/>
  <ax:ocxPr ax:name="TargetAliases" ax:value=""/>
  <ax:ocxPr ax:name="TargetValues" ax:value=""/>
  <ax:ocxPr ax:name="SourceTypes" ax:value="1"/>
  <ax:ocxPr ax:name="SourceObjects" ax:value="EmployeeList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0"/>
  <ax:ocxPr ax:name="WorkSheetRecalc" ax:value="2"/>
  <ax:ocxPr ax:name="ProcessRecalc" ax:value="1"/>
  <ax:ocxPr ax:name="DoReCalcOnly" ax:value="0"/>
  <ax:ocxPr ax:name="UseReferenceForServerName" ax:value="0"/>
  <ax:ocxPr ax:name="ResizeButtonToCaption" ax:value="0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2249"/>
  <ax:ocxPr ax:name="_ExtentY" ax:value="529"/>
  <ax:ocxPr ax:name="_StockProps" ax:value="0"/>
  <ax:ocxPr ax:name="ServerName" ax:value="smartco"/>
  <ax:ocxPr ax:name="ProcessName" ax:value="load_jc_asmpt"/>
  <ax:ocxPr ax:name="Name" ax:value=""/>
  <ax:ocxPr ax:name="Type" ax:value=""/>
  <ax:ocxPr ax:name="Value" ax:value=""/>
  <ax:ocxPr ax:name="Prompt" ax:value=""/>
  <ax:ocxPr ax:name="BackColor" ax:value="14652930"/>
  <ax:ocxPr ax:name="ForeColor" ax:value="16777215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Input\Contributor"/>
  <ax:ocxPr ax:name="TargetWorksheetName" ax:value="AllocationRates"/>
  <ax:ocxPr ax:name="AutoTitles" ax:value="-1"/>
  <ax:ocxPr ax:name="ReplaceWindow" ax:value="0"/>
  <ax:ocxPr ax:name="IsMappingFormula" ax:value="0"/>
  <ax:ocxPr ax:name="TargetTypes" ax:value="0"/>
  <ax:ocxPr ax:name="TargetObjects" ax:value="Employee"/>
  <ax:ocxPr ax:name="TargetSubsets" ax:value=""/>
  <ax:ocxPr ax:name="TargetAliases" ax:value=""/>
  <ax:ocxPr ax:name="TargetValues" ax:value=""/>
  <ax:ocxPr ax:name="SourceTypes" ax:value="1"/>
  <ax:ocxPr ax:name="SourceObjects" ax:value="Employee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-1"/>
  <ax:ocxPr ax:name="Version" ax:value="5"/>
  <ax:ocxPr ax:name="PreRecalc" ax:value="2"/>
  <ax:ocxPr ax:name="WorkSheetRecalc" ax:value="2"/>
  <ax:ocxPr ax:name="ProcessRecalc" ax:value="1"/>
  <ax:ocxPr ax:name="DoReCalcOnly" ax:value="-1"/>
  <ax:ocxPr ax:name="UseReferenceForServerName" ax:value="0"/>
  <ax:ocxPr ax:name="ResizeButtonToCaption" ax:value="0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2143"/>
  <ax:ocxPr ax:name="_ExtentY" ax:value="609"/>
  <ax:ocxPr ax:name="_StockProps" ax:value="0"/>
  <ax:ocxPr ax:name="ServerName" ax:value="smartco"/>
  <ax:ocxPr ax:name="ProcessName" ax:value="load_jc_asmpt"/>
  <ax:ocxPr ax:name="Name" ax:value=""/>
  <ax:ocxPr ax:name="Type" ax:value=""/>
  <ax:ocxPr ax:name="Value" ax:value=""/>
  <ax:ocxPr ax:name="Prompt" ax:value=""/>
  <ax:ocxPr ax:name="BackColor" ax:value="14652930"/>
  <ax:ocxPr ax:name="ForeColor" ax:value="16777215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Input\Contributor"/>
  <ax:ocxPr ax:name="TargetWorksheetName" ax:value="AllocationRates"/>
  <ax:ocxPr ax:name="AutoTitles" ax:value="-1"/>
  <ax:ocxPr ax:name="ReplaceWindow" ax:value="0"/>
  <ax:ocxPr ax:name="IsMappingFormula" ax:value="0"/>
  <ax:ocxPr ax:name="TargetTypes" ax:value="0"/>
  <ax:ocxPr ax:name="TargetObjects" ax:value="Employee"/>
  <ax:ocxPr ax:name="TargetSubsets" ax:value=""/>
  <ax:ocxPr ax:name="TargetAliases" ax:value=""/>
  <ax:ocxPr ax:name="TargetValues" ax:value=""/>
  <ax:ocxPr ax:name="SourceTypes" ax:value="1"/>
  <ax:ocxPr ax:name="SourceObjects" ax:value="Employee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-1"/>
  <ax:ocxPr ax:name="Version" ax:value="5"/>
  <ax:ocxPr ax:name="PreRecalc" ax:value="2"/>
  <ax:ocxPr ax:name="WorkSheetRecalc" ax:value="2"/>
  <ax:ocxPr ax:name="ProcessRecalc" ax:value="1"/>
  <ax:ocxPr ax:name="DoReCalcOnly" ax:value="-1"/>
  <ax:ocxPr ax:name="UseReferenceForServerName" ax:value="0"/>
  <ax:ocxPr ax:name="ResizeButtonToCaption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6957192367522"/>
          <c:y val="9.8902717805435608E-2"/>
          <c:w val="0.85330175220353588"/>
          <c:h val="0.587120480907628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Report!$B$11</c:f>
              <c:strCache>
                <c:ptCount val="1"/>
                <c:pt idx="0">
                  <c:v>FTE</c:v>
                </c:pt>
              </c:strCache>
            </c:strRef>
          </c:tx>
          <c:spPr>
            <a:solidFill>
              <a:srgbClr val="8BC43F"/>
            </a:solidFill>
            <a:ln w="12700">
              <a:noFill/>
              <a:prstDash val="solid"/>
            </a:ln>
          </c:spPr>
          <c:invertIfNegative val="0"/>
          <c:cat>
            <c:strRef>
              <c:f>Report!$E$10:$P$10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Report!$E$11:$P$11</c:f>
              <c:numCache>
                <c:formatCode>_(* #,##0.0_);_(* \(#,##0.0\);_(* "-"??_);_(@_)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790560"/>
        <c:axId val="-2100796544"/>
      </c:barChart>
      <c:catAx>
        <c:axId val="-210079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0079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796544"/>
        <c:scaling>
          <c:orientation val="minMax"/>
        </c:scaling>
        <c:delete val="0"/>
        <c:axPos val="l"/>
        <c:majorGridlines>
          <c:spPr>
            <a:ln w="3175">
              <a:noFill/>
              <a:prstDash val="solid"/>
            </a:ln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00790560"/>
        <c:crosses val="autoZero"/>
        <c:crossBetween val="between"/>
      </c:valAx>
      <c:spPr>
        <a:noFill/>
        <a:ln w="3175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0.43031836179401778"/>
          <c:y val="0.83750235640434445"/>
          <c:w val="0.12632436837815811"/>
          <c:h val="0.12500038147089071"/>
        </c:manualLayout>
      </c:layout>
      <c:overlay val="0"/>
      <c:spPr>
        <a:solidFill>
          <a:schemeClr val="bg1">
            <a:lumMod val="95000"/>
          </a:schemeClr>
        </a:solidFill>
        <a:ln w="25400">
          <a:noFill/>
        </a:ln>
      </c:spPr>
    </c:legend>
    <c:plotVisOnly val="1"/>
    <c:dispBlanksAs val="gap"/>
    <c:showDLblsOverMax val="0"/>
  </c:chart>
  <c:spPr>
    <a:solidFill>
      <a:schemeClr val="bg1">
        <a:lumMod val="95000"/>
      </a:schemeClr>
    </a:solidFill>
    <a:ln w="3175">
      <a:noFill/>
      <a:prstDash val="solid"/>
    </a:ln>
  </c:spPr>
  <c:txPr>
    <a:bodyPr/>
    <a:lstStyle/>
    <a:p>
      <a:pPr>
        <a:defRPr sz="900" b="1" i="0" u="none" strike="noStrike" baseline="0">
          <a:solidFill>
            <a:schemeClr val="bg1">
              <a:lumMod val="50000"/>
            </a:schemeClr>
          </a:solidFill>
          <a:latin typeface="Arial" panose="020B0604020202020204" pitchFamily="34" charset="0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65934065934066"/>
          <c:y val="9.1734259024073603E-2"/>
          <c:w val="0.82857142857142863"/>
          <c:h val="0.579952022126266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Report!$B$13</c:f>
              <c:strCache>
                <c:ptCount val="1"/>
                <c:pt idx="0">
                  <c:v>Monthly Salary &amp; Bonus</c:v>
                </c:pt>
              </c:strCache>
            </c:strRef>
          </c:tx>
          <c:spPr>
            <a:solidFill>
              <a:srgbClr val="0296DF"/>
            </a:solidFill>
            <a:ln>
              <a:noFill/>
            </a:ln>
          </c:spPr>
          <c:invertIfNegative val="0"/>
          <c:cat>
            <c:strRef>
              <c:f>Report!$E$10:$P$10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Report!$E$13:$P$13</c:f>
              <c:numCache>
                <c:formatCode>_(* #,##0_);_(* \(#,##0\);_(* "-"??_);_(@_)</c:formatCode>
                <c:ptCount val="12"/>
                <c:pt idx="0">
                  <c:v>30239.9326070268</c:v>
                </c:pt>
                <c:pt idx="1">
                  <c:v>19939.9326070268</c:v>
                </c:pt>
                <c:pt idx="2">
                  <c:v>57946.657545651484</c:v>
                </c:pt>
                <c:pt idx="3">
                  <c:v>57061.724938624684</c:v>
                </c:pt>
                <c:pt idx="4">
                  <c:v>48478.391605291356</c:v>
                </c:pt>
                <c:pt idx="5">
                  <c:v>39980.891605291356</c:v>
                </c:pt>
                <c:pt idx="6">
                  <c:v>41028.05827195802</c:v>
                </c:pt>
                <c:pt idx="7">
                  <c:v>41028.05827195802</c:v>
                </c:pt>
                <c:pt idx="8">
                  <c:v>41028.05827195802</c:v>
                </c:pt>
                <c:pt idx="9">
                  <c:v>41028.05827195802</c:v>
                </c:pt>
                <c:pt idx="10">
                  <c:v>41028.05827195802</c:v>
                </c:pt>
                <c:pt idx="11">
                  <c:v>41028.05827195802</c:v>
                </c:pt>
              </c:numCache>
            </c:numRef>
          </c:val>
        </c:ser>
        <c:ser>
          <c:idx val="1"/>
          <c:order val="1"/>
          <c:tx>
            <c:strRef>
              <c:f>Report!$B$17</c:f>
              <c:strCache>
                <c:ptCount val="1"/>
                <c:pt idx="0">
                  <c:v>6010 Benefits</c:v>
                </c:pt>
              </c:strCache>
            </c:strRef>
          </c:tx>
          <c:spPr>
            <a:solidFill>
              <a:srgbClr val="F3AB40"/>
            </a:solidFill>
            <a:ln>
              <a:noFill/>
            </a:ln>
          </c:spPr>
          <c:invertIfNegative val="0"/>
          <c:cat>
            <c:strRef>
              <c:f>Report!$E$10:$P$10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Report!$E$17:$P$17</c:f>
              <c:numCache>
                <c:formatCode>_(* #,##0_);_(* \(#,##0\);_(* "-"??_);_(@_)</c:formatCode>
                <c:ptCount val="12"/>
                <c:pt idx="0">
                  <c:v>4273.0989445079767</c:v>
                </c:pt>
                <c:pt idx="1">
                  <c:v>2823.0989445079767</c:v>
                </c:pt>
                <c:pt idx="2">
                  <c:v>8001.0668985225038</c:v>
                </c:pt>
                <c:pt idx="3">
                  <c:v>7897.9679540145262</c:v>
                </c:pt>
                <c:pt idx="4">
                  <c:v>6647.9679540145262</c:v>
                </c:pt>
                <c:pt idx="5">
                  <c:v>5407.9679540145262</c:v>
                </c:pt>
                <c:pt idx="6">
                  <c:v>5529.9679540145262</c:v>
                </c:pt>
                <c:pt idx="7">
                  <c:v>5529.9679540145262</c:v>
                </c:pt>
                <c:pt idx="8">
                  <c:v>5529.9679540145262</c:v>
                </c:pt>
                <c:pt idx="9">
                  <c:v>5529.9679540145262</c:v>
                </c:pt>
                <c:pt idx="10">
                  <c:v>5529.9679540145262</c:v>
                </c:pt>
                <c:pt idx="11">
                  <c:v>5529.9679540145262</c:v>
                </c:pt>
              </c:numCache>
            </c:numRef>
          </c:val>
        </c:ser>
        <c:ser>
          <c:idx val="2"/>
          <c:order val="2"/>
          <c:tx>
            <c:strRef>
              <c:f>Report!$B$21</c:f>
              <c:strCache>
                <c:ptCount val="1"/>
                <c:pt idx="0">
                  <c:v>6015 Employer Taxes</c:v>
                </c:pt>
              </c:strCache>
            </c:strRef>
          </c:tx>
          <c:spPr>
            <a:solidFill>
              <a:srgbClr val="8BC43F"/>
            </a:solidFill>
            <a:ln>
              <a:noFill/>
            </a:ln>
          </c:spPr>
          <c:invertIfNegative val="0"/>
          <c:cat>
            <c:strRef>
              <c:f>Report!$E$10:$P$10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Report!$E$21:$P$21</c:f>
              <c:numCache>
                <c:formatCode>_(* #,##0_);_(* \(#,##0\);_(* "-"??_);_(@_)</c:formatCode>
                <c:ptCount val="12"/>
                <c:pt idx="0">
                  <c:v>2303.5195265507987</c:v>
                </c:pt>
                <c:pt idx="1">
                  <c:v>1518.9195265507988</c:v>
                </c:pt>
                <c:pt idx="2">
                  <c:v>4414.0725738172969</c:v>
                </c:pt>
                <c:pt idx="3">
                  <c:v>4346.6630472664983</c:v>
                </c:pt>
                <c:pt idx="4">
                  <c:v>3692.8297139331644</c:v>
                </c:pt>
                <c:pt idx="5">
                  <c:v>3045.5347139331643</c:v>
                </c:pt>
                <c:pt idx="6">
                  <c:v>2053.2190472664984</c:v>
                </c:pt>
                <c:pt idx="7">
                  <c:v>1794.8857139331649</c:v>
                </c:pt>
                <c:pt idx="8">
                  <c:v>1336.9227139331651</c:v>
                </c:pt>
                <c:pt idx="9">
                  <c:v>1080.7180472664982</c:v>
                </c:pt>
                <c:pt idx="10">
                  <c:v>1080.7180472664982</c:v>
                </c:pt>
                <c:pt idx="11">
                  <c:v>1080.7180472664982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202432"/>
        <c:axId val="-544874160"/>
      </c:barChart>
      <c:catAx>
        <c:axId val="-1520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-54487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4874160"/>
        <c:scaling>
          <c:orientation val="minMax"/>
        </c:scaling>
        <c:delete val="0"/>
        <c:axPos val="l"/>
        <c:majorGridlines>
          <c:spPr>
            <a:ln w="3175">
              <a:noFill/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out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-15202432"/>
        <c:crosses val="autoZero"/>
        <c:crossBetween val="between"/>
      </c:valAx>
      <c:spPr>
        <a:noFill/>
        <a:ln w="3175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3.4368530020703947E-2"/>
          <c:y val="0.8375025558549678"/>
          <c:w val="0.88164435967243215"/>
          <c:h val="0.10965154217601253"/>
        </c:manualLayout>
      </c:layout>
      <c:overlay val="0"/>
      <c:spPr>
        <a:solidFill>
          <a:schemeClr val="bg1">
            <a:lumMod val="95000"/>
          </a:schemeClr>
        </a:solidFill>
        <a:ln w="25400">
          <a:noFill/>
        </a:ln>
      </c:spPr>
      <c:txPr>
        <a:bodyPr/>
        <a:lstStyle/>
        <a:p>
          <a:pPr>
            <a:defRPr sz="900" b="1" i="0" u="none" strike="noStrik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352425</xdr:colOff>
          <xdr:row>12</xdr:row>
          <xdr:rowOff>47625</xdr:rowOff>
        </xdr:from>
        <xdr:to>
          <xdr:col>16</xdr:col>
          <xdr:colOff>85725</xdr:colOff>
          <xdr:row>12</xdr:row>
          <xdr:rowOff>238125</xdr:rowOff>
        </xdr:to>
        <xdr:sp macro="" textlink="">
          <xdr:nvSpPr>
            <xdr:cNvPr id="24577" name="TIButton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5E5E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333375</xdr:colOff>
          <xdr:row>12</xdr:row>
          <xdr:rowOff>57150</xdr:rowOff>
        </xdr:from>
        <xdr:to>
          <xdr:col>13</xdr:col>
          <xdr:colOff>323850</xdr:colOff>
          <xdr:row>12</xdr:row>
          <xdr:rowOff>238125</xdr:rowOff>
        </xdr:to>
        <xdr:sp macro="" textlink="">
          <xdr:nvSpPr>
            <xdr:cNvPr id="24578" name="TIButton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5E5E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oneCellAnchor>
    <xdr:from>
      <xdr:col>2</xdr:col>
      <xdr:colOff>51956</xdr:colOff>
      <xdr:row>0</xdr:row>
      <xdr:rowOff>0</xdr:rowOff>
    </xdr:from>
    <xdr:ext cx="8754340" cy="298800"/>
    <xdr:sp macro="" textlink="">
      <xdr:nvSpPr>
        <xdr:cNvPr id="4" name="Rectangle 3"/>
        <xdr:cNvSpPr/>
      </xdr:nvSpPr>
      <xdr:spPr>
        <a:xfrm>
          <a:off x="51956" y="0"/>
          <a:ext cx="8754340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Employee Details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0</xdr:row>
      <xdr:rowOff>0</xdr:rowOff>
    </xdr:from>
    <xdr:ext cx="8696325" cy="298800"/>
    <xdr:sp macro="" textlink="">
      <xdr:nvSpPr>
        <xdr:cNvPr id="2" name="Rectangle 1"/>
        <xdr:cNvSpPr/>
      </xdr:nvSpPr>
      <xdr:spPr>
        <a:xfrm>
          <a:off x="123825" y="0"/>
          <a:ext cx="8696325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Employee Detail Drill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3286125" cy="298800"/>
    <xdr:sp macro="" textlink="">
      <xdr:nvSpPr>
        <xdr:cNvPr id="2" name="Rectangle 1"/>
        <xdr:cNvSpPr/>
      </xdr:nvSpPr>
      <xdr:spPr>
        <a:xfrm>
          <a:off x="76200" y="19050"/>
          <a:ext cx="3286125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Employee Benefits Rates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104775</xdr:colOff>
          <xdr:row>10</xdr:row>
          <xdr:rowOff>66675</xdr:rowOff>
        </xdr:from>
        <xdr:to>
          <xdr:col>11</xdr:col>
          <xdr:colOff>266700</xdr:colOff>
          <xdr:row>10</xdr:row>
          <xdr:rowOff>285750</xdr:rowOff>
        </xdr:to>
        <xdr:sp macro="" textlink="">
          <xdr:nvSpPr>
            <xdr:cNvPr id="10241" name="TIButton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5E5E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oneCellAnchor>
    <xdr:from>
      <xdr:col>2</xdr:col>
      <xdr:colOff>28575</xdr:colOff>
      <xdr:row>8</xdr:row>
      <xdr:rowOff>0</xdr:rowOff>
    </xdr:from>
    <xdr:ext cx="7972425" cy="298800"/>
    <xdr:sp macro="" textlink="">
      <xdr:nvSpPr>
        <xdr:cNvPr id="3" name="Rectangle 2"/>
        <xdr:cNvSpPr/>
      </xdr:nvSpPr>
      <xdr:spPr>
        <a:xfrm>
          <a:off x="304800" y="1152525"/>
          <a:ext cx="7972425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Job Related Compensation Assumptions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26</xdr:row>
      <xdr:rowOff>9524</xdr:rowOff>
    </xdr:from>
    <xdr:to>
      <xdr:col>15</xdr:col>
      <xdr:colOff>552450</xdr:colOff>
      <xdr:row>37</xdr:row>
      <xdr:rowOff>76199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26</xdr:row>
      <xdr:rowOff>28575</xdr:rowOff>
    </xdr:from>
    <xdr:to>
      <xdr:col>7</xdr:col>
      <xdr:colOff>266700</xdr:colOff>
      <xdr:row>37</xdr:row>
      <xdr:rowOff>76200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28575</xdr:colOff>
      <xdr:row>4</xdr:row>
      <xdr:rowOff>38100</xdr:rowOff>
    </xdr:from>
    <xdr:ext cx="9582150" cy="298800"/>
    <xdr:sp macro="" textlink="">
      <xdr:nvSpPr>
        <xdr:cNvPr id="4" name="Rectangle 3"/>
        <xdr:cNvSpPr/>
      </xdr:nvSpPr>
      <xdr:spPr>
        <a:xfrm>
          <a:off x="123825" y="38100"/>
          <a:ext cx="9582150" cy="29880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Employee Summary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control" Target="../activeX/activeX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Q31"/>
  <sheetViews>
    <sheetView showGridLines="0" tabSelected="1" topLeftCell="C12" zoomScale="110" zoomScaleNormal="110" workbookViewId="0">
      <selection activeCell="C12" sqref="C12"/>
    </sheetView>
  </sheetViews>
  <sheetFormatPr defaultRowHeight="15" x14ac:dyDescent="0.25"/>
  <cols>
    <col min="1" max="2" width="2.7109375" hidden="1" customWidth="1"/>
    <col min="3" max="3" width="1.42578125" customWidth="1"/>
    <col min="4" max="4" width="0.85546875" hidden="1" customWidth="1"/>
    <col min="5" max="5" width="23.140625" customWidth="1"/>
    <col min="6" max="6" width="12.42578125" customWidth="1"/>
    <col min="7" max="7" width="19.85546875" customWidth="1"/>
    <col min="8" max="8" width="5.5703125" customWidth="1"/>
    <col min="9" max="9" width="5" customWidth="1"/>
    <col min="10" max="10" width="8.85546875" customWidth="1"/>
    <col min="11" max="11" width="9.7109375" customWidth="1"/>
    <col min="12" max="12" width="5.85546875" customWidth="1"/>
    <col min="13" max="13" width="7" customWidth="1"/>
    <col min="14" max="14" width="8.5703125" customWidth="1"/>
    <col min="15" max="15" width="9.7109375" customWidth="1"/>
    <col min="16" max="16" width="6.42578125" customWidth="1"/>
    <col min="17" max="17" width="7.85546875" style="63" customWidth="1"/>
  </cols>
  <sheetData>
    <row r="1" spans="1:17" hidden="1" x14ac:dyDescent="0.25">
      <c r="A1" t="s">
        <v>16</v>
      </c>
      <c r="M1" s="46"/>
      <c r="Q1" s="48"/>
    </row>
    <row r="2" spans="1:17" s="47" customFormat="1" ht="12" hidden="1" x14ac:dyDescent="0.2">
      <c r="A2" s="47">
        <f>0</f>
        <v>0</v>
      </c>
      <c r="C2" s="71"/>
      <c r="D2" s="68"/>
      <c r="E2" s="111"/>
      <c r="F2" s="112"/>
      <c r="G2" s="112"/>
      <c r="H2" s="113"/>
      <c r="I2" s="114"/>
      <c r="J2" s="115"/>
      <c r="K2" s="112"/>
      <c r="L2" s="113"/>
      <c r="M2" s="116"/>
      <c r="N2" s="117"/>
      <c r="O2" s="115"/>
      <c r="P2" s="66"/>
      <c r="Q2" s="66"/>
    </row>
    <row r="3" spans="1:17" s="49" customFormat="1" ht="12" hidden="1" x14ac:dyDescent="0.2">
      <c r="A3" s="49">
        <f>1</f>
        <v>1</v>
      </c>
      <c r="C3" s="72"/>
      <c r="D3" s="69"/>
      <c r="E3" s="118"/>
      <c r="F3" s="119"/>
      <c r="G3" s="119"/>
      <c r="H3" s="120"/>
      <c r="I3" s="121"/>
      <c r="J3" s="122"/>
      <c r="K3" s="123"/>
      <c r="L3" s="120"/>
      <c r="M3" s="124"/>
      <c r="N3" s="125"/>
      <c r="O3" s="122"/>
      <c r="P3" s="67"/>
      <c r="Q3" s="67"/>
    </row>
    <row r="4" spans="1:17" s="47" customFormat="1" ht="12" hidden="1" x14ac:dyDescent="0.2">
      <c r="A4" s="47">
        <f>2</f>
        <v>2</v>
      </c>
      <c r="C4" s="71"/>
      <c r="D4" s="68"/>
      <c r="E4" s="111"/>
      <c r="F4" s="126"/>
      <c r="G4" s="126"/>
      <c r="H4" s="127"/>
      <c r="I4" s="114"/>
      <c r="J4" s="115"/>
      <c r="K4" s="112"/>
      <c r="L4" s="127"/>
      <c r="M4" s="116"/>
      <c r="N4" s="117"/>
      <c r="O4" s="115"/>
      <c r="P4" s="127"/>
      <c r="Q4" s="127"/>
    </row>
    <row r="5" spans="1:17" s="47" customFormat="1" ht="12" hidden="1" x14ac:dyDescent="0.2">
      <c r="A5" s="47">
        <f>3</f>
        <v>3</v>
      </c>
      <c r="C5" s="71"/>
      <c r="D5" s="68"/>
      <c r="E5" s="111"/>
      <c r="F5" s="126"/>
      <c r="G5" s="126"/>
      <c r="H5" s="127"/>
      <c r="I5" s="114"/>
      <c r="J5" s="115"/>
      <c r="K5" s="112"/>
      <c r="L5" s="127"/>
      <c r="M5" s="116"/>
      <c r="N5" s="117"/>
      <c r="O5" s="115"/>
      <c r="P5" s="127"/>
      <c r="Q5" s="127"/>
    </row>
    <row r="6" spans="1:17" s="47" customFormat="1" ht="12" hidden="1" x14ac:dyDescent="0.2">
      <c r="A6" s="47" t="s">
        <v>255</v>
      </c>
      <c r="C6" s="71"/>
      <c r="D6" s="68"/>
      <c r="E6" s="111"/>
      <c r="F6" s="112"/>
      <c r="G6" s="112"/>
      <c r="H6" s="113"/>
      <c r="I6" s="114"/>
      <c r="J6" s="115"/>
      <c r="K6" s="112"/>
      <c r="L6" s="128"/>
      <c r="M6" s="116"/>
      <c r="N6" s="117"/>
      <c r="O6" s="115"/>
      <c r="P6" s="113"/>
      <c r="Q6" s="113"/>
    </row>
    <row r="7" spans="1:17" s="47" customFormat="1" ht="12" hidden="1" x14ac:dyDescent="0.2">
      <c r="A7" s="47" t="s">
        <v>256</v>
      </c>
      <c r="C7" s="71"/>
      <c r="D7" s="68"/>
      <c r="E7" s="111"/>
      <c r="F7" s="112"/>
      <c r="G7" s="112"/>
      <c r="H7" s="113"/>
      <c r="I7" s="129"/>
      <c r="J7" s="115"/>
      <c r="K7" s="112"/>
      <c r="L7" s="113"/>
      <c r="M7" s="116"/>
      <c r="N7" s="117"/>
      <c r="O7" s="115"/>
      <c r="P7" s="113"/>
      <c r="Q7" s="113"/>
    </row>
    <row r="8" spans="1:17" s="47" customFormat="1" ht="12" hidden="1" x14ac:dyDescent="0.2">
      <c r="A8" s="47" t="s">
        <v>15</v>
      </c>
      <c r="C8" s="71"/>
      <c r="D8" s="68"/>
      <c r="E8" s="130"/>
      <c r="F8" s="112"/>
      <c r="G8" s="112"/>
      <c r="H8" s="113"/>
      <c r="I8" s="114"/>
      <c r="J8" s="115"/>
      <c r="K8" s="112"/>
      <c r="L8" s="113"/>
      <c r="M8" s="116"/>
      <c r="N8" s="117"/>
      <c r="O8" s="115"/>
      <c r="P8" s="113"/>
      <c r="Q8" s="113"/>
    </row>
    <row r="9" spans="1:17" s="47" customFormat="1" ht="12" hidden="1" x14ac:dyDescent="0.2">
      <c r="A9" s="47" t="s">
        <v>295</v>
      </c>
      <c r="C9" s="73"/>
      <c r="D9" s="70"/>
      <c r="E9" s="131"/>
      <c r="F9" s="132"/>
      <c r="G9" s="132"/>
      <c r="H9" s="133"/>
      <c r="I9" s="134"/>
      <c r="J9" s="115"/>
      <c r="K9" s="132"/>
      <c r="L9" s="133"/>
      <c r="M9" s="116"/>
      <c r="N9" s="135"/>
      <c r="O9" s="115"/>
      <c r="P9" s="133"/>
      <c r="Q9" s="133" t="s">
        <v>296</v>
      </c>
    </row>
    <row r="10" spans="1:17" hidden="1" x14ac:dyDescent="0.25">
      <c r="A10" t="s">
        <v>17</v>
      </c>
      <c r="I10" s="50"/>
      <c r="J10" s="51"/>
      <c r="K10" s="52"/>
      <c r="N10">
        <f ca="1">_xll.DBRW($D$11,$D$15,"Total",$F$15,$H$15,"Validation")</f>
        <v>0</v>
      </c>
      <c r="O10" t="str">
        <f ca="1">_xll.DBRW($D$11,$D$15,"Total",$F$15,$H$15,"ValidationFlag")</f>
        <v>Input Valid</v>
      </c>
    </row>
    <row r="11" spans="1:17" hidden="1" x14ac:dyDescent="0.25">
      <c r="D11" t="str">
        <f ca="1">_xll.TM1RPTVIEW("smartco:Employee:1", 0, _xll.TM1RPTTITLE("smartco:organization",$D$15), _xll.TM1RPTTITLE("smartco:Year",$F$15), _xll.TM1RPTTITLE("smartco:Version",$H$15),TM1RPTFMTRNG,TM1RPTFMTIDCOL)</f>
        <v>smartco:Employee:1</v>
      </c>
    </row>
    <row r="12" spans="1:17" ht="21" customHeight="1" thickBot="1" x14ac:dyDescent="0.3">
      <c r="B12" s="53"/>
      <c r="C12" s="54"/>
      <c r="D12" s="55" t="s">
        <v>34</v>
      </c>
      <c r="E12" s="75" t="s">
        <v>34</v>
      </c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7"/>
    </row>
    <row r="13" spans="1:17" ht="39.75" customHeight="1" x14ac:dyDescent="0.25">
      <c r="K13" s="56"/>
      <c r="L13" s="56"/>
      <c r="M13" s="56"/>
      <c r="N13" s="56"/>
    </row>
    <row r="14" spans="1:17" s="57" customFormat="1" ht="15" customHeight="1" x14ac:dyDescent="0.25">
      <c r="D14" s="136" t="s">
        <v>33</v>
      </c>
      <c r="E14" s="136"/>
      <c r="F14" s="137" t="s">
        <v>0</v>
      </c>
      <c r="G14" s="137"/>
      <c r="H14" s="137" t="s">
        <v>1</v>
      </c>
      <c r="I14" s="137"/>
      <c r="J14" s="137"/>
      <c r="K14" s="137"/>
      <c r="L14" s="136" t="s">
        <v>252</v>
      </c>
      <c r="M14" s="136"/>
      <c r="N14" s="136"/>
      <c r="O14" s="136"/>
      <c r="P14" s="136"/>
      <c r="Q14" s="64"/>
    </row>
    <row r="15" spans="1:17" s="57" customFormat="1" ht="15" customHeight="1" x14ac:dyDescent="0.25">
      <c r="D15" s="138" t="str">
        <f ca="1">_xll.SUBNM("smartco:organization","","101","Caption_Default")</f>
        <v>Massachusetts</v>
      </c>
      <c r="E15" s="138"/>
      <c r="F15" s="138" t="str">
        <f ca="1">_xll.SUBNM("smartco:Year","Default","Y2","Caption_Default")</f>
        <v>2015</v>
      </c>
      <c r="G15" s="138"/>
      <c r="H15" s="138" t="str">
        <f ca="1">_xll.SUBNM("smartco:Version","Current",_xll.DBR("smartco:Calendar","Current Version","String"),"Caption_Default")</f>
        <v>Budget</v>
      </c>
      <c r="I15" s="138"/>
      <c r="J15" s="138"/>
      <c r="K15" s="138"/>
      <c r="L15" s="139" t="str">
        <f ca="1">$O$10</f>
        <v>Input Valid</v>
      </c>
      <c r="M15" s="139"/>
      <c r="N15" s="139"/>
      <c r="O15" s="139"/>
      <c r="P15" s="139"/>
      <c r="Q15" s="64"/>
    </row>
    <row r="16" spans="1:17" ht="7.5" customHeight="1" x14ac:dyDescent="0.25"/>
    <row r="17" spans="1:17" s="62" customFormat="1" ht="12" customHeight="1" x14ac:dyDescent="0.2">
      <c r="D17" s="2"/>
      <c r="E17" s="2" t="s">
        <v>2</v>
      </c>
      <c r="F17" s="2" t="s">
        <v>3</v>
      </c>
      <c r="G17" s="2" t="s">
        <v>4</v>
      </c>
      <c r="H17" s="2" t="s">
        <v>262</v>
      </c>
      <c r="I17" s="2" t="s">
        <v>5</v>
      </c>
      <c r="J17" s="106" t="s">
        <v>264</v>
      </c>
      <c r="K17" s="2" t="s">
        <v>265</v>
      </c>
      <c r="L17" s="2" t="s">
        <v>253</v>
      </c>
      <c r="M17" s="106" t="s">
        <v>253</v>
      </c>
      <c r="N17" s="2" t="s">
        <v>253</v>
      </c>
      <c r="O17" s="106" t="s">
        <v>268</v>
      </c>
      <c r="P17" s="2" t="s">
        <v>269</v>
      </c>
      <c r="Q17" s="2" t="s">
        <v>293</v>
      </c>
    </row>
    <row r="18" spans="1:17" s="58" customFormat="1" ht="12" customHeight="1" thickBot="1" x14ac:dyDescent="0.25">
      <c r="D18" s="23"/>
      <c r="E18" s="99"/>
      <c r="F18" s="99"/>
      <c r="G18" s="99"/>
      <c r="H18" s="99" t="s">
        <v>263</v>
      </c>
      <c r="I18" s="99"/>
      <c r="J18" s="107" t="s">
        <v>279</v>
      </c>
      <c r="K18" s="99" t="s">
        <v>264</v>
      </c>
      <c r="L18" s="99" t="s">
        <v>263</v>
      </c>
      <c r="M18" s="107" t="s">
        <v>266</v>
      </c>
      <c r="N18" s="99" t="s">
        <v>267</v>
      </c>
      <c r="O18" s="107" t="s">
        <v>264</v>
      </c>
      <c r="P18" s="99" t="s">
        <v>270</v>
      </c>
      <c r="Q18" s="99" t="s">
        <v>294</v>
      </c>
    </row>
    <row r="19" spans="1:17" s="58" customFormat="1" ht="32.25" hidden="1" customHeight="1" x14ac:dyDescent="0.2">
      <c r="D19" s="59"/>
      <c r="E19" s="59" t="s">
        <v>2</v>
      </c>
      <c r="F19" s="59" t="s">
        <v>3</v>
      </c>
      <c r="G19" s="59" t="s">
        <v>4</v>
      </c>
      <c r="H19" s="59" t="s">
        <v>11</v>
      </c>
      <c r="I19" s="59" t="s">
        <v>5</v>
      </c>
      <c r="J19" s="59" t="s">
        <v>6</v>
      </c>
      <c r="K19" s="59" t="s">
        <v>7</v>
      </c>
      <c r="L19" s="59" t="s">
        <v>8</v>
      </c>
      <c r="M19" s="59" t="s">
        <v>9</v>
      </c>
      <c r="N19" s="59" t="s">
        <v>251</v>
      </c>
      <c r="O19" s="59" t="s">
        <v>10</v>
      </c>
      <c r="P19" s="59" t="s">
        <v>12</v>
      </c>
      <c r="Q19" s="65"/>
    </row>
    <row r="20" spans="1:17" ht="30.75" hidden="1" thickTop="1" x14ac:dyDescent="0.25">
      <c r="E20" s="60" t="s">
        <v>2</v>
      </c>
      <c r="F20" s="60" t="s">
        <v>3</v>
      </c>
      <c r="G20" s="60" t="s">
        <v>4</v>
      </c>
      <c r="H20" s="60" t="s">
        <v>11</v>
      </c>
      <c r="I20" s="60" t="s">
        <v>5</v>
      </c>
      <c r="J20" s="60" t="s">
        <v>6</v>
      </c>
      <c r="K20" s="60" t="s">
        <v>7</v>
      </c>
      <c r="L20" s="60" t="s">
        <v>8</v>
      </c>
      <c r="M20" s="60" t="s">
        <v>9</v>
      </c>
      <c r="N20" s="61" t="s">
        <v>251</v>
      </c>
      <c r="O20" s="60" t="s">
        <v>10</v>
      </c>
      <c r="P20" s="60" t="s">
        <v>12</v>
      </c>
    </row>
    <row r="21" spans="1:17" ht="15.75" thickTop="1" x14ac:dyDescent="0.25">
      <c r="A21" s="49" t="str">
        <f ca="1">IF(B21&lt;&gt;"0",B21,IF(MOD(D21,2)&lt;&gt;0,"GREY",C21))</f>
        <v>1</v>
      </c>
      <c r="B21" s="49" t="str">
        <f ca="1">_xll.DBR($D$11,$D$15,$D21,$F$15,$H$15,"RowFormat")</f>
        <v>1</v>
      </c>
      <c r="C21" s="72"/>
      <c r="D21" s="74" t="str">
        <f ca="1">_xll.TM1RPTROW($D$11,"smartco:EmployeeList","Default")</f>
        <v>Total</v>
      </c>
      <c r="E21" s="118" t="str">
        <f ca="1">_xll.DBRW($D$11,$D$15,$D21,$F$15,$H$15,E$20)</f>
        <v/>
      </c>
      <c r="F21" s="119" t="str">
        <f ca="1">_xll.DBRW($D$11,$D$15,$D21,$F$15,$H$15,F$20)</f>
        <v/>
      </c>
      <c r="G21" s="119" t="str">
        <f ca="1">_xll.DBRW($D$11,$D$15,$D21,$F$15,$H$15,G$20)</f>
        <v/>
      </c>
      <c r="H21" s="120" t="str">
        <f ca="1">_xll.DBRW($D$11,$D$15,$D21,$F$15,$H$15,H$20)</f>
        <v/>
      </c>
      <c r="I21" s="121">
        <f ca="1">_xll.DBRW($D$11,$D$15,$D21,$F$15,$H$15,I$20)</f>
        <v>8</v>
      </c>
      <c r="J21" s="122">
        <f ca="1">_xll.DBRW($D$11,$D$15,$D21,$F$15,$H$15,J$20)</f>
        <v>720880.98761347705</v>
      </c>
      <c r="K21" s="123">
        <f ca="1">_xll.DBRW($D$11,$D$15,$D21,$F$15,$H$15,K$20)</f>
        <v>1191000</v>
      </c>
      <c r="L21" s="120" t="str">
        <f ca="1">_xll.DBRW($D$11,$D$15,$D21,$F$15,$H$15,L$20)</f>
        <v/>
      </c>
      <c r="M21" s="124">
        <f ca="1">_xll.DBRW($D$11,$D$15,$D21,$F$15,$H$15,M$20)</f>
        <v>0</v>
      </c>
      <c r="N21" s="125">
        <f ca="1">_xll.DBRW($D$11,$D$15,$D21,$F$15,$H$15,N$20)</f>
        <v>15</v>
      </c>
      <c r="O21" s="122" t="str">
        <f ca="1">_xll.DBRW($D$11,$D$15,$D21,$F$15,$H$15,O$20)</f>
        <v/>
      </c>
      <c r="P21" s="67" t="str">
        <f ca="1">_xll.DBRW($D$11,$D$15,$D21,$F$15,$H$15,P$20)</f>
        <v/>
      </c>
      <c r="Q21" s="67" t="str">
        <f ca="1">IF(K21&gt;0,IF(K21&lt;J21, "1",IF(K21=0,0,"")),"")</f>
        <v/>
      </c>
    </row>
    <row r="22" spans="1:17" x14ac:dyDescent="0.25">
      <c r="A22" s="47" t="str">
        <f t="shared" ref="A22:A31" ca="1" si="0">IF(B22&lt;&gt;"0",B22,IF(MOD(D22,2)&lt;&gt;0,"GREY",C22))</f>
        <v>GREY</v>
      </c>
      <c r="B22" s="47" t="str">
        <f ca="1">_xll.DBR($D$11,$D$15,$D22,$F$15,$H$15,"RowFormat")</f>
        <v>0</v>
      </c>
      <c r="C22" s="73"/>
      <c r="D22" s="70" t="s">
        <v>18</v>
      </c>
      <c r="E22" s="131" t="str">
        <f ca="1">_xll.DBRW($D$11,$D$15,$D22,$F$15,$H$15,E$20)</f>
        <v>Gretchen Davis</v>
      </c>
      <c r="F22" s="132" t="str">
        <f ca="1">_xll.DBRW($D$11,$D$15,$D22,$F$15,$H$15,F$20)</f>
        <v>Prod Mgmt</v>
      </c>
      <c r="G22" s="132" t="str">
        <f ca="1">_xll.DBRW($D$11,$D$15,$D22,$F$15,$H$15,G$20)</f>
        <v>C004 PM Anly</v>
      </c>
      <c r="H22" s="133" t="str">
        <f ca="1">_xll.DBRW($D$11,$D$15,$D22,$F$15,$H$15,H$20)</f>
        <v/>
      </c>
      <c r="I22" s="134">
        <f ca="1">_xll.DBRW($D$11,$D$15,$D22,$F$15,$H$15,I$20)</f>
        <v>1</v>
      </c>
      <c r="J22" s="115">
        <f ca="1">_xll.DBRW($D$11,$D$15,$D22,$F$15,$H$15,J$20)</f>
        <v>113496.01533004679</v>
      </c>
      <c r="K22" s="132">
        <f ca="1">_xll.DBRW($D$11,$D$15,$D22,$F$15,$H$15,K$20)</f>
        <v>122000</v>
      </c>
      <c r="L22" s="133" t="str">
        <f ca="1">_xll.DBRW($D$11,$D$15,$D22,$F$15,$H$15,L$20)</f>
        <v>Jul</v>
      </c>
      <c r="M22" s="116">
        <f ca="1">_xll.DBRW($D$11,$D$15,$D22,$F$15,$H$15,M$20)</f>
        <v>5</v>
      </c>
      <c r="N22" s="135">
        <f ca="1">_xll.DBRW($D$11,$D$15,$D22,$F$15,$H$15,N$20)</f>
        <v>10</v>
      </c>
      <c r="O22" s="115">
        <f ca="1">_xll.DBRW($D$11,$D$15,$D22,$F$15,$H$15,O$20)</f>
        <v>134200</v>
      </c>
      <c r="P22" s="133" t="str">
        <f ca="1">_xll.DBRW($D$11,$D$15,$D22,$F$15,$H$15,P$20)</f>
        <v/>
      </c>
      <c r="Q22" s="133" t="str">
        <f t="shared" ref="Q22:Q31" ca="1" si="1">IF(K22&gt;0,IF(K22&lt;J22, "1",IF(K22=0,0,"")),"")</f>
        <v/>
      </c>
    </row>
    <row r="23" spans="1:17" x14ac:dyDescent="0.25">
      <c r="A23" s="47">
        <f t="shared" ca="1" si="0"/>
        <v>0</v>
      </c>
      <c r="B23" s="47" t="str">
        <f ca="1">_xll.DBR($D$11,$D$15,$D23,$F$15,$H$15,"RowFormat")</f>
        <v>0</v>
      </c>
      <c r="C23" s="71"/>
      <c r="D23" s="68" t="s">
        <v>19</v>
      </c>
      <c r="E23" s="111" t="str">
        <f ca="1">_xll.DBRW($D$11,$D$15,$D23,$F$15,$H$15,E$20)</f>
        <v>Kevin Rankin</v>
      </c>
      <c r="F23" s="112" t="str">
        <f ca="1">_xll.DBRW($D$11,$D$15,$D23,$F$15,$H$15,F$20)</f>
        <v>Mktg</v>
      </c>
      <c r="G23" s="112" t="str">
        <f ca="1">_xll.DBRW($D$11,$D$15,$D23,$F$15,$H$15,G$20)</f>
        <v>B002 Mkt Spc 1</v>
      </c>
      <c r="H23" s="113" t="str">
        <f ca="1">_xll.DBRW($D$11,$D$15,$D23,$F$15,$H$15,H$20)</f>
        <v>Mar</v>
      </c>
      <c r="I23" s="114">
        <f ca="1">_xll.DBRW($D$11,$D$15,$D23,$F$15,$H$15,I$20)</f>
        <v>1</v>
      </c>
      <c r="J23" s="115">
        <f ca="1">_xll.DBRW($D$11,$D$15,$D23,$F$15,$H$15,J$20)</f>
        <v>93796.795401452677</v>
      </c>
      <c r="K23" s="112">
        <f ca="1">_xll.DBRW($D$11,$D$15,$D23,$F$15,$H$15,K$20)</f>
        <v>0</v>
      </c>
      <c r="L23" s="113" t="str">
        <f ca="1">_xll.DBRW($D$11,$D$15,$D23,$F$15,$H$15,L$20)</f>
        <v>Jul</v>
      </c>
      <c r="M23" s="116">
        <f ca="1">_xll.DBRW($D$11,$D$15,$D23,$F$15,$H$15,M$20)</f>
        <v>5</v>
      </c>
      <c r="N23" s="117">
        <f ca="1">_xll.DBRW($D$11,$D$15,$D23,$F$15,$H$15,N$20)</f>
        <v>0</v>
      </c>
      <c r="O23" s="115">
        <f ca="1">_xll.DBRW($D$11,$D$15,$D23,$F$15,$H$15,O$20)</f>
        <v>98486.635171525311</v>
      </c>
      <c r="P23" s="66" t="str">
        <f ca="1">_xll.DBRW($D$11,$D$15,$D23,$F$15,$H$15,P$20)</f>
        <v/>
      </c>
      <c r="Q23" s="66" t="str">
        <f t="shared" ca="1" si="1"/>
        <v/>
      </c>
    </row>
    <row r="24" spans="1:17" x14ac:dyDescent="0.25">
      <c r="A24" s="47" t="str">
        <f t="shared" ca="1" si="0"/>
        <v>GREY</v>
      </c>
      <c r="B24" s="47" t="str">
        <f ca="1">_xll.DBR($D$11,$D$15,$D24,$F$15,$H$15,"RowFormat")</f>
        <v>0</v>
      </c>
      <c r="C24" s="73"/>
      <c r="D24" s="70" t="s">
        <v>20</v>
      </c>
      <c r="E24" s="131" t="str">
        <f ca="1">_xll.DBRW($D$11,$D$15,$D24,$F$15,$H$15,E$20)</f>
        <v>Maggie Clark</v>
      </c>
      <c r="F24" s="132" t="str">
        <f ca="1">_xll.DBRW($D$11,$D$15,$D24,$F$15,$H$15,F$20)</f>
        <v>Prod Mgmt</v>
      </c>
      <c r="G24" s="132" t="str">
        <f ca="1">_xll.DBRW($D$11,$D$15,$D24,$F$15,$H$15,G$20)</f>
        <v>C004 PM Anly</v>
      </c>
      <c r="H24" s="133" t="str">
        <f ca="1">_xll.DBRW($D$11,$D$15,$D24,$F$15,$H$15,H$20)</f>
        <v>Mar</v>
      </c>
      <c r="I24" s="134">
        <f ca="1">_xll.DBRW($D$11,$D$15,$D24,$F$15,$H$15,I$20)</f>
        <v>1</v>
      </c>
      <c r="J24" s="115">
        <f ca="1">_xll.DBRW($D$11,$D$15,$D24,$F$15,$H$15,J$20)</f>
        <v>113496.01533004679</v>
      </c>
      <c r="K24" s="132">
        <f ca="1">_xll.DBRW($D$11,$D$15,$D24,$F$15,$H$15,K$20)</f>
        <v>99000</v>
      </c>
      <c r="L24" s="133" t="str">
        <f ca="1">_xll.DBRW($D$11,$D$15,$D24,$F$15,$H$15,L$20)</f>
        <v>Mar</v>
      </c>
      <c r="M24" s="116">
        <f ca="1">_xll.DBRW($D$11,$D$15,$D24,$F$15,$H$15,M$20)</f>
        <v>5</v>
      </c>
      <c r="N24" s="135">
        <f ca="1">_xll.DBRW($D$11,$D$15,$D24,$F$15,$H$15,N$20)</f>
        <v>5</v>
      </c>
      <c r="O24" s="115">
        <f ca="1">_xll.DBRW($D$11,$D$15,$D24,$F$15,$H$15,O$20)</f>
        <v>103950</v>
      </c>
      <c r="P24" s="133" t="str">
        <f ca="1">_xll.DBRW($D$11,$D$15,$D24,$F$15,$H$15,P$20)</f>
        <v>Jun</v>
      </c>
      <c r="Q24" s="133" t="str">
        <f t="shared" ca="1" si="1"/>
        <v>1</v>
      </c>
    </row>
    <row r="25" spans="1:17" x14ac:dyDescent="0.25">
      <c r="A25" s="47">
        <f t="shared" ca="1" si="0"/>
        <v>0</v>
      </c>
      <c r="B25" s="47" t="str">
        <f ca="1">_xll.DBR($D$11,$D$15,$D25,$F$15,$H$15,"RowFormat")</f>
        <v>0</v>
      </c>
      <c r="C25" s="71"/>
      <c r="D25" s="68" t="s">
        <v>244</v>
      </c>
      <c r="E25" s="111" t="str">
        <f ca="1">_xll.DBRW($D$11,$D$15,$D25,$F$15,$H$15,E$20)</f>
        <v>Helen Barnes</v>
      </c>
      <c r="F25" s="112" t="str">
        <f ca="1">_xll.DBRW($D$11,$D$15,$D25,$F$15,$H$15,F$20)</f>
        <v>Sales</v>
      </c>
      <c r="G25" s="112" t="str">
        <f ca="1">_xll.DBRW($D$11,$D$15,$D25,$F$15,$H$15,G$20)</f>
        <v>A004 Sales Mgr</v>
      </c>
      <c r="H25" s="113" t="str">
        <f ca="1">_xll.DBRW($D$11,$D$15,$D25,$F$15,$H$15,H$20)</f>
        <v/>
      </c>
      <c r="I25" s="114">
        <f ca="1">_xll.DBRW($D$11,$D$15,$D25,$F$15,$H$15,I$20)</f>
        <v>1</v>
      </c>
      <c r="J25" s="115">
        <f ca="1">_xll.DBRW($D$11,$D$15,$D25,$F$15,$H$15,J$20)</f>
        <v>110309.8944507977</v>
      </c>
      <c r="K25" s="112">
        <f ca="1">_xll.DBRW($D$11,$D$15,$D25,$F$15,$H$15,K$20)</f>
        <v>0</v>
      </c>
      <c r="L25" s="113" t="str">
        <f ca="1">_xll.DBRW($D$11,$D$15,$D25,$F$15,$H$15,L$20)</f>
        <v>Apr</v>
      </c>
      <c r="M25" s="116">
        <f ca="1">_xll.DBRW($D$11,$D$15,$D25,$F$15,$H$15,M$20)</f>
        <v>5</v>
      </c>
      <c r="N25" s="117">
        <f ca="1">_xll.DBRW($D$11,$D$15,$D25,$F$15,$H$15,N$20)</f>
        <v>0</v>
      </c>
      <c r="O25" s="115">
        <f ca="1">_xll.DBRW($D$11,$D$15,$D25,$F$15,$H$15,O$20)</f>
        <v>115825.38917333759</v>
      </c>
      <c r="P25" s="66" t="str">
        <f ca="1">_xll.DBRW($D$11,$D$15,$D25,$F$15,$H$15,P$20)</f>
        <v>Apr</v>
      </c>
      <c r="Q25" s="66" t="str">
        <f t="shared" ca="1" si="1"/>
        <v/>
      </c>
    </row>
    <row r="26" spans="1:17" x14ac:dyDescent="0.25">
      <c r="A26" s="47" t="str">
        <f t="shared" ca="1" si="0"/>
        <v>GREY</v>
      </c>
      <c r="B26" s="47" t="str">
        <f ca="1">_xll.DBR($D$11,$D$15,$D26,$F$15,$H$15,"RowFormat")</f>
        <v>0</v>
      </c>
      <c r="C26" s="73"/>
      <c r="D26" s="70" t="s">
        <v>245</v>
      </c>
      <c r="E26" s="131" t="str">
        <f ca="1">_xll.DBRW($D$11,$D$15,$D26,$F$15,$H$15,E$20)</f>
        <v>Amanda Davies</v>
      </c>
      <c r="F26" s="132" t="str">
        <f ca="1">_xll.DBRW($D$11,$D$15,$D26,$F$15,$H$15,F$20)</f>
        <v>Eng</v>
      </c>
      <c r="G26" s="132" t="str">
        <f ca="1">_xll.DBRW($D$11,$D$15,$D26,$F$15,$H$15,G$20)</f>
        <v>J015 Softwr Eng II</v>
      </c>
      <c r="H26" s="133" t="str">
        <f ca="1">_xll.DBRW($D$11,$D$15,$D26,$F$15,$H$15,H$20)</f>
        <v>Apr</v>
      </c>
      <c r="I26" s="134">
        <f ca="1">_xll.DBRW($D$11,$D$15,$D26,$F$15,$H$15,I$20)</f>
        <v>1</v>
      </c>
      <c r="J26" s="115">
        <f ca="1">_xll.DBRW($D$11,$D$15,$D26,$F$15,$H$15,J$20)</f>
        <v>97442.944332753454</v>
      </c>
      <c r="K26" s="132">
        <f ca="1">_xll.DBRW($D$11,$D$15,$D26,$F$15,$H$15,K$20)</f>
        <v>100000</v>
      </c>
      <c r="L26" s="133" t="str">
        <f ca="1">_xll.DBRW($D$11,$D$15,$D26,$F$15,$H$15,L$20)</f>
        <v>May</v>
      </c>
      <c r="M26" s="116">
        <f ca="1">_xll.DBRW($D$11,$D$15,$D26,$F$15,$H$15,M$20)</f>
        <v>5</v>
      </c>
      <c r="N26" s="135">
        <f ca="1">_xll.DBRW($D$11,$D$15,$D26,$F$15,$H$15,N$20)</f>
        <v>0</v>
      </c>
      <c r="O26" s="115">
        <f ca="1">_xll.DBRW($D$11,$D$15,$D26,$F$15,$H$15,O$20)</f>
        <v>105000</v>
      </c>
      <c r="P26" s="133" t="str">
        <f ca="1">_xll.DBRW($D$11,$D$15,$D26,$F$15,$H$15,P$20)</f>
        <v>May</v>
      </c>
      <c r="Q26" s="133" t="str">
        <f t="shared" ca="1" si="1"/>
        <v/>
      </c>
    </row>
    <row r="27" spans="1:17" x14ac:dyDescent="0.25">
      <c r="A27" s="47">
        <f t="shared" ca="1" si="0"/>
        <v>0</v>
      </c>
      <c r="B27" s="47" t="str">
        <f ca="1">_xll.DBR($D$11,$D$15,$D27,$F$15,$H$15,"RowFormat")</f>
        <v>0</v>
      </c>
      <c r="C27" s="71"/>
      <c r="D27" s="68" t="s">
        <v>246</v>
      </c>
      <c r="E27" s="111" t="str">
        <f ca="1">_xll.DBRW($D$11,$D$15,$D27,$F$15,$H$15,E$20)</f>
        <v>James Jones</v>
      </c>
      <c r="F27" s="112" t="str">
        <f ca="1">_xll.DBRW($D$11,$D$15,$D27,$F$15,$H$15,F$20)</f>
        <v>Corp Com</v>
      </c>
      <c r="G27" s="112" t="str">
        <f ca="1">_xll.DBRW($D$11,$D$15,$D27,$F$15,$H$15,G$20)</f>
        <v>E005 VP Corp Resp</v>
      </c>
      <c r="H27" s="113" t="str">
        <f ca="1">_xll.DBRW($D$11,$D$15,$D27,$F$15,$H$15,H$20)</f>
        <v>Jan</v>
      </c>
      <c r="I27" s="114">
        <f ca="1">_xll.DBRW($D$11,$D$15,$D27,$F$15,$H$15,I$20)</f>
        <v>1</v>
      </c>
      <c r="J27" s="115">
        <f ca="1">_xll.DBRW($D$11,$D$15,$D27,$F$15,$H$15,J$20)</f>
        <v>95897.18541999541</v>
      </c>
      <c r="K27" s="112">
        <f ca="1">_xll.DBRW($D$11,$D$15,$D27,$F$15,$H$15,K$20)</f>
        <v>120000</v>
      </c>
      <c r="L27" s="113" t="str">
        <f ca="1">_xll.DBRW($D$11,$D$15,$D27,$F$15,$H$15,L$20)</f>
        <v>Mar</v>
      </c>
      <c r="M27" s="116">
        <f ca="1">_xll.DBRW($D$11,$D$15,$D27,$F$15,$H$15,M$20)</f>
        <v>5</v>
      </c>
      <c r="N27" s="117">
        <f ca="1">_xll.DBRW($D$11,$D$15,$D27,$F$15,$H$15,N$20)</f>
        <v>0</v>
      </c>
      <c r="O27" s="115">
        <f ca="1">_xll.DBRW($D$11,$D$15,$D27,$F$15,$H$15,O$20)</f>
        <v>126000</v>
      </c>
      <c r="P27" s="66" t="str">
        <f ca="1">_xll.DBRW($D$11,$D$15,$D27,$F$15,$H$15,P$20)</f>
        <v>Feb</v>
      </c>
      <c r="Q27" s="66" t="str">
        <f t="shared" ca="1" si="1"/>
        <v/>
      </c>
    </row>
    <row r="28" spans="1:17" x14ac:dyDescent="0.25">
      <c r="A28" s="47" t="str">
        <f t="shared" ca="1" si="0"/>
        <v>GREY</v>
      </c>
      <c r="B28" s="47" t="str">
        <f ca="1">_xll.DBR($D$11,$D$15,$D28,$F$15,$H$15,"RowFormat")</f>
        <v>0</v>
      </c>
      <c r="C28" s="73"/>
      <c r="D28" s="70" t="s">
        <v>247</v>
      </c>
      <c r="E28" s="131" t="str">
        <f ca="1">_xll.DBRW($D$11,$D$15,$D28,$F$15,$H$15,E$20)</f>
        <v>Joeseph Jacobs</v>
      </c>
      <c r="F28" s="132" t="str">
        <f ca="1">_xll.DBRW($D$11,$D$15,$D28,$F$15,$H$15,F$20)</f>
        <v>Fin</v>
      </c>
      <c r="G28" s="132" t="str">
        <f ca="1">_xll.DBRW($D$11,$D$15,$D28,$F$15,$H$15,G$20)</f>
        <v>F008 AP Coord</v>
      </c>
      <c r="H28" s="133" t="str">
        <f ca="1">_xll.DBRW($D$11,$D$15,$D28,$F$15,$H$15,H$20)</f>
        <v>Feb</v>
      </c>
      <c r="I28" s="134">
        <f ca="1">_xll.DBRW($D$11,$D$15,$D28,$F$15,$H$15,I$20)</f>
        <v>1</v>
      </c>
      <c r="J28" s="115">
        <f ca="1">_xll.DBRW($D$11,$D$15,$D28,$F$15,$H$15,J$20)</f>
        <v>96442.137348384262</v>
      </c>
      <c r="K28" s="132">
        <f ca="1">_xll.DBRW($D$11,$D$15,$D28,$F$15,$H$15,K$20)</f>
        <v>500000</v>
      </c>
      <c r="L28" s="133" t="str">
        <f ca="1">_xll.DBRW($D$11,$D$15,$D28,$F$15,$H$15,L$20)</f>
        <v>May</v>
      </c>
      <c r="M28" s="116">
        <f ca="1">_xll.DBRW($D$11,$D$15,$D28,$F$15,$H$15,M$20)</f>
        <v>5</v>
      </c>
      <c r="N28" s="135">
        <f ca="1">_xll.DBRW($D$11,$D$15,$D28,$F$15,$H$15,N$20)</f>
        <v>0</v>
      </c>
      <c r="O28" s="115">
        <f ca="1">_xll.DBRW($D$11,$D$15,$D28,$F$15,$H$15,O$20)</f>
        <v>525000</v>
      </c>
      <c r="P28" s="133" t="str">
        <f ca="1">_xll.DBRW($D$11,$D$15,$D28,$F$15,$H$15,P$20)</f>
        <v>Jan</v>
      </c>
      <c r="Q28" s="133" t="str">
        <f t="shared" ca="1" si="1"/>
        <v/>
      </c>
    </row>
    <row r="29" spans="1:17" x14ac:dyDescent="0.25">
      <c r="A29" s="47">
        <f t="shared" ca="1" si="0"/>
        <v>0</v>
      </c>
      <c r="B29" s="47" t="str">
        <f ca="1">_xll.DBR($D$11,$D$15,$D29,$F$15,$H$15,"RowFormat")</f>
        <v>0</v>
      </c>
      <c r="C29" s="71"/>
      <c r="D29" s="68" t="s">
        <v>248</v>
      </c>
      <c r="E29" s="111" t="str">
        <f ca="1">_xll.DBRW($D$11,$D$15,$D29,$F$15,$H$15,E$20)</f>
        <v>New Employee</v>
      </c>
      <c r="F29" s="112" t="str">
        <f ca="1">_xll.DBRW($D$11,$D$15,$D29,$F$15,$H$15,F$20)</f>
        <v>Sales</v>
      </c>
      <c r="G29" s="112" t="str">
        <f ca="1">_xll.DBRW($D$11,$D$15,$D29,$F$15,$H$15,G$20)</f>
        <v>A001 Acct Exec</v>
      </c>
      <c r="H29" s="113" t="str">
        <f ca="1">_xll.DBRW($D$11,$D$15,$D29,$F$15,$H$15,H$20)</f>
        <v>Mar</v>
      </c>
      <c r="I29" s="114">
        <f ca="1">_xll.DBRW($D$11,$D$15,$D29,$F$15,$H$15,I$20)</f>
        <v>1</v>
      </c>
      <c r="J29" s="115">
        <f ca="1">_xll.DBRW($D$11,$D$15,$D29,$F$15,$H$15,J$20)</f>
        <v>100832.3956878755</v>
      </c>
      <c r="K29" s="112">
        <f ca="1">_xll.DBRW($D$11,$D$15,$D29,$F$15,$H$15,K$20)</f>
        <v>250000</v>
      </c>
      <c r="L29" s="113" t="str">
        <f ca="1">_xll.DBRW($D$11,$D$15,$D29,$F$15,$H$15,L$20)</f>
        <v/>
      </c>
      <c r="M29" s="116">
        <f ca="1">_xll.DBRW($D$11,$D$15,$D29,$F$15,$H$15,M$20)</f>
        <v>5</v>
      </c>
      <c r="N29" s="117" t="str">
        <f ca="1">_xll.DBRW($D$11,$D$15,$D29,$F$15,$H$15,N$20)</f>
        <v/>
      </c>
      <c r="O29" s="115">
        <f ca="1">_xll.DBRW($D$11,$D$15,$D29,$F$15,$H$15,O$20)</f>
        <v>262500</v>
      </c>
      <c r="P29" s="66" t="str">
        <f ca="1">_xll.DBRW($D$11,$D$15,$D29,$F$15,$H$15,P$20)</f>
        <v/>
      </c>
      <c r="Q29" s="66" t="str">
        <f t="shared" ca="1" si="1"/>
        <v/>
      </c>
    </row>
    <row r="30" spans="1:17" x14ac:dyDescent="0.25">
      <c r="A30" s="47" t="str">
        <f t="shared" ca="1" si="0"/>
        <v>GREY</v>
      </c>
      <c r="B30" s="47" t="str">
        <f ca="1">_xll.DBR($D$11,$D$15,$D30,$F$15,$H$15,"RowFormat")</f>
        <v>0</v>
      </c>
      <c r="C30" s="73"/>
      <c r="D30" s="70" t="s">
        <v>249</v>
      </c>
      <c r="E30" s="131" t="str">
        <f ca="1">_xll.DBRW($D$11,$D$15,$D30,$F$15,$H$15,E$20)</f>
        <v/>
      </c>
      <c r="F30" s="132" t="str">
        <f ca="1">_xll.DBRW($D$11,$D$15,$D30,$F$15,$H$15,F$20)</f>
        <v/>
      </c>
      <c r="G30" s="132" t="str">
        <f ca="1">_xll.DBRW($D$11,$D$15,$D30,$F$15,$H$15,G$20)</f>
        <v/>
      </c>
      <c r="H30" s="133" t="str">
        <f ca="1">_xll.DBRW($D$11,$D$15,$D30,$F$15,$H$15,H$20)</f>
        <v/>
      </c>
      <c r="I30" s="134" t="str">
        <f ca="1">_xll.DBRW($D$11,$D$15,$D30,$F$15,$H$15,I$20)</f>
        <v/>
      </c>
      <c r="J30" s="115">
        <f ca="1">_xll.DBRW($D$11,$D$15,$D30,$F$15,$H$15,J$20)</f>
        <v>0</v>
      </c>
      <c r="K30" s="132" t="str">
        <f ca="1">_xll.DBRW($D$11,$D$15,$D30,$F$15,$H$15,K$20)</f>
        <v/>
      </c>
      <c r="L30" s="133" t="str">
        <f ca="1">_xll.DBRW($D$11,$D$15,$D30,$F$15,$H$15,L$20)</f>
        <v/>
      </c>
      <c r="M30" s="116">
        <f ca="1">_xll.DBRW($D$11,$D$15,$D30,$F$15,$H$15,M$20)</f>
        <v>0</v>
      </c>
      <c r="N30" s="135" t="str">
        <f ca="1">_xll.DBRW($D$11,$D$15,$D30,$F$15,$H$15,N$20)</f>
        <v/>
      </c>
      <c r="O30" s="115">
        <f ca="1">_xll.DBRW($D$11,$D$15,$D30,$F$15,$H$15,O$20)</f>
        <v>0</v>
      </c>
      <c r="P30" s="133" t="str">
        <f ca="1">_xll.DBRW($D$11,$D$15,$D30,$F$15,$H$15,P$20)</f>
        <v/>
      </c>
      <c r="Q30" s="133" t="str">
        <f t="shared" ca="1" si="1"/>
        <v/>
      </c>
    </row>
    <row r="31" spans="1:17" x14ac:dyDescent="0.25">
      <c r="A31" s="47">
        <f t="shared" ca="1" si="0"/>
        <v>0</v>
      </c>
      <c r="B31" s="47" t="str">
        <f ca="1">_xll.DBR($D$11,$D$15,$D31,$F$15,$H$15,"RowFormat")</f>
        <v>0</v>
      </c>
      <c r="C31" s="71"/>
      <c r="D31" s="68" t="s">
        <v>250</v>
      </c>
      <c r="E31" s="111" t="str">
        <f ca="1">_xll.DBRW($D$11,$D$15,$D31,$F$15,$H$15,E$20)</f>
        <v/>
      </c>
      <c r="F31" s="112" t="str">
        <f ca="1">_xll.DBRW($D$11,$D$15,$D31,$F$15,$H$15,F$20)</f>
        <v/>
      </c>
      <c r="G31" s="112" t="str">
        <f ca="1">_xll.DBRW($D$11,$D$15,$D31,$F$15,$H$15,G$20)</f>
        <v/>
      </c>
      <c r="H31" s="113" t="str">
        <f ca="1">_xll.DBRW($D$11,$D$15,$D31,$F$15,$H$15,H$20)</f>
        <v/>
      </c>
      <c r="I31" s="114" t="str">
        <f ca="1">_xll.DBRW($D$11,$D$15,$D31,$F$15,$H$15,I$20)</f>
        <v/>
      </c>
      <c r="J31" s="115">
        <f ca="1">_xll.DBRW($D$11,$D$15,$D31,$F$15,$H$15,J$20)</f>
        <v>0</v>
      </c>
      <c r="K31" s="112" t="str">
        <f ca="1">_xll.DBRW($D$11,$D$15,$D31,$F$15,$H$15,K$20)</f>
        <v/>
      </c>
      <c r="L31" s="113" t="str">
        <f ca="1">_xll.DBRW($D$11,$D$15,$D31,$F$15,$H$15,L$20)</f>
        <v/>
      </c>
      <c r="M31" s="116">
        <f ca="1">_xll.DBRW($D$11,$D$15,$D31,$F$15,$H$15,M$20)</f>
        <v>0</v>
      </c>
      <c r="N31" s="117" t="str">
        <f ca="1">_xll.DBRW($D$11,$D$15,$D31,$F$15,$H$15,N$20)</f>
        <v/>
      </c>
      <c r="O31" s="115">
        <f ca="1">_xll.DBRW($D$11,$D$15,$D31,$F$15,$H$15,O$20)</f>
        <v>0</v>
      </c>
      <c r="P31" s="66" t="str">
        <f ca="1">_xll.DBRW($D$11,$D$15,$D31,$F$15,$H$15,P$20)</f>
        <v/>
      </c>
      <c r="Q31" s="66" t="str">
        <f t="shared" ca="1" si="1"/>
        <v/>
      </c>
    </row>
  </sheetData>
  <mergeCells count="8">
    <mergeCell ref="D14:E14"/>
    <mergeCell ref="F14:G14"/>
    <mergeCell ref="H14:K14"/>
    <mergeCell ref="L14:P14"/>
    <mergeCell ref="D15:E15"/>
    <mergeCell ref="F15:G15"/>
    <mergeCell ref="H15:K15"/>
    <mergeCell ref="L15:P15"/>
  </mergeCells>
  <conditionalFormatting sqref="L15:P15">
    <cfRule type="cellIs" dxfId="10" priority="205" stopIfTrue="1" operator="notEqual">
      <formula>"Input Valid"</formula>
    </cfRule>
  </conditionalFormatting>
  <conditionalFormatting sqref="Q2">
    <cfRule type="expression" dxfId="9" priority="204" stopIfTrue="1">
      <formula>1</formula>
    </cfRule>
  </conditionalFormatting>
  <conditionalFormatting sqref="Q9">
    <cfRule type="expression" dxfId="8" priority="203" stopIfTrue="1">
      <formula>1</formula>
    </cfRule>
  </conditionalFormatting>
  <conditionalFormatting sqref="E9">
    <cfRule type="expression" dxfId="7" priority="173" stopIfTrue="1">
      <formula>$Q$9="1"</formula>
    </cfRule>
  </conditionalFormatting>
  <conditionalFormatting sqref="Q31 Q29 Q27 Q25 Q23">
    <cfRule type="expression" dxfId="2" priority="3" stopIfTrue="1">
      <formula>1</formula>
    </cfRule>
  </conditionalFormatting>
  <conditionalFormatting sqref="Q30 Q28 Q26 Q24 Q22">
    <cfRule type="expression" dxfId="1" priority="2" stopIfTrue="1">
      <formula>1</formula>
    </cfRule>
  </conditionalFormatting>
  <conditionalFormatting sqref="E30 E28 E26 E24 E22">
    <cfRule type="expression" dxfId="0" priority="1" stopIfTrue="1">
      <formula>$Q$9="1"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4578" r:id="rId4" name="TIButton2">
          <controlPr defaultSize="0" print="0" autoLine="0" r:id="rId5">
            <anchor moveWithCells="1">
              <from>
                <xdr:col>11</xdr:col>
                <xdr:colOff>333375</xdr:colOff>
                <xdr:row>12</xdr:row>
                <xdr:rowOff>57150</xdr:rowOff>
              </from>
              <to>
                <xdr:col>13</xdr:col>
                <xdr:colOff>323850</xdr:colOff>
                <xdr:row>12</xdr:row>
                <xdr:rowOff>238125</xdr:rowOff>
              </to>
            </anchor>
          </controlPr>
        </control>
      </mc:Choice>
      <mc:Fallback>
        <control shapeId="24578" r:id="rId4" name="TIButton2"/>
      </mc:Fallback>
    </mc:AlternateContent>
    <mc:AlternateContent xmlns:mc="http://schemas.openxmlformats.org/markup-compatibility/2006">
      <mc:Choice Requires="x14">
        <control shapeId="24577" r:id="rId6" name="TIButton1">
          <controlPr defaultSize="0" print="0" autoLine="0" r:id="rId7">
            <anchor moveWithCells="1">
              <from>
                <xdr:col>14</xdr:col>
                <xdr:colOff>352425</xdr:colOff>
                <xdr:row>12</xdr:row>
                <xdr:rowOff>47625</xdr:rowOff>
              </from>
              <to>
                <xdr:col>16</xdr:col>
                <xdr:colOff>85725</xdr:colOff>
                <xdr:row>12</xdr:row>
                <xdr:rowOff>238125</xdr:rowOff>
              </to>
            </anchor>
          </controlPr>
        </control>
      </mc:Choice>
      <mc:Fallback>
        <control shapeId="24577" r:id="rId6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CafeStyleVersion" r:id="rId1"/>
    <customPr name="LastTupleSet_COR_Mappings" r:id="rId2"/>
    <customPr name="MigrateActionButton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31"/>
  <sheetViews>
    <sheetView showGridLines="0" showRowColHeaders="0" topLeftCell="A5" workbookViewId="0"/>
  </sheetViews>
  <sheetFormatPr defaultRowHeight="12" x14ac:dyDescent="0.2"/>
  <cols>
    <col min="1" max="1" width="1.42578125" style="3" customWidth="1"/>
    <col min="2" max="2" width="22.5703125" style="3" customWidth="1"/>
    <col min="3" max="4" width="8.42578125" style="3" customWidth="1"/>
    <col min="5" max="8" width="7.5703125" style="3" customWidth="1"/>
    <col min="9" max="9" width="8.140625" style="3" customWidth="1"/>
    <col min="10" max="10" width="8" style="3" customWidth="1"/>
    <col min="11" max="11" width="7.28515625" style="3" customWidth="1"/>
    <col min="12" max="12" width="8.140625" style="3" customWidth="1"/>
    <col min="13" max="16" width="7.5703125" style="3" customWidth="1"/>
    <col min="17" max="16384" width="9.140625" style="3"/>
  </cols>
  <sheetData>
    <row r="1" spans="1:16" ht="15.75" hidden="1" x14ac:dyDescent="0.25">
      <c r="B1" s="18" t="s">
        <v>42</v>
      </c>
      <c r="C1" s="16" t="str">
        <f ca="1">_xll.VIEW("smartco:Employee",$B$8,$D$3,$C$8,$E$8,"!")</f>
        <v>smartco:Employee</v>
      </c>
      <c r="D1" s="16"/>
      <c r="J1" s="13" t="s">
        <v>5</v>
      </c>
      <c r="K1" s="8" t="str">
        <f ca="1">_xll.DBRW($C$1,$B$8,$D$3,$C$8,$E$8,"FTEValidation")</f>
        <v>OK</v>
      </c>
      <c r="L1" s="13" t="s">
        <v>253</v>
      </c>
      <c r="M1" s="8" t="str">
        <f ca="1">_xll.DBRW($C$1,$B$8,$D$3,$C$8,$E$8,"MeritValidation")</f>
        <v>OK</v>
      </c>
    </row>
    <row r="2" spans="1:16" ht="15.75" hidden="1" x14ac:dyDescent="0.25">
      <c r="B2" s="18" t="s">
        <v>42</v>
      </c>
      <c r="C2" s="16" t="str">
        <f ca="1">_xll.VIEW("smartco:Compensation",$B$8,$D$3,"!",$C$8,$E$8,"!")</f>
        <v>smartco:Compensation</v>
      </c>
      <c r="D2" s="16"/>
    </row>
    <row r="3" spans="1:16" ht="15.75" hidden="1" x14ac:dyDescent="0.25">
      <c r="B3" s="18"/>
      <c r="C3" s="16" t="s">
        <v>43</v>
      </c>
      <c r="D3" s="16" t="str">
        <f ca="1">_xll.SUBNM("smartco:EmployeeList","Default","1")</f>
        <v>1</v>
      </c>
    </row>
    <row r="4" spans="1:16" ht="15.75" hidden="1" x14ac:dyDescent="0.25">
      <c r="B4" s="18"/>
      <c r="C4" s="16"/>
      <c r="D4" s="16"/>
    </row>
    <row r="5" spans="1:16" ht="21" customHeight="1" x14ac:dyDescent="0.25">
      <c r="A5" s="4"/>
      <c r="B5" s="7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spans="1:16" ht="6" customHeight="1" x14ac:dyDescent="0.2">
      <c r="H6" s="4"/>
      <c r="I6" s="4"/>
      <c r="J6" s="4"/>
    </row>
    <row r="7" spans="1:16" s="6" customFormat="1" ht="15" customHeight="1" x14ac:dyDescent="0.25">
      <c r="B7" s="21" t="s">
        <v>33</v>
      </c>
      <c r="C7" s="142" t="s">
        <v>0</v>
      </c>
      <c r="D7" s="143"/>
      <c r="E7" s="136" t="s">
        <v>1</v>
      </c>
      <c r="F7" s="136"/>
      <c r="J7" s="141"/>
      <c r="K7" s="141"/>
      <c r="L7" s="141"/>
      <c r="M7" s="141"/>
      <c r="N7" s="9"/>
    </row>
    <row r="8" spans="1:16" s="35" customFormat="1" ht="15" customHeight="1" x14ac:dyDescent="0.25">
      <c r="B8" s="79" t="str">
        <f ca="1">_xll.SUBNM("smartco:organization","",Organization,"Caption_Default")</f>
        <v>Massachusetts</v>
      </c>
      <c r="C8" s="140" t="str">
        <f ca="1">_xll.SUBNM("smartco:Year","Default","Y2","Caption_Default")</f>
        <v>2015</v>
      </c>
      <c r="D8" s="140"/>
      <c r="E8" s="140" t="str">
        <f ca="1">_xll.SUBNM("smartco:Version","Current",_xll.DBR("smartco:Calendar","Current Version","String"),"Caption_Default")</f>
        <v>Budget</v>
      </c>
      <c r="F8" s="140"/>
      <c r="J8" s="36"/>
      <c r="K8" s="37"/>
      <c r="L8" s="36"/>
      <c r="M8" s="37"/>
      <c r="N8" s="38"/>
    </row>
    <row r="9" spans="1:16" s="7" customFormat="1" ht="6" customHeight="1" x14ac:dyDescent="0.2"/>
    <row r="10" spans="1:16" s="6" customFormat="1" ht="15" customHeight="1" x14ac:dyDescent="0.25">
      <c r="B10" s="19" t="s">
        <v>2</v>
      </c>
      <c r="C10" s="137" t="s">
        <v>3</v>
      </c>
      <c r="D10" s="137"/>
      <c r="E10" s="137" t="s">
        <v>4</v>
      </c>
      <c r="F10" s="137"/>
      <c r="G10" s="20" t="s">
        <v>11</v>
      </c>
      <c r="H10" s="20" t="s">
        <v>5</v>
      </c>
      <c r="I10" s="137" t="s">
        <v>288</v>
      </c>
      <c r="J10" s="137"/>
      <c r="K10" s="137" t="s">
        <v>7</v>
      </c>
      <c r="L10" s="137"/>
      <c r="M10" s="20" t="s">
        <v>271</v>
      </c>
      <c r="N10" s="20" t="s">
        <v>8</v>
      </c>
      <c r="O10" s="152" t="s">
        <v>9</v>
      </c>
      <c r="P10" s="153"/>
    </row>
    <row r="11" spans="1:16" s="35" customFormat="1" ht="15" customHeight="1" x14ac:dyDescent="0.25">
      <c r="B11" s="80" t="str">
        <f ca="1">_xll.DBRW($C$1,$B$8,$D$3,$C$8,$E$8,B$10)</f>
        <v>Gretchen Davis</v>
      </c>
      <c r="C11" s="150" t="str">
        <f ca="1">_xll.DBRW($C$1,$B$8,$D$3,$C$8,$E$8,C$10)</f>
        <v>Prod Mgmt</v>
      </c>
      <c r="D11" s="150"/>
      <c r="E11" s="150" t="str">
        <f ca="1">_xll.DBRW($C$1,$B$8,$D$3,$C$8,$E$8,E$10)</f>
        <v>C004 PM Anly</v>
      </c>
      <c r="F11" s="150"/>
      <c r="G11" s="80" t="str">
        <f ca="1">_xll.DBRW($C$1,$B$8,$D$3,$C$8,$E$8,G$10)</f>
        <v/>
      </c>
      <c r="H11" s="81">
        <f ca="1">_xll.DBRW($C$1,$B$8,$D$3,$C$8,$E$8,H$10)</f>
        <v>1</v>
      </c>
      <c r="I11" s="151">
        <f ca="1">_xll.DBRW($C$1,$B$8,$D$3,$C$8,$E$8,"50P Salary")</f>
        <v>113496.01533004679</v>
      </c>
      <c r="J11" s="151"/>
      <c r="K11" s="151">
        <f ca="1">_xll.DBRW($C$1,$B$8,$D$3,$C$8,$E$8,K$10)</f>
        <v>122000</v>
      </c>
      <c r="L11" s="151"/>
      <c r="M11" s="81" t="str">
        <f ca="1">_xll.DBRW($C$1,$B$8,$D$3,$C$8,$E$8,"Term/xfer Pd")</f>
        <v/>
      </c>
      <c r="N11" s="81" t="str">
        <f ca="1">_xll.DBRW($C$1,$B$8,$D$3,$C$8,$E$8,N$10)</f>
        <v>Jul</v>
      </c>
      <c r="O11" s="154">
        <f ca="1">_xll.DBRW($C$1,$B$8,$D$3,$C$8,$E$8,O$10)</f>
        <v>5</v>
      </c>
      <c r="P11" s="153"/>
    </row>
    <row r="12" spans="1:16" s="7" customFormat="1" ht="6" customHeight="1" x14ac:dyDescent="0.2"/>
    <row r="13" spans="1:16" s="7" customFormat="1" x14ac:dyDescent="0.2">
      <c r="B13" s="136" t="s">
        <v>14</v>
      </c>
      <c r="C13" s="144" t="str">
        <f ca="1">_xll.DBRW($C$1,$B$8,$D$3,$C$8,$E$8,B$13)</f>
        <v/>
      </c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6"/>
    </row>
    <row r="14" spans="1:16" s="7" customFormat="1" x14ac:dyDescent="0.2">
      <c r="B14" s="136"/>
      <c r="C14" s="147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9"/>
      <c r="P14" s="12"/>
    </row>
    <row r="15" spans="1:16" ht="6" customHeight="1" x14ac:dyDescent="0.2"/>
    <row r="16" spans="1:16" s="7" customFormat="1" ht="12.75" thickBot="1" x14ac:dyDescent="0.25">
      <c r="B16" s="99"/>
      <c r="C16" s="99"/>
      <c r="D16" s="99" t="s">
        <v>0</v>
      </c>
      <c r="E16" s="99" t="s">
        <v>21</v>
      </c>
      <c r="F16" s="99" t="s">
        <v>22</v>
      </c>
      <c r="G16" s="99" t="s">
        <v>23</v>
      </c>
      <c r="H16" s="99" t="s">
        <v>24</v>
      </c>
      <c r="I16" s="99" t="s">
        <v>25</v>
      </c>
      <c r="J16" s="99" t="s">
        <v>26</v>
      </c>
      <c r="K16" s="99" t="s">
        <v>27</v>
      </c>
      <c r="L16" s="99" t="s">
        <v>28</v>
      </c>
      <c r="M16" s="99" t="s">
        <v>29</v>
      </c>
      <c r="N16" s="99" t="s">
        <v>30</v>
      </c>
      <c r="O16" s="99" t="s">
        <v>31</v>
      </c>
      <c r="P16" s="99" t="s">
        <v>32</v>
      </c>
    </row>
    <row r="17" spans="2:16" s="7" customFormat="1" ht="15" customHeight="1" thickTop="1" x14ac:dyDescent="0.2">
      <c r="B17" s="93" t="s">
        <v>5</v>
      </c>
      <c r="C17" s="27"/>
      <c r="D17" s="89">
        <f ca="1">_xll.DBRW($C$2,$B$8,$D$3,D$16,$C$8,$E$8,$B17)</f>
        <v>1</v>
      </c>
      <c r="E17" s="85">
        <f ca="1">_xll.DBRW($C$2,$B$8,$D$3,E$16,$C$8,$E$8,$B17)</f>
        <v>1</v>
      </c>
      <c r="F17" s="85">
        <f ca="1">_xll.DBRW($C$2,$B$8,$D$3,F$16,$C$8,$E$8,$B17)</f>
        <v>1</v>
      </c>
      <c r="G17" s="85">
        <f ca="1">_xll.DBRW($C$2,$B$8,$D$3,G$16,$C$8,$E$8,$B17)</f>
        <v>1</v>
      </c>
      <c r="H17" s="85">
        <f ca="1">_xll.DBRW($C$2,$B$8,$D$3,H$16,$C$8,$E$8,$B17)</f>
        <v>1</v>
      </c>
      <c r="I17" s="85">
        <f ca="1">_xll.DBRW($C$2,$B$8,$D$3,I$16,$C$8,$E$8,$B17)</f>
        <v>1</v>
      </c>
      <c r="J17" s="85">
        <f ca="1">_xll.DBRW($C$2,$B$8,$D$3,J$16,$C$8,$E$8,$B17)</f>
        <v>1</v>
      </c>
      <c r="K17" s="85">
        <f ca="1">_xll.DBRW($C$2,$B$8,$D$3,K$16,$C$8,$E$8,$B17)</f>
        <v>1</v>
      </c>
      <c r="L17" s="85">
        <f ca="1">_xll.DBRW($C$2,$B$8,$D$3,L$16,$C$8,$E$8,$B17)</f>
        <v>1</v>
      </c>
      <c r="M17" s="85">
        <f ca="1">_xll.DBRW($C$2,$B$8,$D$3,M$16,$C$8,$E$8,$B17)</f>
        <v>1</v>
      </c>
      <c r="N17" s="85">
        <f ca="1">_xll.DBRW($C$2,$B$8,$D$3,N$16,$C$8,$E$8,$B17)</f>
        <v>1</v>
      </c>
      <c r="O17" s="85">
        <f ca="1">_xll.DBRW($C$2,$B$8,$D$3,O$16,$C$8,$E$8,$B17)</f>
        <v>1</v>
      </c>
      <c r="P17" s="85">
        <f ca="1">_xll.DBRW($C$2,$B$8,$D$3,P$16,$C$8,$E$8,$B17)</f>
        <v>1</v>
      </c>
    </row>
    <row r="18" spans="2:16" s="12" customFormat="1" ht="6" customHeight="1" x14ac:dyDescent="0.2">
      <c r="B18" s="94"/>
      <c r="C18" s="25"/>
      <c r="D18" s="90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</row>
    <row r="19" spans="2:16" s="9" customFormat="1" ht="15" customHeight="1" x14ac:dyDescent="0.25">
      <c r="B19" s="95" t="s">
        <v>45</v>
      </c>
      <c r="C19" s="33"/>
      <c r="D19" s="91">
        <f ca="1">_xll.DBRW($C$2,$B$8,$D$3,D$16,$C$8,$E$8,$B19)</f>
        <v>131942.99999999997</v>
      </c>
      <c r="E19" s="87">
        <f ca="1">_xll.DBRW($C$2,$B$8,$D$3,E$16,$C$8,$E$8,$B19)</f>
        <v>10471.666666666666</v>
      </c>
      <c r="F19" s="87">
        <f ca="1">_xll.DBRW($C$2,$B$8,$D$3,F$16,$C$8,$E$8,$B19)</f>
        <v>10471.666666666666</v>
      </c>
      <c r="G19" s="87">
        <f ca="1">_xll.DBRW($C$2,$B$8,$D$3,G$16,$C$8,$E$8,$B19)</f>
        <v>10471.666666666666</v>
      </c>
      <c r="H19" s="87">
        <f ca="1">_xll.DBRW($C$2,$B$8,$D$3,H$16,$C$8,$E$8,$B19)</f>
        <v>10471.666666666666</v>
      </c>
      <c r="I19" s="87">
        <f ca="1">_xll.DBRW($C$2,$B$8,$D$3,I$16,$C$8,$E$8,$B19)</f>
        <v>10471.666666666666</v>
      </c>
      <c r="J19" s="87">
        <f ca="1">_xll.DBRW($C$2,$B$8,$D$3,J$16,$C$8,$E$8,$B19)</f>
        <v>10471.666666666666</v>
      </c>
      <c r="K19" s="87">
        <f ca="1">_xll.DBRW($C$2,$B$8,$D$3,K$16,$C$8,$E$8,$B19)</f>
        <v>11518.833333333334</v>
      </c>
      <c r="L19" s="87">
        <f ca="1">_xll.DBRW($C$2,$B$8,$D$3,L$16,$C$8,$E$8,$B19)</f>
        <v>11518.833333333334</v>
      </c>
      <c r="M19" s="87">
        <f ca="1">_xll.DBRW($C$2,$B$8,$D$3,M$16,$C$8,$E$8,$B19)</f>
        <v>11518.833333333334</v>
      </c>
      <c r="N19" s="87">
        <f ca="1">_xll.DBRW($C$2,$B$8,$D$3,N$16,$C$8,$E$8,$B19)</f>
        <v>11518.833333333334</v>
      </c>
      <c r="O19" s="87">
        <f ca="1">_xll.DBRW($C$2,$B$8,$D$3,O$16,$C$8,$E$8,$B19)</f>
        <v>11518.833333333334</v>
      </c>
      <c r="P19" s="87">
        <f ca="1">_xll.DBRW($C$2,$B$8,$D$3,P$16,$C$8,$E$8,$B19)</f>
        <v>11518.833333333334</v>
      </c>
    </row>
    <row r="20" spans="2:16" s="7" customFormat="1" ht="15" customHeight="1" x14ac:dyDescent="0.2">
      <c r="B20" s="96" t="s">
        <v>304</v>
      </c>
      <c r="C20" s="27"/>
      <c r="D20" s="90">
        <f ca="1">_xll.DBRW($C$2,$B$8,$D$3,D$16,$C$8,$E$8,$B20)</f>
        <v>128099.99999999997</v>
      </c>
      <c r="E20" s="86">
        <f ca="1">_xll.DBRW($C$2,$B$8,$D$3,E$16,$C$8,$E$8,$B20)</f>
        <v>10166.666666666666</v>
      </c>
      <c r="F20" s="86">
        <f ca="1">_xll.DBRW($C$2,$B$8,$D$3,F$16,$C$8,$E$8,$B20)</f>
        <v>10166.666666666666</v>
      </c>
      <c r="G20" s="86">
        <f ca="1">_xll.DBRW($C$2,$B$8,$D$3,G$16,$C$8,$E$8,$B20)</f>
        <v>10166.666666666666</v>
      </c>
      <c r="H20" s="86">
        <f ca="1">_xll.DBRW($C$2,$B$8,$D$3,H$16,$C$8,$E$8,$B20)</f>
        <v>10166.666666666666</v>
      </c>
      <c r="I20" s="86">
        <f ca="1">_xll.DBRW($C$2,$B$8,$D$3,I$16,$C$8,$E$8,$B20)</f>
        <v>10166.666666666666</v>
      </c>
      <c r="J20" s="86">
        <f ca="1">_xll.DBRW($C$2,$B$8,$D$3,J$16,$C$8,$E$8,$B20)</f>
        <v>10166.666666666666</v>
      </c>
      <c r="K20" s="86">
        <f ca="1">_xll.DBRW($C$2,$B$8,$D$3,K$16,$C$8,$E$8,$B20)</f>
        <v>11183.333333333334</v>
      </c>
      <c r="L20" s="86">
        <f ca="1">_xll.DBRW($C$2,$B$8,$D$3,L$16,$C$8,$E$8,$B20)</f>
        <v>11183.333333333334</v>
      </c>
      <c r="M20" s="86">
        <f ca="1">_xll.DBRW($C$2,$B$8,$D$3,M$16,$C$8,$E$8,$B20)</f>
        <v>11183.333333333334</v>
      </c>
      <c r="N20" s="86">
        <f ca="1">_xll.DBRW($C$2,$B$8,$D$3,N$16,$C$8,$E$8,$B20)</f>
        <v>11183.333333333334</v>
      </c>
      <c r="O20" s="86">
        <f ca="1">_xll.DBRW($C$2,$B$8,$D$3,O$16,$C$8,$E$8,$B20)</f>
        <v>11183.333333333334</v>
      </c>
      <c r="P20" s="86">
        <f ca="1">_xll.DBRW($C$2,$B$8,$D$3,P$16,$C$8,$E$8,$B20)</f>
        <v>11183.333333333334</v>
      </c>
    </row>
    <row r="21" spans="2:16" s="7" customFormat="1" ht="15" customHeight="1" x14ac:dyDescent="0.2">
      <c r="B21" s="96" t="s">
        <v>305</v>
      </c>
      <c r="C21" s="27"/>
      <c r="D21" s="90">
        <f ca="1">_xll.DBRW($C$2,$B$8,$D$3,D$16,$C$8,$E$8,$B21)</f>
        <v>3843</v>
      </c>
      <c r="E21" s="86">
        <f ca="1">_xll.DBRW($C$2,$B$8,$D$3,E$16,$C$8,$E$8,$B21)</f>
        <v>304.99999999999994</v>
      </c>
      <c r="F21" s="86">
        <f ca="1">_xll.DBRW($C$2,$B$8,$D$3,F$16,$C$8,$E$8,$B21)</f>
        <v>304.99999999999994</v>
      </c>
      <c r="G21" s="86">
        <f ca="1">_xll.DBRW($C$2,$B$8,$D$3,G$16,$C$8,$E$8,$B21)</f>
        <v>304.99999999999994</v>
      </c>
      <c r="H21" s="86">
        <f ca="1">_xll.DBRW($C$2,$B$8,$D$3,H$16,$C$8,$E$8,$B21)</f>
        <v>304.99999999999994</v>
      </c>
      <c r="I21" s="86">
        <f ca="1">_xll.DBRW($C$2,$B$8,$D$3,I$16,$C$8,$E$8,$B21)</f>
        <v>304.99999999999994</v>
      </c>
      <c r="J21" s="86">
        <f ca="1">_xll.DBRW($C$2,$B$8,$D$3,J$16,$C$8,$E$8,$B21)</f>
        <v>304.99999999999994</v>
      </c>
      <c r="K21" s="86">
        <f ca="1">_xll.DBRW($C$2,$B$8,$D$3,K$16,$C$8,$E$8,$B21)</f>
        <v>335.5</v>
      </c>
      <c r="L21" s="86">
        <f ca="1">_xll.DBRW($C$2,$B$8,$D$3,L$16,$C$8,$E$8,$B21)</f>
        <v>335.5</v>
      </c>
      <c r="M21" s="86">
        <f ca="1">_xll.DBRW($C$2,$B$8,$D$3,M$16,$C$8,$E$8,$B21)</f>
        <v>335.5</v>
      </c>
      <c r="N21" s="86">
        <f ca="1">_xll.DBRW($C$2,$B$8,$D$3,N$16,$C$8,$E$8,$B21)</f>
        <v>335.5</v>
      </c>
      <c r="O21" s="86">
        <f ca="1">_xll.DBRW($C$2,$B$8,$D$3,O$16,$C$8,$E$8,$B21)</f>
        <v>335.5</v>
      </c>
      <c r="P21" s="86">
        <f ca="1">_xll.DBRW($C$2,$B$8,$D$3,P$16,$C$8,$E$8,$B21)</f>
        <v>335.5</v>
      </c>
    </row>
    <row r="22" spans="2:16" s="12" customFormat="1" ht="15" customHeight="1" x14ac:dyDescent="0.2">
      <c r="B22" s="97"/>
      <c r="C22" s="25"/>
      <c r="D22" s="90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</row>
    <row r="23" spans="2:16" s="9" customFormat="1" ht="15" customHeight="1" x14ac:dyDescent="0.2">
      <c r="B23" s="95" t="s">
        <v>307</v>
      </c>
      <c r="C23" s="34"/>
      <c r="D23" s="91">
        <f ca="1">_xll.DBRW($C$2,$B$8,$D$3,D$16,$C$8,$E$8,$B23)</f>
        <v>18372</v>
      </c>
      <c r="E23" s="87">
        <f ca="1">_xll.DBRW($C$2,$B$8,$D$3,E$16,$C$8,$E$8,$B23)</f>
        <v>1470</v>
      </c>
      <c r="F23" s="87">
        <f ca="1">_xll.DBRW($C$2,$B$8,$D$3,F$16,$C$8,$E$8,$B23)</f>
        <v>1470</v>
      </c>
      <c r="G23" s="87">
        <f ca="1">_xll.DBRW($C$2,$B$8,$D$3,G$16,$C$8,$E$8,$B23)</f>
        <v>1470</v>
      </c>
      <c r="H23" s="87">
        <f ca="1">_xll.DBRW($C$2,$B$8,$D$3,H$16,$C$8,$E$8,$B23)</f>
        <v>1470</v>
      </c>
      <c r="I23" s="87">
        <f ca="1">_xll.DBRW($C$2,$B$8,$D$3,I$16,$C$8,$E$8,$B23)</f>
        <v>1470</v>
      </c>
      <c r="J23" s="87">
        <f ca="1">_xll.DBRW($C$2,$B$8,$D$3,J$16,$C$8,$E$8,$B23)</f>
        <v>1470</v>
      </c>
      <c r="K23" s="87">
        <f ca="1">_xll.DBRW($C$2,$B$8,$D$3,K$16,$C$8,$E$8,$B23)</f>
        <v>1592</v>
      </c>
      <c r="L23" s="87">
        <f ca="1">_xll.DBRW($C$2,$B$8,$D$3,L$16,$C$8,$E$8,$B23)</f>
        <v>1592</v>
      </c>
      <c r="M23" s="87">
        <f ca="1">_xll.DBRW($C$2,$B$8,$D$3,M$16,$C$8,$E$8,$B23)</f>
        <v>1592</v>
      </c>
      <c r="N23" s="87">
        <f ca="1">_xll.DBRW($C$2,$B$8,$D$3,N$16,$C$8,$E$8,$B23)</f>
        <v>1592</v>
      </c>
      <c r="O23" s="87">
        <f ca="1">_xll.DBRW($C$2,$B$8,$D$3,O$16,$C$8,$E$8,$B23)</f>
        <v>1592</v>
      </c>
      <c r="P23" s="87">
        <f ca="1">_xll.DBRW($C$2,$B$8,$D$3,P$16,$C$8,$E$8,$B23)</f>
        <v>1592</v>
      </c>
    </row>
    <row r="24" spans="2:16" s="7" customFormat="1" ht="15" customHeight="1" x14ac:dyDescent="0.2">
      <c r="B24" s="96" t="s">
        <v>46</v>
      </c>
      <c r="C24" s="27"/>
      <c r="D24" s="90">
        <f ca="1">_xll.DBRW($C$2,$B$8,$D$3,D$16,$C$8,$E$8,$B24)</f>
        <v>3000</v>
      </c>
      <c r="E24" s="86">
        <f ca="1">_xll.DBRW($C$2,$B$8,$D$3,E$16,$C$8,$E$8,$B24)</f>
        <v>250</v>
      </c>
      <c r="F24" s="86">
        <f ca="1">_xll.DBRW($C$2,$B$8,$D$3,F$16,$C$8,$E$8,$B24)</f>
        <v>250</v>
      </c>
      <c r="G24" s="86">
        <f ca="1">_xll.DBRW($C$2,$B$8,$D$3,G$16,$C$8,$E$8,$B24)</f>
        <v>250</v>
      </c>
      <c r="H24" s="86">
        <f ca="1">_xll.DBRW($C$2,$B$8,$D$3,H$16,$C$8,$E$8,$B24)</f>
        <v>250</v>
      </c>
      <c r="I24" s="86">
        <f ca="1">_xll.DBRW($C$2,$B$8,$D$3,I$16,$C$8,$E$8,$B24)</f>
        <v>250</v>
      </c>
      <c r="J24" s="86">
        <f ca="1">_xll.DBRW($C$2,$B$8,$D$3,J$16,$C$8,$E$8,$B24)</f>
        <v>250</v>
      </c>
      <c r="K24" s="86">
        <f ca="1">_xll.DBRW($C$2,$B$8,$D$3,K$16,$C$8,$E$8,$B24)</f>
        <v>250</v>
      </c>
      <c r="L24" s="86">
        <f ca="1">_xll.DBRW($C$2,$B$8,$D$3,L$16,$C$8,$E$8,$B24)</f>
        <v>250</v>
      </c>
      <c r="M24" s="86">
        <f ca="1">_xll.DBRW($C$2,$B$8,$D$3,M$16,$C$8,$E$8,$B24)</f>
        <v>250</v>
      </c>
      <c r="N24" s="86">
        <f ca="1">_xll.DBRW($C$2,$B$8,$D$3,N$16,$C$8,$E$8,$B24)</f>
        <v>250</v>
      </c>
      <c r="O24" s="86">
        <f ca="1">_xll.DBRW($C$2,$B$8,$D$3,O$16,$C$8,$E$8,$B24)</f>
        <v>250</v>
      </c>
      <c r="P24" s="86">
        <f ca="1">_xll.DBRW($C$2,$B$8,$D$3,P$16,$C$8,$E$8,$B24)</f>
        <v>250</v>
      </c>
    </row>
    <row r="25" spans="2:16" s="7" customFormat="1" ht="15" customHeight="1" x14ac:dyDescent="0.2">
      <c r="B25" s="96" t="s">
        <v>47</v>
      </c>
      <c r="C25" s="27"/>
      <c r="D25" s="90">
        <f ca="1">_xll.DBRW($C$2,$B$8,$D$3,D$16,$C$8,$E$8,$B25)</f>
        <v>15372</v>
      </c>
      <c r="E25" s="86">
        <f ca="1">_xll.DBRW($C$2,$B$8,$D$3,E$16,$C$8,$E$8,$B25)</f>
        <v>1220</v>
      </c>
      <c r="F25" s="86">
        <f ca="1">_xll.DBRW($C$2,$B$8,$D$3,F$16,$C$8,$E$8,$B25)</f>
        <v>1220</v>
      </c>
      <c r="G25" s="86">
        <f ca="1">_xll.DBRW($C$2,$B$8,$D$3,G$16,$C$8,$E$8,$B25)</f>
        <v>1220</v>
      </c>
      <c r="H25" s="86">
        <f ca="1">_xll.DBRW($C$2,$B$8,$D$3,H$16,$C$8,$E$8,$B25)</f>
        <v>1220</v>
      </c>
      <c r="I25" s="86">
        <f ca="1">_xll.DBRW($C$2,$B$8,$D$3,I$16,$C$8,$E$8,$B25)</f>
        <v>1220</v>
      </c>
      <c r="J25" s="86">
        <f ca="1">_xll.DBRW($C$2,$B$8,$D$3,J$16,$C$8,$E$8,$B25)</f>
        <v>1220</v>
      </c>
      <c r="K25" s="86">
        <f ca="1">_xll.DBRW($C$2,$B$8,$D$3,K$16,$C$8,$E$8,$B25)</f>
        <v>1342</v>
      </c>
      <c r="L25" s="86">
        <f ca="1">_xll.DBRW($C$2,$B$8,$D$3,L$16,$C$8,$E$8,$B25)</f>
        <v>1342</v>
      </c>
      <c r="M25" s="86">
        <f ca="1">_xll.DBRW($C$2,$B$8,$D$3,M$16,$C$8,$E$8,$B25)</f>
        <v>1342</v>
      </c>
      <c r="N25" s="86">
        <f ca="1">_xll.DBRW($C$2,$B$8,$D$3,N$16,$C$8,$E$8,$B25)</f>
        <v>1342</v>
      </c>
      <c r="O25" s="86">
        <f ca="1">_xll.DBRW($C$2,$B$8,$D$3,O$16,$C$8,$E$8,$B25)</f>
        <v>1342</v>
      </c>
      <c r="P25" s="86">
        <f ca="1">_xll.DBRW($C$2,$B$8,$D$3,P$16,$C$8,$E$8,$B25)</f>
        <v>1342</v>
      </c>
    </row>
    <row r="26" spans="2:16" s="12" customFormat="1" ht="15" customHeight="1" x14ac:dyDescent="0.2">
      <c r="B26" s="97"/>
      <c r="C26" s="25"/>
      <c r="D26" s="90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</row>
    <row r="27" spans="2:16" s="9" customFormat="1" ht="15" customHeight="1" x14ac:dyDescent="0.2">
      <c r="B27" s="95" t="s">
        <v>306</v>
      </c>
      <c r="C27" s="34"/>
      <c r="D27" s="91">
        <f ca="1">_xll.DBRW($C$2,$B$8,$D$3,D$16,$C$8,$E$8,$B27)</f>
        <v>7450.2599999999993</v>
      </c>
      <c r="E27" s="87">
        <f ca="1">_xll.DBRW($C$2,$B$8,$D$3,E$16,$C$8,$E$8,$B27)</f>
        <v>797.67666666666662</v>
      </c>
      <c r="F27" s="87">
        <f ca="1">_xll.DBRW($C$2,$B$8,$D$3,F$16,$C$8,$E$8,$B27)</f>
        <v>797.67666666666662</v>
      </c>
      <c r="G27" s="87">
        <f ca="1">_xll.DBRW($C$2,$B$8,$D$3,G$16,$C$8,$E$8,$B27)</f>
        <v>797.67666666666662</v>
      </c>
      <c r="H27" s="87">
        <f ca="1">_xll.DBRW($C$2,$B$8,$D$3,H$16,$C$8,$E$8,$B27)</f>
        <v>797.67666666666662</v>
      </c>
      <c r="I27" s="87">
        <f ca="1">_xll.DBRW($C$2,$B$8,$D$3,I$16,$C$8,$E$8,$B27)</f>
        <v>797.67666666666662</v>
      </c>
      <c r="J27" s="87">
        <f ca="1">_xll.DBRW($C$2,$B$8,$D$3,J$16,$C$8,$E$8,$B27)</f>
        <v>797.67666666666662</v>
      </c>
      <c r="K27" s="87">
        <f ca="1">_xll.DBRW($C$2,$B$8,$D$3,K$16,$C$8,$E$8,$B27)</f>
        <v>877.44433333333336</v>
      </c>
      <c r="L27" s="87">
        <f ca="1">_xll.DBRW($C$2,$B$8,$D$3,L$16,$C$8,$E$8,$B27)</f>
        <v>877.44433333333336</v>
      </c>
      <c r="M27" s="87">
        <f ca="1">_xll.DBRW($C$2,$B$8,$D$3,M$16,$C$8,$E$8,$B27)</f>
        <v>419.48133333333396</v>
      </c>
      <c r="N27" s="87">
        <f ca="1">_xll.DBRW($C$2,$B$8,$D$3,N$16,$C$8,$E$8,$B27)</f>
        <v>163.27666666666667</v>
      </c>
      <c r="O27" s="87">
        <f ca="1">_xll.DBRW($C$2,$B$8,$D$3,O$16,$C$8,$E$8,$B27)</f>
        <v>163.27666666666667</v>
      </c>
      <c r="P27" s="87">
        <f ca="1">_xll.DBRW($C$2,$B$8,$D$3,P$16,$C$8,$E$8,$B27)</f>
        <v>163.27666666666667</v>
      </c>
    </row>
    <row r="28" spans="2:16" s="7" customFormat="1" ht="15" customHeight="1" x14ac:dyDescent="0.2">
      <c r="B28" s="96" t="s">
        <v>48</v>
      </c>
      <c r="C28" s="27"/>
      <c r="D28" s="90">
        <f ca="1">_xll.DBRW($C$2,$B$8,$D$3,D$16,$C$8,$E$8,$B28)</f>
        <v>5580.0000000000009</v>
      </c>
      <c r="E28" s="86">
        <f ca="1">_xll.DBRW($C$2,$B$8,$D$3,E$16,$C$8,$E$8,$B28)</f>
        <v>649.24333333333334</v>
      </c>
      <c r="F28" s="86">
        <f ca="1">_xll.DBRW($C$2,$B$8,$D$3,F$16,$C$8,$E$8,$B28)</f>
        <v>649.24333333333334</v>
      </c>
      <c r="G28" s="86">
        <f ca="1">_xll.DBRW($C$2,$B$8,$D$3,G$16,$C$8,$E$8,$B28)</f>
        <v>649.24333333333334</v>
      </c>
      <c r="H28" s="86">
        <f ca="1">_xll.DBRW($C$2,$B$8,$D$3,H$16,$C$8,$E$8,$B28)</f>
        <v>649.24333333333334</v>
      </c>
      <c r="I28" s="86">
        <f ca="1">_xll.DBRW($C$2,$B$8,$D$3,I$16,$C$8,$E$8,$B28)</f>
        <v>649.24333333333334</v>
      </c>
      <c r="J28" s="86">
        <f ca="1">_xll.DBRW($C$2,$B$8,$D$3,J$16,$C$8,$E$8,$B28)</f>
        <v>649.24333333333334</v>
      </c>
      <c r="K28" s="86">
        <f ca="1">_xll.DBRW($C$2,$B$8,$D$3,K$16,$C$8,$E$8,$B28)</f>
        <v>714.16766666666672</v>
      </c>
      <c r="L28" s="86">
        <f ca="1">_xll.DBRW($C$2,$B$8,$D$3,L$16,$C$8,$E$8,$B28)</f>
        <v>714.16766666666672</v>
      </c>
      <c r="M28" s="86">
        <f ca="1">_xll.DBRW($C$2,$B$8,$D$3,M$16,$C$8,$E$8,$B28)</f>
        <v>256.20466666666726</v>
      </c>
      <c r="N28" s="86">
        <f ca="1">_xll.DBRW($C$2,$B$8,$D$3,N$16,$C$8,$E$8,$B28)</f>
        <v>0</v>
      </c>
      <c r="O28" s="86">
        <f ca="1">_xll.DBRW($C$2,$B$8,$D$3,O$16,$C$8,$E$8,$B28)</f>
        <v>0</v>
      </c>
      <c r="P28" s="86">
        <f ca="1">_xll.DBRW($C$2,$B$8,$D$3,P$16,$C$8,$E$8,$B28)</f>
        <v>0</v>
      </c>
    </row>
    <row r="29" spans="2:16" s="7" customFormat="1" ht="15" customHeight="1" x14ac:dyDescent="0.2">
      <c r="B29" s="96" t="s">
        <v>49</v>
      </c>
      <c r="C29" s="27"/>
      <c r="D29" s="90">
        <f ca="1">_xll.DBRW($C$2,$B$8,$D$3,D$16,$C$8,$E$8,$B29)</f>
        <v>1870.2599999999998</v>
      </c>
      <c r="E29" s="86">
        <f ca="1">_xll.DBRW($C$2,$B$8,$D$3,E$16,$C$8,$E$8,$B29)</f>
        <v>148.43333333333331</v>
      </c>
      <c r="F29" s="86">
        <f ca="1">_xll.DBRW($C$2,$B$8,$D$3,F$16,$C$8,$E$8,$B29)</f>
        <v>148.43333333333331</v>
      </c>
      <c r="G29" s="86">
        <f ca="1">_xll.DBRW($C$2,$B$8,$D$3,G$16,$C$8,$E$8,$B29)</f>
        <v>148.43333333333331</v>
      </c>
      <c r="H29" s="86">
        <f ca="1">_xll.DBRW($C$2,$B$8,$D$3,H$16,$C$8,$E$8,$B29)</f>
        <v>148.43333333333331</v>
      </c>
      <c r="I29" s="86">
        <f ca="1">_xll.DBRW($C$2,$B$8,$D$3,I$16,$C$8,$E$8,$B29)</f>
        <v>148.43333333333331</v>
      </c>
      <c r="J29" s="86">
        <f ca="1">_xll.DBRW($C$2,$B$8,$D$3,J$16,$C$8,$E$8,$B29)</f>
        <v>148.43333333333331</v>
      </c>
      <c r="K29" s="86">
        <f ca="1">_xll.DBRW($C$2,$B$8,$D$3,K$16,$C$8,$E$8,$B29)</f>
        <v>163.27666666666667</v>
      </c>
      <c r="L29" s="86">
        <f ca="1">_xll.DBRW($C$2,$B$8,$D$3,L$16,$C$8,$E$8,$B29)</f>
        <v>163.27666666666667</v>
      </c>
      <c r="M29" s="86">
        <f ca="1">_xll.DBRW($C$2,$B$8,$D$3,M$16,$C$8,$E$8,$B29)</f>
        <v>163.27666666666667</v>
      </c>
      <c r="N29" s="86">
        <f ca="1">_xll.DBRW($C$2,$B$8,$D$3,N$16,$C$8,$E$8,$B29)</f>
        <v>163.27666666666667</v>
      </c>
      <c r="O29" s="86">
        <f ca="1">_xll.DBRW($C$2,$B$8,$D$3,O$16,$C$8,$E$8,$B29)</f>
        <v>163.27666666666667</v>
      </c>
      <c r="P29" s="86">
        <f ca="1">_xll.DBRW($C$2,$B$8,$D$3,P$16,$C$8,$E$8,$B29)</f>
        <v>163.27666666666667</v>
      </c>
    </row>
    <row r="30" spans="2:16" s="12" customFormat="1" ht="15" customHeight="1" x14ac:dyDescent="0.2">
      <c r="B30" s="97"/>
      <c r="C30" s="25"/>
      <c r="D30" s="90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</row>
    <row r="31" spans="2:16" s="7" customFormat="1" ht="15" customHeight="1" x14ac:dyDescent="0.2">
      <c r="B31" s="98" t="s">
        <v>44</v>
      </c>
      <c r="C31" s="28"/>
      <c r="D31" s="92">
        <f ca="1">_xll.DBRW($C$2,$B$8,$D$3,D$16,$C$8,$E$8,$B31)</f>
        <v>157765.25999999995</v>
      </c>
      <c r="E31" s="88">
        <f ca="1">_xll.DBRW($C$2,$B$8,$D$3,E$16,$C$8,$E$8,$B31)</f>
        <v>12739.343333333332</v>
      </c>
      <c r="F31" s="88">
        <f ca="1">_xll.DBRW($C$2,$B$8,$D$3,F$16,$C$8,$E$8,$B31)</f>
        <v>12739.343333333332</v>
      </c>
      <c r="G31" s="88">
        <f ca="1">_xll.DBRW($C$2,$B$8,$D$3,G$16,$C$8,$E$8,$B31)</f>
        <v>12739.343333333332</v>
      </c>
      <c r="H31" s="88">
        <f ca="1">_xll.DBRW($C$2,$B$8,$D$3,H$16,$C$8,$E$8,$B31)</f>
        <v>12739.343333333332</v>
      </c>
      <c r="I31" s="88">
        <f ca="1">_xll.DBRW($C$2,$B$8,$D$3,I$16,$C$8,$E$8,$B31)</f>
        <v>12739.343333333332</v>
      </c>
      <c r="J31" s="88">
        <f ca="1">_xll.DBRW($C$2,$B$8,$D$3,J$16,$C$8,$E$8,$B31)</f>
        <v>12739.343333333332</v>
      </c>
      <c r="K31" s="88">
        <f ca="1">_xll.DBRW($C$2,$B$8,$D$3,K$16,$C$8,$E$8,$B31)</f>
        <v>13988.277666666667</v>
      </c>
      <c r="L31" s="88">
        <f ca="1">_xll.DBRW($C$2,$B$8,$D$3,L$16,$C$8,$E$8,$B31)</f>
        <v>13988.277666666667</v>
      </c>
      <c r="M31" s="88">
        <f ca="1">_xll.DBRW($C$2,$B$8,$D$3,M$16,$C$8,$E$8,$B31)</f>
        <v>13530.314666666667</v>
      </c>
      <c r="N31" s="88">
        <f ca="1">_xll.DBRW($C$2,$B$8,$D$3,N$16,$C$8,$E$8,$B31)</f>
        <v>13274.11</v>
      </c>
      <c r="O31" s="88">
        <f ca="1">_xll.DBRW($C$2,$B$8,$D$3,O$16,$C$8,$E$8,$B31)</f>
        <v>13274.11</v>
      </c>
      <c r="P31" s="88">
        <f ca="1">_xll.DBRW($C$2,$B$8,$D$3,P$16,$C$8,$E$8,$B31)</f>
        <v>13274.11</v>
      </c>
    </row>
  </sheetData>
  <mergeCells count="17">
    <mergeCell ref="C13:O14"/>
    <mergeCell ref="B13:B14"/>
    <mergeCell ref="E10:F10"/>
    <mergeCell ref="E11:F11"/>
    <mergeCell ref="C10:D10"/>
    <mergeCell ref="C11:D11"/>
    <mergeCell ref="I10:J10"/>
    <mergeCell ref="I11:J11"/>
    <mergeCell ref="K10:L10"/>
    <mergeCell ref="K11:L11"/>
    <mergeCell ref="O10:P10"/>
    <mergeCell ref="O11:P11"/>
    <mergeCell ref="E7:F7"/>
    <mergeCell ref="C8:D8"/>
    <mergeCell ref="E8:F8"/>
    <mergeCell ref="J7:M7"/>
    <mergeCell ref="C7:D7"/>
  </mergeCells>
  <phoneticPr fontId="3" type="noConversion"/>
  <conditionalFormatting sqref="H11">
    <cfRule type="expression" dxfId="6" priority="6" stopIfTrue="1">
      <formula>$K$1="Check"</formula>
    </cfRule>
  </conditionalFormatting>
  <conditionalFormatting sqref="M11:N11">
    <cfRule type="expression" dxfId="5" priority="7" stopIfTrue="1">
      <formula>$M$1="Check"</formula>
    </cfRule>
  </conditionalFormatting>
  <conditionalFormatting sqref="M1">
    <cfRule type="containsText" dxfId="4" priority="5" operator="containsText" text="Check">
      <formula>NOT(ISERROR(SEARCH("Check",M1)))</formula>
    </cfRule>
  </conditionalFormatting>
  <dataValidations count="1">
    <dataValidation allowBlank="1" showInputMessage="1" showErrorMessage="1" error="The value you entered is not valid._x000a_A user has restricted values that can be entered into this cell." sqref="G11:H11 K1 K8 M8 B11 M1 N11:O11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lineWeight="2.25" displayEmptyCellsAs="gap">
          <x14:colorSeries rgb="FF0296DF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Details!E19:P19</xm:f>
              <xm:sqref>C19</xm:sqref>
            </x14:sparkline>
          </x14:sparklines>
        </x14:sparklineGroup>
        <x14:sparklineGroup lineWeight="2.25" displayEmptyCellsAs="gap">
          <x14:colorSeries rgb="FF0296DF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Details!E20:P20</xm:f>
              <xm:sqref>C20</xm:sqref>
            </x14:sparkline>
          </x14:sparklines>
        </x14:sparklineGroup>
        <x14:sparklineGroup lineWeight="2.25" displayEmptyCellsAs="gap">
          <x14:colorSeries rgb="FF0296DF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Details!E21:P21</xm:f>
              <xm:sqref>C21</xm:sqref>
            </x14:sparkline>
          </x14:sparklines>
        </x14:sparklineGroup>
        <x14:sparklineGroup lineWeight="2.25" displayEmptyCellsAs="gap">
          <x14:colorSeries rgb="FF0296DF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Details!E24:P24</xm:f>
              <xm:sqref>C24</xm:sqref>
            </x14:sparkline>
          </x14:sparklines>
        </x14:sparklineGroup>
        <x14:sparklineGroup lineWeight="2.25" displayEmptyCellsAs="gap">
          <x14:colorSeries rgb="FF0296DF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Details!E23:P23</xm:f>
              <xm:sqref>C23</xm:sqref>
            </x14:sparkline>
          </x14:sparklines>
        </x14:sparklineGroup>
        <x14:sparklineGroup lineWeight="2.25" displayEmptyCellsAs="gap">
          <x14:colorSeries rgb="FF0296DF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Details!E25:P25</xm:f>
              <xm:sqref>C25</xm:sqref>
            </x14:sparkline>
          </x14:sparklines>
        </x14:sparklineGroup>
        <x14:sparklineGroup lineWeight="2.25" displayEmptyCellsAs="gap">
          <x14:colorSeries rgb="FF0296DF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Details!E27:P27</xm:f>
              <xm:sqref>C27</xm:sqref>
            </x14:sparkline>
          </x14:sparklines>
        </x14:sparklineGroup>
        <x14:sparklineGroup lineWeight="2.25" displayEmptyCellsAs="gap">
          <x14:colorSeries rgb="FF0296DF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Details!E28:P28</xm:f>
              <xm:sqref>C28</xm:sqref>
            </x14:sparkline>
          </x14:sparklines>
        </x14:sparklineGroup>
        <x14:sparklineGroup lineWeight="2.25" displayEmptyCellsAs="gap">
          <x14:colorSeries rgb="FF0296DF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Details!E29:P29</xm:f>
              <xm:sqref>C29</xm:sqref>
            </x14:sparkline>
          </x14:sparklines>
        </x14:sparklineGroup>
        <x14:sparklineGroup lineWeight="2.25" displayEmptyCellsAs="gap">
          <x14:colorSeries rgb="FF0296DF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Details!E31:P31</xm:f>
              <xm:sqref>C31</xm:sqref>
            </x14:sparkline>
          </x14:sparklines>
        </x14:sparklineGroup>
        <x14:sparklineGroup lineWeight="2.25" displayEmptyCellsAs="gap">
          <x14:colorSeries rgb="FF0296DF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Details!E17:P17</xm:f>
              <xm:sqref>C17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13"/>
  <sheetViews>
    <sheetView showGridLines="0" showRowColHeaders="0" topLeftCell="A2" workbookViewId="0"/>
  </sheetViews>
  <sheetFormatPr defaultRowHeight="12" x14ac:dyDescent="0.2"/>
  <cols>
    <col min="1" max="1" width="1.42578125" style="7" customWidth="1"/>
    <col min="2" max="2" width="18.7109375" style="7" bestFit="1" customWidth="1"/>
    <col min="3" max="5" width="10" style="7" customWidth="1"/>
    <col min="6" max="16384" width="9.140625" style="7"/>
  </cols>
  <sheetData>
    <row r="1" spans="1:14" hidden="1" x14ac:dyDescent="0.2">
      <c r="B1" s="7" t="s">
        <v>42</v>
      </c>
      <c r="C1" s="7" t="str">
        <f ca="1">_xll.VIEW("smartco:Benefit Assumptions","!",$B$5,"!")</f>
        <v>smartco:Benefit Assumptions</v>
      </c>
    </row>
    <row r="2" spans="1:14" s="3" customFormat="1" ht="21" customHeight="1" x14ac:dyDescent="0.25">
      <c r="A2" s="4"/>
      <c r="B2" s="78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4"/>
    </row>
    <row r="4" spans="1:14" ht="15" customHeight="1" x14ac:dyDescent="0.2">
      <c r="B4" s="136" t="s">
        <v>1</v>
      </c>
      <c r="C4" s="136"/>
    </row>
    <row r="5" spans="1:14" x14ac:dyDescent="0.2">
      <c r="B5" s="140" t="str">
        <f ca="1">_xll.SUBNM("smartco:Version","Current",_xll.DBR("smartco:Calendar","Current Version","String"),"Caption_Default")</f>
        <v>Budget</v>
      </c>
      <c r="C5" s="140"/>
    </row>
    <row r="6" spans="1:14" x14ac:dyDescent="0.2">
      <c r="B6" s="22"/>
      <c r="C6" s="22"/>
    </row>
    <row r="7" spans="1:14" hidden="1" x14ac:dyDescent="0.2">
      <c r="C7" s="45" t="s">
        <v>290</v>
      </c>
      <c r="D7" s="45" t="s">
        <v>291</v>
      </c>
      <c r="E7" s="45" t="s">
        <v>292</v>
      </c>
    </row>
    <row r="8" spans="1:14" ht="12.75" thickBot="1" x14ac:dyDescent="0.25">
      <c r="B8" s="99"/>
      <c r="C8" s="99" t="str">
        <f ca="1">_xll.DBRA("smartco:Year",C7,"Caption_Default")</f>
        <v>2014</v>
      </c>
      <c r="D8" s="99" t="str">
        <f ca="1">_xll.DBRA("smartco:Year",D7,"Caption_Default")</f>
        <v>2015</v>
      </c>
      <c r="E8" s="99" t="str">
        <f ca="1">_xll.DBRA("smartco:Year",E7,"Caption_Default")</f>
        <v>2016</v>
      </c>
    </row>
    <row r="9" spans="1:14" s="32" customFormat="1" ht="12.75" thickTop="1" x14ac:dyDescent="0.2">
      <c r="B9" s="109" t="s">
        <v>272</v>
      </c>
      <c r="C9" s="29">
        <f ca="1">_xll.DBRW($C$1,C$8,$B$5,$B9)</f>
        <v>1.46</v>
      </c>
      <c r="D9" s="29">
        <f ca="1">_xll.DBRW($C$1,D$8,$B$5,$B9)</f>
        <v>1.46</v>
      </c>
      <c r="E9" s="29">
        <f ca="1">_xll.DBRW($C$1,E$8,$B$5,$B9)</f>
        <v>1.46</v>
      </c>
      <c r="F9" s="7"/>
    </row>
    <row r="10" spans="1:14" s="32" customFormat="1" x14ac:dyDescent="0.2">
      <c r="B10" s="109" t="s">
        <v>273</v>
      </c>
      <c r="C10" s="29">
        <f ca="1">_xll.DBRW($C$1,C$8,$B$5,$B10)</f>
        <v>6.2</v>
      </c>
      <c r="D10" s="29">
        <f ca="1">_xll.DBRW($C$1,D$8,$B$5,$B10)</f>
        <v>6.2</v>
      </c>
      <c r="E10" s="29">
        <f ca="1">_xll.DBRW($C$1,E$8,$B$5,$B10)</f>
        <v>6.2</v>
      </c>
      <c r="F10" s="7"/>
    </row>
    <row r="11" spans="1:14" s="32" customFormat="1" x14ac:dyDescent="0.2">
      <c r="B11" s="109" t="s">
        <v>274</v>
      </c>
      <c r="C11" s="110">
        <f ca="1">_xll.DBRW($C$1,C$8,$B$5,$B11)</f>
        <v>106800</v>
      </c>
      <c r="D11" s="110">
        <f ca="1">_xll.DBRW($C$1,D$8,$B$5,$B11)</f>
        <v>90000</v>
      </c>
      <c r="E11" s="110">
        <f ca="1">_xll.DBRW($C$1,E$8,$B$5,$B11)</f>
        <v>106800</v>
      </c>
      <c r="F11" s="7"/>
    </row>
    <row r="12" spans="1:14" s="32" customFormat="1" x14ac:dyDescent="0.2">
      <c r="B12" s="109" t="s">
        <v>275</v>
      </c>
      <c r="C12" s="110">
        <f ca="1">_xll.DBRW($C$1,C$8,$B$5,$B12)</f>
        <v>250</v>
      </c>
      <c r="D12" s="110">
        <f ca="1">_xll.DBRW($C$1,D$8,$B$5,$B12)</f>
        <v>250</v>
      </c>
      <c r="E12" s="110">
        <f ca="1">_xll.DBRW($C$1,E$8,$B$5,$B12)</f>
        <v>250</v>
      </c>
      <c r="F12" s="7"/>
    </row>
    <row r="13" spans="1:14" s="32" customFormat="1" x14ac:dyDescent="0.2">
      <c r="B13" s="109" t="s">
        <v>276</v>
      </c>
      <c r="C13" s="29">
        <f ca="1">_xll.DBRW($C$1,C$8,$B$5,$B13)</f>
        <v>12</v>
      </c>
      <c r="D13" s="29">
        <f ca="1">_xll.DBRW($C$1,D$8,$B$5,$B13)</f>
        <v>12</v>
      </c>
      <c r="E13" s="29">
        <f ca="1">_xll.DBRW($C$1,E$8,$B$5,$B13)</f>
        <v>12</v>
      </c>
      <c r="F13" s="7"/>
    </row>
  </sheetData>
  <mergeCells count="2">
    <mergeCell ref="B5:C5"/>
    <mergeCell ref="B4:C4"/>
  </mergeCells>
  <phoneticPr fontId="3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LL32"/>
  <sheetViews>
    <sheetView showGridLines="0" showRowColHeaders="0" topLeftCell="B10" workbookViewId="0">
      <selection activeCell="C26" sqref="C26"/>
    </sheetView>
  </sheetViews>
  <sheetFormatPr defaultRowHeight="12" x14ac:dyDescent="0.2"/>
  <cols>
    <col min="1" max="1" width="2.7109375" style="7" hidden="1" customWidth="1"/>
    <col min="2" max="2" width="1.42578125" style="7" customWidth="1"/>
    <col min="3" max="3" width="30.7109375" style="7" bestFit="1" customWidth="1"/>
    <col min="4" max="6" width="12.42578125" style="7" customWidth="1"/>
    <col min="7" max="9" width="9.140625" style="7"/>
    <col min="10" max="10" width="4.42578125" style="7" customWidth="1"/>
    <col min="11" max="16384" width="9.140625" style="7"/>
  </cols>
  <sheetData>
    <row r="1" spans="1:14" s="32" customFormat="1" ht="11.25" hidden="1" x14ac:dyDescent="0.2">
      <c r="A1" s="32" t="s">
        <v>16</v>
      </c>
    </row>
    <row r="2" spans="1:14" s="32" customFormat="1" ht="15" hidden="1" customHeight="1" x14ac:dyDescent="0.2">
      <c r="A2" s="32">
        <f>0</f>
        <v>0</v>
      </c>
      <c r="C2" s="100"/>
      <c r="D2" s="86"/>
      <c r="E2" s="86"/>
      <c r="F2" s="86"/>
    </row>
    <row r="3" spans="1:14" s="32" customFormat="1" ht="15" hidden="1" customHeight="1" x14ac:dyDescent="0.2">
      <c r="A3" s="32">
        <f>1</f>
        <v>1</v>
      </c>
      <c r="C3" s="82"/>
      <c r="D3" s="86"/>
      <c r="E3" s="86"/>
      <c r="F3" s="86"/>
    </row>
    <row r="4" spans="1:14" s="32" customFormat="1" ht="15" hidden="1" customHeight="1" x14ac:dyDescent="0.2">
      <c r="A4" s="32">
        <f>2</f>
        <v>2</v>
      </c>
      <c r="C4" s="100"/>
      <c r="D4" s="86"/>
      <c r="E4" s="86"/>
      <c r="F4" s="86"/>
    </row>
    <row r="5" spans="1:14" s="32" customFormat="1" ht="15" hidden="1" customHeight="1" x14ac:dyDescent="0.2">
      <c r="A5" s="32">
        <f>3</f>
        <v>3</v>
      </c>
      <c r="C5" s="100"/>
      <c r="D5" s="86"/>
      <c r="E5" s="86"/>
      <c r="F5" s="86"/>
    </row>
    <row r="6" spans="1:14" s="32" customFormat="1" ht="15" hidden="1" customHeight="1" x14ac:dyDescent="0.2">
      <c r="A6" s="32" t="s">
        <v>278</v>
      </c>
      <c r="C6" s="100"/>
      <c r="D6" s="86"/>
      <c r="E6" s="86"/>
      <c r="F6" s="86"/>
    </row>
    <row r="7" spans="1:14" s="32" customFormat="1" ht="15" hidden="1" customHeight="1" x14ac:dyDescent="0.2">
      <c r="A7" s="32" t="s">
        <v>15</v>
      </c>
      <c r="C7" s="101"/>
      <c r="D7" s="86"/>
      <c r="E7" s="86"/>
      <c r="F7" s="86"/>
    </row>
    <row r="8" spans="1:14" hidden="1" x14ac:dyDescent="0.2">
      <c r="A8" s="7" t="s">
        <v>17</v>
      </c>
    </row>
    <row r="9" spans="1:14" hidden="1" x14ac:dyDescent="0.2">
      <c r="C9" s="7" t="str">
        <f ca="1">_xll.TM1RPTVIEW("smartco:Job Code Assumptions:2", 0, _xll.TM1RPTTITLE("smartco:JobCodeAsmpt",$D$13), _xll.TM1RPTTITLE("smartco:Version",$C$13),TM1RPTFMTRNG,TM1RPTFMTIDCOL)</f>
        <v>smartco:Job Code Assumptions:2</v>
      </c>
    </row>
    <row r="10" spans="1:14" s="3" customFormat="1" ht="23.25" customHeight="1" thickBot="1" x14ac:dyDescent="0.3">
      <c r="A10" s="5"/>
      <c r="B10" s="4"/>
      <c r="C10" s="78" t="s">
        <v>280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24.95" customHeight="1" x14ac:dyDescent="0.2"/>
    <row r="12" spans="1:14" ht="15" customHeight="1" x14ac:dyDescent="0.2">
      <c r="C12" s="21" t="s">
        <v>1</v>
      </c>
      <c r="D12" s="20" t="s">
        <v>279</v>
      </c>
      <c r="E12" s="155" t="s">
        <v>3</v>
      </c>
      <c r="F12" s="155"/>
    </row>
    <row r="13" spans="1:14" ht="15" customHeight="1" x14ac:dyDescent="0.2">
      <c r="C13" s="79" t="str">
        <f ca="1">_xll.SUBNM("smartco:Version","Current",_xll.DBR("smartco:Calendar","Current Version","String"),"Caption_Default")</f>
        <v>Budget</v>
      </c>
      <c r="D13" s="79" t="s">
        <v>6</v>
      </c>
      <c r="E13" s="140" t="str">
        <f ca="1">_xll.SUBNM("smartco:JobType","Default","Sales","Caption_Default")</f>
        <v>Sales</v>
      </c>
      <c r="F13" s="140"/>
    </row>
    <row r="14" spans="1:14" x14ac:dyDescent="0.2">
      <c r="C14" s="12"/>
      <c r="D14" s="12"/>
      <c r="E14" s="12"/>
      <c r="F14" s="12"/>
    </row>
    <row r="15" spans="1:14" ht="15" customHeight="1" x14ac:dyDescent="0.2">
      <c r="C15" s="105" t="s">
        <v>9</v>
      </c>
      <c r="D15" s="103">
        <f ca="1">_xll.DBRW("smartco:Job Type Assumption",$E$13,D$19,$C$13,$C15)</f>
        <v>5</v>
      </c>
      <c r="E15" s="103">
        <f ca="1">_xll.DBRW("smartco:Job Type Assumption",$E$13,E$19,$C$13,$C15)</f>
        <v>5</v>
      </c>
      <c r="F15" s="103">
        <f ca="1">_xll.DBRW("smartco:Job Type Assumption",$E$13,F$19,$C$13,$C15)</f>
        <v>5</v>
      </c>
      <c r="H15" s="104" t="s">
        <v>297</v>
      </c>
    </row>
    <row r="16" spans="1:14" ht="15" customHeight="1" x14ac:dyDescent="0.2">
      <c r="C16" s="105" t="s">
        <v>277</v>
      </c>
      <c r="D16" s="103">
        <f ca="1">_xll.DBRW("smartco:Job Type Assumption",$E$13,D$19,$C$13,$C16)</f>
        <v>3</v>
      </c>
      <c r="E16" s="103">
        <f ca="1">_xll.DBRW("smartco:Job Type Assumption",$E$13,E$19,$C$13,$C16)</f>
        <v>3</v>
      </c>
      <c r="F16" s="103">
        <f ca="1">_xll.DBRW("smartco:Job Type Assumption",$E$13,F$19,$C$13,$C16)</f>
        <v>3</v>
      </c>
      <c r="H16" s="104" t="s">
        <v>298</v>
      </c>
    </row>
    <row r="17" spans="1:1000" x14ac:dyDescent="0.2">
      <c r="C17" s="30"/>
      <c r="D17" s="29"/>
      <c r="E17" s="29"/>
      <c r="F17" s="29"/>
    </row>
    <row r="18" spans="1:1000" hidden="1" x14ac:dyDescent="0.2">
      <c r="D18" s="7" t="s">
        <v>290</v>
      </c>
      <c r="E18" s="7" t="s">
        <v>291</v>
      </c>
      <c r="F18" s="7" t="s">
        <v>292</v>
      </c>
    </row>
    <row r="19" spans="1:1000" ht="15" customHeight="1" thickBot="1" x14ac:dyDescent="0.25">
      <c r="C19" s="99"/>
      <c r="D19" s="99" t="str">
        <f ca="1">_xll.DBRA("smartco:Year",D18,"Caption_Default")</f>
        <v>2014</v>
      </c>
      <c r="E19" s="99" t="str">
        <f ca="1">_xll.DBRA("smartco:Year",E18,"Caption_Default")</f>
        <v>2015</v>
      </c>
      <c r="F19" s="99" t="str">
        <f ca="1">_xll.DBRA("smartco:Year",F18,"Caption_Default")</f>
        <v>2016</v>
      </c>
    </row>
    <row r="20" spans="1:1000" ht="15" customHeight="1" thickTop="1" x14ac:dyDescent="0.2">
      <c r="A20" s="32" t="str">
        <f ca="1">IF(_xll.TM1RPTELISCONSOLIDATED($C$20,$C20),IF(_xll.TM1RPTELLEV($C$20,$C20)&lt;=3,_xll.TM1RPTELLEV($C$20,$C20),"D"),"N")</f>
        <v>N</v>
      </c>
      <c r="B20" s="32"/>
      <c r="C20" s="102" t="str">
        <f ca="1">_xll.TM1RPTROW($C$9,"smartco:jobcode",$E$13)</f>
        <v>A001 Acct Exec</v>
      </c>
      <c r="D20" s="86">
        <f ca="1">_xll.DBRW($C$9,$C20,$D$13,D$19,$C$13)</f>
        <v>97929</v>
      </c>
      <c r="E20" s="86">
        <f ca="1">_xll.DBRW($C$9,$C20,$D$13,E$19,$C$13)</f>
        <v>100832.3956878755</v>
      </c>
      <c r="F20" s="86">
        <f ca="1">_xll.DBRW($C$9,$C20,$D$13,F$19,$C$13)</f>
        <v>101088.69180843981</v>
      </c>
    </row>
    <row r="21" spans="1:1000" customFormat="1" ht="15" customHeight="1" x14ac:dyDescent="0.25">
      <c r="A21" s="32" t="str">
        <f ca="1">IF(_xll.TM1RPTELISCONSOLIDATED($C$20,$C21),IF(_xll.TM1RPTELLEV($C$20,$C21)&lt;=3,_xll.TM1RPTELLEV($C$20,$C21),"D"),"N")</f>
        <v>N</v>
      </c>
      <c r="B21" s="32"/>
      <c r="C21" s="102" t="s">
        <v>281</v>
      </c>
      <c r="D21" s="86">
        <f ca="1">_xll.DBRW($C$9,$C21,$D$13,D$19,$C$13)</f>
        <v>92593</v>
      </c>
      <c r="E21" s="86">
        <f ca="1">_xll.DBRW($C$9,$C21,$D$13,E$19,$C$13)</f>
        <v>94817.096997094835</v>
      </c>
      <c r="F21" s="86">
        <f ca="1">_xll.DBRW($C$9,$C21,$D$13,F$19,$C$13)</f>
        <v>95774.840823371356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/>
      <c r="UF21" s="7"/>
      <c r="UG21" s="7"/>
      <c r="UH21" s="7"/>
      <c r="UI21" s="7"/>
      <c r="UJ21" s="7"/>
      <c r="UK21" s="7"/>
      <c r="UL21" s="7"/>
      <c r="UM21" s="7"/>
      <c r="UN21" s="7"/>
      <c r="UO21" s="7"/>
      <c r="UP21" s="7"/>
      <c r="UQ21" s="7"/>
      <c r="UR21" s="7"/>
      <c r="US21" s="7"/>
      <c r="UT21" s="7"/>
      <c r="UU21" s="7"/>
      <c r="UV21" s="7"/>
      <c r="UW21" s="7"/>
      <c r="UX21" s="7"/>
      <c r="UY21" s="7"/>
      <c r="UZ21" s="7"/>
      <c r="VA21" s="7"/>
      <c r="VB21" s="7"/>
      <c r="VC21" s="7"/>
      <c r="VD21" s="7"/>
      <c r="VE21" s="7"/>
      <c r="VF21" s="7"/>
      <c r="VG21" s="7"/>
      <c r="VH21" s="7"/>
      <c r="VI21" s="7"/>
      <c r="VJ21" s="7"/>
      <c r="VK21" s="7"/>
      <c r="VL21" s="7"/>
      <c r="VM21" s="7"/>
      <c r="VN21" s="7"/>
      <c r="VO21" s="7"/>
      <c r="VP21" s="7"/>
      <c r="VQ21" s="7"/>
      <c r="VR21" s="7"/>
      <c r="VS21" s="7"/>
      <c r="VT21" s="7"/>
      <c r="VU21" s="7"/>
      <c r="VV21" s="7"/>
      <c r="VW21" s="7"/>
      <c r="VX21" s="7"/>
      <c r="VY21" s="7"/>
      <c r="VZ21" s="7"/>
      <c r="WA21" s="7"/>
      <c r="WB21" s="7"/>
      <c r="WC21" s="7"/>
      <c r="WD21" s="7"/>
      <c r="WE21" s="7"/>
      <c r="WF21" s="7"/>
      <c r="WG21" s="7"/>
      <c r="WH21" s="7"/>
      <c r="WI21" s="7"/>
      <c r="WJ21" s="7"/>
      <c r="WK21" s="7"/>
      <c r="WL21" s="7"/>
      <c r="WM21" s="7"/>
      <c r="WN21" s="7"/>
      <c r="WO21" s="7"/>
      <c r="WP21" s="7"/>
      <c r="WQ21" s="7"/>
      <c r="WR21" s="7"/>
      <c r="WS21" s="7"/>
      <c r="WT21" s="7"/>
      <c r="WU21" s="7"/>
      <c r="WV21" s="7"/>
      <c r="WW21" s="7"/>
      <c r="WX21" s="7"/>
      <c r="WY21" s="7"/>
      <c r="WZ21" s="7"/>
      <c r="XA21" s="7"/>
      <c r="XB21" s="7"/>
      <c r="XC21" s="7"/>
      <c r="XD21" s="7"/>
      <c r="XE21" s="7"/>
      <c r="XF21" s="7"/>
      <c r="XG21" s="7"/>
      <c r="XH21" s="7"/>
      <c r="XI21" s="7"/>
      <c r="XJ21" s="7"/>
      <c r="XK21" s="7"/>
      <c r="XL21" s="7"/>
      <c r="XM21" s="7"/>
      <c r="XN21" s="7"/>
      <c r="XO21" s="7"/>
      <c r="XP21" s="7"/>
      <c r="XQ21" s="7"/>
      <c r="XR21" s="7"/>
      <c r="XS21" s="7"/>
      <c r="XT21" s="7"/>
      <c r="XU21" s="7"/>
      <c r="XV21" s="7"/>
      <c r="XW21" s="7"/>
      <c r="XX21" s="7"/>
      <c r="XY21" s="7"/>
      <c r="XZ21" s="7"/>
      <c r="YA21" s="7"/>
      <c r="YB21" s="7"/>
      <c r="YC21" s="7"/>
      <c r="YD21" s="7"/>
      <c r="YE21" s="7"/>
      <c r="YF21" s="7"/>
      <c r="YG21" s="7"/>
      <c r="YH21" s="7"/>
      <c r="YI21" s="7"/>
      <c r="YJ21" s="7"/>
      <c r="YK21" s="7"/>
      <c r="YL21" s="7"/>
      <c r="YM21" s="7"/>
      <c r="YN21" s="7"/>
      <c r="YO21" s="7"/>
      <c r="YP21" s="7"/>
      <c r="YQ21" s="7"/>
      <c r="YR21" s="7"/>
      <c r="YS21" s="7"/>
      <c r="YT21" s="7"/>
      <c r="YU21" s="7"/>
      <c r="YV21" s="7"/>
      <c r="YW21" s="7"/>
      <c r="YX21" s="7"/>
      <c r="YY21" s="7"/>
      <c r="YZ21" s="7"/>
      <c r="ZA21" s="7"/>
      <c r="ZB21" s="7"/>
      <c r="ZC21" s="7"/>
      <c r="ZD21" s="7"/>
      <c r="ZE21" s="7"/>
      <c r="ZF21" s="7"/>
      <c r="ZG21" s="7"/>
      <c r="ZH21" s="7"/>
      <c r="ZI21" s="7"/>
      <c r="ZJ21" s="7"/>
      <c r="ZK21" s="7"/>
      <c r="ZL21" s="7"/>
      <c r="ZM21" s="7"/>
      <c r="ZN21" s="7"/>
      <c r="ZO21" s="7"/>
      <c r="ZP21" s="7"/>
      <c r="ZQ21" s="7"/>
      <c r="ZR21" s="7"/>
      <c r="ZS21" s="7"/>
      <c r="ZT21" s="7"/>
      <c r="ZU21" s="7"/>
      <c r="ZV21" s="7"/>
      <c r="ZW21" s="7"/>
      <c r="ZX21" s="7"/>
      <c r="ZY21" s="7"/>
      <c r="ZZ21" s="7"/>
      <c r="AAA21" s="7"/>
      <c r="AAB21" s="7"/>
      <c r="AAC21" s="7"/>
      <c r="AAD21" s="7"/>
      <c r="AAE21" s="7"/>
      <c r="AAF21" s="7"/>
      <c r="AAG21" s="7"/>
      <c r="AAH21" s="7"/>
      <c r="AAI21" s="7"/>
      <c r="AAJ21" s="7"/>
      <c r="AAK21" s="7"/>
      <c r="AAL21" s="7"/>
      <c r="AAM21" s="7"/>
      <c r="AAN21" s="7"/>
      <c r="AAO21" s="7"/>
      <c r="AAP21" s="7"/>
      <c r="AAQ21" s="7"/>
      <c r="AAR21" s="7"/>
      <c r="AAS21" s="7"/>
      <c r="AAT21" s="7"/>
      <c r="AAU21" s="7"/>
      <c r="AAV21" s="7"/>
      <c r="AAW21" s="7"/>
      <c r="AAX21" s="7"/>
      <c r="AAY21" s="7"/>
      <c r="AAZ21" s="7"/>
      <c r="ABA21" s="7"/>
      <c r="ABB21" s="7"/>
      <c r="ABC21" s="7"/>
      <c r="ABD21" s="7"/>
      <c r="ABE21" s="7"/>
      <c r="ABF21" s="7"/>
      <c r="ABG21" s="7"/>
      <c r="ABH21" s="7"/>
      <c r="ABI21" s="7"/>
      <c r="ABJ21" s="7"/>
      <c r="ABK21" s="7"/>
      <c r="ABL21" s="7"/>
      <c r="ABM21" s="7"/>
      <c r="ABN21" s="7"/>
      <c r="ABO21" s="7"/>
      <c r="ABP21" s="7"/>
      <c r="ABQ21" s="7"/>
      <c r="ABR21" s="7"/>
      <c r="ABS21" s="7"/>
      <c r="ABT21" s="7"/>
      <c r="ABU21" s="7"/>
      <c r="ABV21" s="7"/>
      <c r="ABW21" s="7"/>
      <c r="ABX21" s="7"/>
      <c r="ABY21" s="7"/>
      <c r="ABZ21" s="7"/>
      <c r="ACA21" s="7"/>
      <c r="ACB21" s="7"/>
      <c r="ACC21" s="7"/>
      <c r="ACD21" s="7"/>
      <c r="ACE21" s="7"/>
      <c r="ACF21" s="7"/>
      <c r="ACG21" s="7"/>
      <c r="ACH21" s="7"/>
      <c r="ACI21" s="7"/>
      <c r="ACJ21" s="7"/>
      <c r="ACK21" s="7"/>
      <c r="ACL21" s="7"/>
      <c r="ACM21" s="7"/>
      <c r="ACN21" s="7"/>
      <c r="ACO21" s="7"/>
      <c r="ACP21" s="7"/>
      <c r="ACQ21" s="7"/>
      <c r="ACR21" s="7"/>
      <c r="ACS21" s="7"/>
      <c r="ACT21" s="7"/>
      <c r="ACU21" s="7"/>
      <c r="ACV21" s="7"/>
      <c r="ACW21" s="7"/>
      <c r="ACX21" s="7"/>
      <c r="ACY21" s="7"/>
      <c r="ACZ21" s="7"/>
      <c r="ADA21" s="7"/>
      <c r="ADB21" s="7"/>
      <c r="ADC21" s="7"/>
      <c r="ADD21" s="7"/>
      <c r="ADE21" s="7"/>
      <c r="ADF21" s="7"/>
      <c r="ADG21" s="7"/>
      <c r="ADH21" s="7"/>
      <c r="ADI21" s="7"/>
      <c r="ADJ21" s="7"/>
      <c r="ADK21" s="7"/>
      <c r="ADL21" s="7"/>
      <c r="ADM21" s="7"/>
      <c r="ADN21" s="7"/>
      <c r="ADO21" s="7"/>
      <c r="ADP21" s="7"/>
      <c r="ADQ21" s="7"/>
      <c r="ADR21" s="7"/>
      <c r="ADS21" s="7"/>
      <c r="ADT21" s="7"/>
      <c r="ADU21" s="7"/>
      <c r="ADV21" s="7"/>
      <c r="ADW21" s="7"/>
      <c r="ADX21" s="7"/>
      <c r="ADY21" s="7"/>
      <c r="ADZ21" s="7"/>
      <c r="AEA21" s="7"/>
      <c r="AEB21" s="7"/>
      <c r="AEC21" s="7"/>
      <c r="AED21" s="7"/>
      <c r="AEE21" s="7"/>
      <c r="AEF21" s="7"/>
      <c r="AEG21" s="7"/>
      <c r="AEH21" s="7"/>
      <c r="AEI21" s="7"/>
      <c r="AEJ21" s="7"/>
      <c r="AEK21" s="7"/>
      <c r="AEL21" s="7"/>
      <c r="AEM21" s="7"/>
      <c r="AEN21" s="7"/>
      <c r="AEO21" s="7"/>
      <c r="AEP21" s="7"/>
      <c r="AEQ21" s="7"/>
      <c r="AER21" s="7"/>
      <c r="AES21" s="7"/>
      <c r="AET21" s="7"/>
      <c r="AEU21" s="7"/>
      <c r="AEV21" s="7"/>
      <c r="AEW21" s="7"/>
      <c r="AEX21" s="7"/>
      <c r="AEY21" s="7"/>
      <c r="AEZ21" s="7"/>
      <c r="AFA21" s="7"/>
      <c r="AFB21" s="7"/>
      <c r="AFC21" s="7"/>
      <c r="AFD21" s="7"/>
      <c r="AFE21" s="7"/>
      <c r="AFF21" s="7"/>
      <c r="AFG21" s="7"/>
      <c r="AFH21" s="7"/>
      <c r="AFI21" s="7"/>
      <c r="AFJ21" s="7"/>
      <c r="AFK21" s="7"/>
      <c r="AFL21" s="7"/>
      <c r="AFM21" s="7"/>
      <c r="AFN21" s="7"/>
      <c r="AFO21" s="7"/>
      <c r="AFP21" s="7"/>
      <c r="AFQ21" s="7"/>
      <c r="AFR21" s="7"/>
      <c r="AFS21" s="7"/>
      <c r="AFT21" s="7"/>
      <c r="AFU21" s="7"/>
      <c r="AFV21" s="7"/>
      <c r="AFW21" s="7"/>
      <c r="AFX21" s="7"/>
      <c r="AFY21" s="7"/>
      <c r="AFZ21" s="7"/>
      <c r="AGA21" s="7"/>
      <c r="AGB21" s="7"/>
      <c r="AGC21" s="7"/>
      <c r="AGD21" s="7"/>
      <c r="AGE21" s="7"/>
      <c r="AGF21" s="7"/>
      <c r="AGG21" s="7"/>
      <c r="AGH21" s="7"/>
      <c r="AGI21" s="7"/>
      <c r="AGJ21" s="7"/>
      <c r="AGK21" s="7"/>
      <c r="AGL21" s="7"/>
      <c r="AGM21" s="7"/>
      <c r="AGN21" s="7"/>
      <c r="AGO21" s="7"/>
      <c r="AGP21" s="7"/>
      <c r="AGQ21" s="7"/>
      <c r="AGR21" s="7"/>
      <c r="AGS21" s="7"/>
      <c r="AGT21" s="7"/>
      <c r="AGU21" s="7"/>
      <c r="AGV21" s="7"/>
      <c r="AGW21" s="7"/>
      <c r="AGX21" s="7"/>
      <c r="AGY21" s="7"/>
      <c r="AGZ21" s="7"/>
      <c r="AHA21" s="7"/>
      <c r="AHB21" s="7"/>
      <c r="AHC21" s="7"/>
      <c r="AHD21" s="7"/>
      <c r="AHE21" s="7"/>
      <c r="AHF21" s="7"/>
      <c r="AHG21" s="7"/>
      <c r="AHH21" s="7"/>
      <c r="AHI21" s="7"/>
      <c r="AHJ21" s="7"/>
      <c r="AHK21" s="7"/>
      <c r="AHL21" s="7"/>
      <c r="AHM21" s="7"/>
      <c r="AHN21" s="7"/>
      <c r="AHO21" s="7"/>
      <c r="AHP21" s="7"/>
      <c r="AHQ21" s="7"/>
      <c r="AHR21" s="7"/>
      <c r="AHS21" s="7"/>
      <c r="AHT21" s="7"/>
      <c r="AHU21" s="7"/>
      <c r="AHV21" s="7"/>
      <c r="AHW21" s="7"/>
      <c r="AHX21" s="7"/>
      <c r="AHY21" s="7"/>
      <c r="AHZ21" s="7"/>
      <c r="AIA21" s="7"/>
      <c r="AIB21" s="7"/>
      <c r="AIC21" s="7"/>
      <c r="AID21" s="7"/>
      <c r="AIE21" s="7"/>
      <c r="AIF21" s="7"/>
      <c r="AIG21" s="7"/>
      <c r="AIH21" s="7"/>
      <c r="AII21" s="7"/>
      <c r="AIJ21" s="7"/>
      <c r="AIK21" s="7"/>
      <c r="AIL21" s="7"/>
      <c r="AIM21" s="7"/>
      <c r="AIN21" s="7"/>
      <c r="AIO21" s="7"/>
      <c r="AIP21" s="7"/>
      <c r="AIQ21" s="7"/>
      <c r="AIR21" s="7"/>
      <c r="AIS21" s="7"/>
      <c r="AIT21" s="7"/>
      <c r="AIU21" s="7"/>
      <c r="AIV21" s="7"/>
      <c r="AIW21" s="7"/>
      <c r="AIX21" s="7"/>
      <c r="AIY21" s="7"/>
      <c r="AIZ21" s="7"/>
      <c r="AJA21" s="7"/>
      <c r="AJB21" s="7"/>
      <c r="AJC21" s="7"/>
      <c r="AJD21" s="7"/>
      <c r="AJE21" s="7"/>
      <c r="AJF21" s="7"/>
      <c r="AJG21" s="7"/>
      <c r="AJH21" s="7"/>
      <c r="AJI21" s="7"/>
      <c r="AJJ21" s="7"/>
      <c r="AJK21" s="7"/>
      <c r="AJL21" s="7"/>
      <c r="AJM21" s="7"/>
      <c r="AJN21" s="7"/>
      <c r="AJO21" s="7"/>
      <c r="AJP21" s="7"/>
      <c r="AJQ21" s="7"/>
      <c r="AJR21" s="7"/>
      <c r="AJS21" s="7"/>
      <c r="AJT21" s="7"/>
      <c r="AJU21" s="7"/>
      <c r="AJV21" s="7"/>
      <c r="AJW21" s="7"/>
      <c r="AJX21" s="7"/>
      <c r="AJY21" s="7"/>
      <c r="AJZ21" s="7"/>
      <c r="AKA21" s="7"/>
      <c r="AKB21" s="7"/>
      <c r="AKC21" s="7"/>
      <c r="AKD21" s="7"/>
      <c r="AKE21" s="7"/>
      <c r="AKF21" s="7"/>
      <c r="AKG21" s="7"/>
      <c r="AKH21" s="7"/>
      <c r="AKI21" s="7"/>
      <c r="AKJ21" s="7"/>
      <c r="AKK21" s="7"/>
      <c r="AKL21" s="7"/>
      <c r="AKM21" s="7"/>
      <c r="AKN21" s="7"/>
      <c r="AKO21" s="7"/>
      <c r="AKP21" s="7"/>
      <c r="AKQ21" s="7"/>
      <c r="AKR21" s="7"/>
      <c r="AKS21" s="7"/>
      <c r="AKT21" s="7"/>
      <c r="AKU21" s="7"/>
      <c r="AKV21" s="7"/>
      <c r="AKW21" s="7"/>
      <c r="AKX21" s="7"/>
      <c r="AKY21" s="7"/>
      <c r="AKZ21" s="7"/>
      <c r="ALA21" s="7"/>
      <c r="ALB21" s="7"/>
      <c r="ALC21" s="7"/>
      <c r="ALD21" s="7"/>
      <c r="ALE21" s="7"/>
      <c r="ALF21" s="7"/>
      <c r="ALG21" s="7"/>
      <c r="ALH21" s="7"/>
      <c r="ALI21" s="7"/>
      <c r="ALJ21" s="7"/>
      <c r="ALK21" s="7"/>
      <c r="ALL21" s="7"/>
    </row>
    <row r="22" spans="1:1000" customFormat="1" ht="15" customHeight="1" x14ac:dyDescent="0.25">
      <c r="A22" s="32" t="str">
        <f ca="1">IF(_xll.TM1RPTELISCONSOLIDATED($C$20,$C22),IF(_xll.TM1RPTELLEV($C$20,$C22)&lt;=3,_xll.TM1RPTELLEV($C$20,$C22),"D"),"N")</f>
        <v>N</v>
      </c>
      <c r="B22" s="32"/>
      <c r="C22" s="102" t="s">
        <v>282</v>
      </c>
      <c r="D22" s="86">
        <f ca="1">_xll.DBRW($C$9,$C22,$D$13,D$19,$C$13)</f>
        <v>106943</v>
      </c>
      <c r="E22" s="86">
        <f ca="1">_xll.DBRW($C$9,$C22,$D$13,E$19,$C$13)</f>
        <v>110309.8944507977</v>
      </c>
      <c r="F22" s="86">
        <f ca="1">_xll.DBRW($C$9,$C22,$D$13,F$19,$C$13)</f>
        <v>109561.9554215512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/>
      <c r="UO22" s="7"/>
      <c r="UP22" s="7"/>
      <c r="UQ22" s="7"/>
      <c r="UR22" s="7"/>
      <c r="US22" s="7"/>
      <c r="UT22" s="7"/>
      <c r="UU22" s="7"/>
      <c r="UV22" s="7"/>
      <c r="UW22" s="7"/>
      <c r="UX22" s="7"/>
      <c r="UY22" s="7"/>
      <c r="UZ22" s="7"/>
      <c r="VA22" s="7"/>
      <c r="VB22" s="7"/>
      <c r="VC22" s="7"/>
      <c r="VD22" s="7"/>
      <c r="VE22" s="7"/>
      <c r="VF22" s="7"/>
      <c r="VG22" s="7"/>
      <c r="VH22" s="7"/>
      <c r="VI22" s="7"/>
      <c r="VJ22" s="7"/>
      <c r="VK22" s="7"/>
      <c r="VL22" s="7"/>
      <c r="VM22" s="7"/>
      <c r="VN22" s="7"/>
      <c r="VO22" s="7"/>
      <c r="VP22" s="7"/>
      <c r="VQ22" s="7"/>
      <c r="VR22" s="7"/>
      <c r="VS22" s="7"/>
      <c r="VT22" s="7"/>
      <c r="VU22" s="7"/>
      <c r="VV22" s="7"/>
      <c r="VW22" s="7"/>
      <c r="VX22" s="7"/>
      <c r="VY22" s="7"/>
      <c r="VZ22" s="7"/>
      <c r="WA22" s="7"/>
      <c r="WB22" s="7"/>
      <c r="WC22" s="7"/>
      <c r="WD22" s="7"/>
      <c r="WE22" s="7"/>
      <c r="WF22" s="7"/>
      <c r="WG22" s="7"/>
      <c r="WH22" s="7"/>
      <c r="WI22" s="7"/>
      <c r="WJ22" s="7"/>
      <c r="WK22" s="7"/>
      <c r="WL22" s="7"/>
      <c r="WM22" s="7"/>
      <c r="WN22" s="7"/>
      <c r="WO22" s="7"/>
      <c r="WP22" s="7"/>
      <c r="WQ22" s="7"/>
      <c r="WR22" s="7"/>
      <c r="WS22" s="7"/>
      <c r="WT22" s="7"/>
      <c r="WU22" s="7"/>
      <c r="WV22" s="7"/>
      <c r="WW22" s="7"/>
      <c r="WX22" s="7"/>
      <c r="WY22" s="7"/>
      <c r="WZ22" s="7"/>
      <c r="XA22" s="7"/>
      <c r="XB22" s="7"/>
      <c r="XC22" s="7"/>
      <c r="XD22" s="7"/>
      <c r="XE22" s="7"/>
      <c r="XF22" s="7"/>
      <c r="XG22" s="7"/>
      <c r="XH22" s="7"/>
      <c r="XI22" s="7"/>
      <c r="XJ22" s="7"/>
      <c r="XK22" s="7"/>
      <c r="XL22" s="7"/>
      <c r="XM22" s="7"/>
      <c r="XN22" s="7"/>
      <c r="XO22" s="7"/>
      <c r="XP22" s="7"/>
      <c r="XQ22" s="7"/>
      <c r="XR22" s="7"/>
      <c r="XS22" s="7"/>
      <c r="XT22" s="7"/>
      <c r="XU22" s="7"/>
      <c r="XV22" s="7"/>
      <c r="XW22" s="7"/>
      <c r="XX22" s="7"/>
      <c r="XY22" s="7"/>
      <c r="XZ22" s="7"/>
      <c r="YA22" s="7"/>
      <c r="YB22" s="7"/>
      <c r="YC22" s="7"/>
      <c r="YD22" s="7"/>
      <c r="YE22" s="7"/>
      <c r="YF22" s="7"/>
      <c r="YG22" s="7"/>
      <c r="YH22" s="7"/>
      <c r="YI22" s="7"/>
      <c r="YJ22" s="7"/>
      <c r="YK22" s="7"/>
      <c r="YL22" s="7"/>
      <c r="YM22" s="7"/>
      <c r="YN22" s="7"/>
      <c r="YO22" s="7"/>
      <c r="YP22" s="7"/>
      <c r="YQ22" s="7"/>
      <c r="YR22" s="7"/>
      <c r="YS22" s="7"/>
      <c r="YT22" s="7"/>
      <c r="YU22" s="7"/>
      <c r="YV22" s="7"/>
      <c r="YW22" s="7"/>
      <c r="YX22" s="7"/>
      <c r="YY22" s="7"/>
      <c r="YZ22" s="7"/>
      <c r="ZA22" s="7"/>
      <c r="ZB22" s="7"/>
      <c r="ZC22" s="7"/>
      <c r="ZD22" s="7"/>
      <c r="ZE22" s="7"/>
      <c r="ZF22" s="7"/>
      <c r="ZG22" s="7"/>
      <c r="ZH22" s="7"/>
      <c r="ZI22" s="7"/>
      <c r="ZJ22" s="7"/>
      <c r="ZK22" s="7"/>
      <c r="ZL22" s="7"/>
      <c r="ZM22" s="7"/>
      <c r="ZN22" s="7"/>
      <c r="ZO22" s="7"/>
      <c r="ZP22" s="7"/>
      <c r="ZQ22" s="7"/>
      <c r="ZR22" s="7"/>
      <c r="ZS22" s="7"/>
      <c r="ZT22" s="7"/>
      <c r="ZU22" s="7"/>
      <c r="ZV22" s="7"/>
      <c r="ZW22" s="7"/>
      <c r="ZX22" s="7"/>
      <c r="ZY22" s="7"/>
      <c r="ZZ22" s="7"/>
      <c r="AAA22" s="7"/>
      <c r="AAB22" s="7"/>
      <c r="AAC22" s="7"/>
      <c r="AAD22" s="7"/>
      <c r="AAE22" s="7"/>
      <c r="AAF22" s="7"/>
      <c r="AAG22" s="7"/>
      <c r="AAH22" s="7"/>
      <c r="AAI22" s="7"/>
      <c r="AAJ22" s="7"/>
      <c r="AAK22" s="7"/>
      <c r="AAL22" s="7"/>
      <c r="AAM22" s="7"/>
      <c r="AAN22" s="7"/>
      <c r="AAO22" s="7"/>
      <c r="AAP22" s="7"/>
      <c r="AAQ22" s="7"/>
      <c r="AAR22" s="7"/>
      <c r="AAS22" s="7"/>
      <c r="AAT22" s="7"/>
      <c r="AAU22" s="7"/>
      <c r="AAV22" s="7"/>
      <c r="AAW22" s="7"/>
      <c r="AAX22" s="7"/>
      <c r="AAY22" s="7"/>
      <c r="AAZ22" s="7"/>
      <c r="ABA22" s="7"/>
      <c r="ABB22" s="7"/>
      <c r="ABC22" s="7"/>
      <c r="ABD22" s="7"/>
      <c r="ABE22" s="7"/>
      <c r="ABF22" s="7"/>
      <c r="ABG22" s="7"/>
      <c r="ABH22" s="7"/>
      <c r="ABI22" s="7"/>
      <c r="ABJ22" s="7"/>
      <c r="ABK22" s="7"/>
      <c r="ABL22" s="7"/>
      <c r="ABM22" s="7"/>
      <c r="ABN22" s="7"/>
      <c r="ABO22" s="7"/>
      <c r="ABP22" s="7"/>
      <c r="ABQ22" s="7"/>
      <c r="ABR22" s="7"/>
      <c r="ABS22" s="7"/>
      <c r="ABT22" s="7"/>
      <c r="ABU22" s="7"/>
      <c r="ABV22" s="7"/>
      <c r="ABW22" s="7"/>
      <c r="ABX22" s="7"/>
      <c r="ABY22" s="7"/>
      <c r="ABZ22" s="7"/>
      <c r="ACA22" s="7"/>
      <c r="ACB22" s="7"/>
      <c r="ACC22" s="7"/>
      <c r="ACD22" s="7"/>
      <c r="ACE22" s="7"/>
      <c r="ACF22" s="7"/>
      <c r="ACG22" s="7"/>
      <c r="ACH22" s="7"/>
      <c r="ACI22" s="7"/>
      <c r="ACJ22" s="7"/>
      <c r="ACK22" s="7"/>
      <c r="ACL22" s="7"/>
      <c r="ACM22" s="7"/>
      <c r="ACN22" s="7"/>
      <c r="ACO22" s="7"/>
      <c r="ACP22" s="7"/>
      <c r="ACQ22" s="7"/>
      <c r="ACR22" s="7"/>
      <c r="ACS22" s="7"/>
      <c r="ACT22" s="7"/>
      <c r="ACU22" s="7"/>
      <c r="ACV22" s="7"/>
      <c r="ACW22" s="7"/>
      <c r="ACX22" s="7"/>
      <c r="ACY22" s="7"/>
      <c r="ACZ22" s="7"/>
      <c r="ADA22" s="7"/>
      <c r="ADB22" s="7"/>
      <c r="ADC22" s="7"/>
      <c r="ADD22" s="7"/>
      <c r="ADE22" s="7"/>
      <c r="ADF22" s="7"/>
      <c r="ADG22" s="7"/>
      <c r="ADH22" s="7"/>
      <c r="ADI22" s="7"/>
      <c r="ADJ22" s="7"/>
      <c r="ADK22" s="7"/>
      <c r="ADL22" s="7"/>
      <c r="ADM22" s="7"/>
      <c r="ADN22" s="7"/>
      <c r="ADO22" s="7"/>
      <c r="ADP22" s="7"/>
      <c r="ADQ22" s="7"/>
      <c r="ADR22" s="7"/>
      <c r="ADS22" s="7"/>
      <c r="ADT22" s="7"/>
      <c r="ADU22" s="7"/>
      <c r="ADV22" s="7"/>
      <c r="ADW22" s="7"/>
      <c r="ADX22" s="7"/>
      <c r="ADY22" s="7"/>
      <c r="ADZ22" s="7"/>
      <c r="AEA22" s="7"/>
      <c r="AEB22" s="7"/>
      <c r="AEC22" s="7"/>
      <c r="AED22" s="7"/>
      <c r="AEE22" s="7"/>
      <c r="AEF22" s="7"/>
      <c r="AEG22" s="7"/>
      <c r="AEH22" s="7"/>
      <c r="AEI22" s="7"/>
      <c r="AEJ22" s="7"/>
      <c r="AEK22" s="7"/>
      <c r="AEL22" s="7"/>
      <c r="AEM22" s="7"/>
      <c r="AEN22" s="7"/>
      <c r="AEO22" s="7"/>
      <c r="AEP22" s="7"/>
      <c r="AEQ22" s="7"/>
      <c r="AER22" s="7"/>
      <c r="AES22" s="7"/>
      <c r="AET22" s="7"/>
      <c r="AEU22" s="7"/>
      <c r="AEV22" s="7"/>
      <c r="AEW22" s="7"/>
      <c r="AEX22" s="7"/>
      <c r="AEY22" s="7"/>
      <c r="AEZ22" s="7"/>
      <c r="AFA22" s="7"/>
      <c r="AFB22" s="7"/>
      <c r="AFC22" s="7"/>
      <c r="AFD22" s="7"/>
      <c r="AFE22" s="7"/>
      <c r="AFF22" s="7"/>
      <c r="AFG22" s="7"/>
      <c r="AFH22" s="7"/>
      <c r="AFI22" s="7"/>
      <c r="AFJ22" s="7"/>
      <c r="AFK22" s="7"/>
      <c r="AFL22" s="7"/>
      <c r="AFM22" s="7"/>
      <c r="AFN22" s="7"/>
      <c r="AFO22" s="7"/>
      <c r="AFP22" s="7"/>
      <c r="AFQ22" s="7"/>
      <c r="AFR22" s="7"/>
      <c r="AFS22" s="7"/>
      <c r="AFT22" s="7"/>
      <c r="AFU22" s="7"/>
      <c r="AFV22" s="7"/>
      <c r="AFW22" s="7"/>
      <c r="AFX22" s="7"/>
      <c r="AFY22" s="7"/>
      <c r="AFZ22" s="7"/>
      <c r="AGA22" s="7"/>
      <c r="AGB22" s="7"/>
      <c r="AGC22" s="7"/>
      <c r="AGD22" s="7"/>
      <c r="AGE22" s="7"/>
      <c r="AGF22" s="7"/>
      <c r="AGG22" s="7"/>
      <c r="AGH22" s="7"/>
      <c r="AGI22" s="7"/>
      <c r="AGJ22" s="7"/>
      <c r="AGK22" s="7"/>
      <c r="AGL22" s="7"/>
      <c r="AGM22" s="7"/>
      <c r="AGN22" s="7"/>
      <c r="AGO22" s="7"/>
      <c r="AGP22" s="7"/>
      <c r="AGQ22" s="7"/>
      <c r="AGR22" s="7"/>
      <c r="AGS22" s="7"/>
      <c r="AGT22" s="7"/>
      <c r="AGU22" s="7"/>
      <c r="AGV22" s="7"/>
      <c r="AGW22" s="7"/>
      <c r="AGX22" s="7"/>
      <c r="AGY22" s="7"/>
      <c r="AGZ22" s="7"/>
      <c r="AHA22" s="7"/>
      <c r="AHB22" s="7"/>
      <c r="AHC22" s="7"/>
      <c r="AHD22" s="7"/>
      <c r="AHE22" s="7"/>
      <c r="AHF22" s="7"/>
      <c r="AHG22" s="7"/>
      <c r="AHH22" s="7"/>
      <c r="AHI22" s="7"/>
      <c r="AHJ22" s="7"/>
      <c r="AHK22" s="7"/>
      <c r="AHL22" s="7"/>
      <c r="AHM22" s="7"/>
      <c r="AHN22" s="7"/>
      <c r="AHO22" s="7"/>
      <c r="AHP22" s="7"/>
      <c r="AHQ22" s="7"/>
      <c r="AHR22" s="7"/>
      <c r="AHS22" s="7"/>
      <c r="AHT22" s="7"/>
      <c r="AHU22" s="7"/>
      <c r="AHV22" s="7"/>
      <c r="AHW22" s="7"/>
      <c r="AHX22" s="7"/>
      <c r="AHY22" s="7"/>
      <c r="AHZ22" s="7"/>
      <c r="AIA22" s="7"/>
      <c r="AIB22" s="7"/>
      <c r="AIC22" s="7"/>
      <c r="AID22" s="7"/>
      <c r="AIE22" s="7"/>
      <c r="AIF22" s="7"/>
      <c r="AIG22" s="7"/>
      <c r="AIH22" s="7"/>
      <c r="AII22" s="7"/>
      <c r="AIJ22" s="7"/>
      <c r="AIK22" s="7"/>
      <c r="AIL22" s="7"/>
      <c r="AIM22" s="7"/>
      <c r="AIN22" s="7"/>
      <c r="AIO22" s="7"/>
      <c r="AIP22" s="7"/>
      <c r="AIQ22" s="7"/>
      <c r="AIR22" s="7"/>
      <c r="AIS22" s="7"/>
      <c r="AIT22" s="7"/>
      <c r="AIU22" s="7"/>
      <c r="AIV22" s="7"/>
      <c r="AIW22" s="7"/>
      <c r="AIX22" s="7"/>
      <c r="AIY22" s="7"/>
      <c r="AIZ22" s="7"/>
      <c r="AJA22" s="7"/>
      <c r="AJB22" s="7"/>
      <c r="AJC22" s="7"/>
      <c r="AJD22" s="7"/>
      <c r="AJE22" s="7"/>
      <c r="AJF22" s="7"/>
      <c r="AJG22" s="7"/>
      <c r="AJH22" s="7"/>
      <c r="AJI22" s="7"/>
      <c r="AJJ22" s="7"/>
      <c r="AJK22" s="7"/>
      <c r="AJL22" s="7"/>
      <c r="AJM22" s="7"/>
      <c r="AJN22" s="7"/>
      <c r="AJO22" s="7"/>
      <c r="AJP22" s="7"/>
      <c r="AJQ22" s="7"/>
      <c r="AJR22" s="7"/>
      <c r="AJS22" s="7"/>
      <c r="AJT22" s="7"/>
      <c r="AJU22" s="7"/>
      <c r="AJV22" s="7"/>
      <c r="AJW22" s="7"/>
      <c r="AJX22" s="7"/>
      <c r="AJY22" s="7"/>
      <c r="AJZ22" s="7"/>
      <c r="AKA22" s="7"/>
      <c r="AKB22" s="7"/>
      <c r="AKC22" s="7"/>
      <c r="AKD22" s="7"/>
      <c r="AKE22" s="7"/>
      <c r="AKF22" s="7"/>
      <c r="AKG22" s="7"/>
      <c r="AKH22" s="7"/>
      <c r="AKI22" s="7"/>
      <c r="AKJ22" s="7"/>
      <c r="AKK22" s="7"/>
      <c r="AKL22" s="7"/>
      <c r="AKM22" s="7"/>
      <c r="AKN22" s="7"/>
      <c r="AKO22" s="7"/>
      <c r="AKP22" s="7"/>
      <c r="AKQ22" s="7"/>
      <c r="AKR22" s="7"/>
      <c r="AKS22" s="7"/>
      <c r="AKT22" s="7"/>
      <c r="AKU22" s="7"/>
      <c r="AKV22" s="7"/>
      <c r="AKW22" s="7"/>
      <c r="AKX22" s="7"/>
      <c r="AKY22" s="7"/>
      <c r="AKZ22" s="7"/>
      <c r="ALA22" s="7"/>
      <c r="ALB22" s="7"/>
      <c r="ALC22" s="7"/>
      <c r="ALD22" s="7"/>
      <c r="ALE22" s="7"/>
      <c r="ALF22" s="7"/>
      <c r="ALG22" s="7"/>
      <c r="ALH22" s="7"/>
      <c r="ALI22" s="7"/>
      <c r="ALJ22" s="7"/>
      <c r="ALK22" s="7"/>
      <c r="ALL22" s="7"/>
    </row>
    <row r="23" spans="1:1000" customFormat="1" ht="15" customHeight="1" x14ac:dyDescent="0.25">
      <c r="A23" s="32" t="str">
        <f ca="1">IF(_xll.TM1RPTELISCONSOLIDATED($C$20,$C23),IF(_xll.TM1RPTELLEV($C$20,$C23)&lt;=3,_xll.TM1RPTELLEV($C$20,$C23),"D"),"N")</f>
        <v>N</v>
      </c>
      <c r="B23" s="32"/>
      <c r="C23" s="102" t="s">
        <v>283</v>
      </c>
      <c r="D23" s="86">
        <f ca="1">_xll.DBRW($C$9,$C23,$D$13,D$19,$C$13)</f>
        <v>102830</v>
      </c>
      <c r="E23" s="86">
        <f ca="1">_xll.DBRW($C$9,$C23,$D$13,E$19,$C$13)</f>
        <v>106306.1750585307</v>
      </c>
      <c r="F23" s="86">
        <f ca="1">_xll.DBRW($C$9,$C23,$D$13,F$19,$C$13)</f>
        <v>106149.53664380161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/>
      <c r="VA23" s="7"/>
      <c r="VB23" s="7"/>
      <c r="VC23" s="7"/>
      <c r="VD23" s="7"/>
      <c r="VE23" s="7"/>
      <c r="VF23" s="7"/>
      <c r="VG23" s="7"/>
      <c r="VH23" s="7"/>
      <c r="VI23" s="7"/>
      <c r="VJ23" s="7"/>
      <c r="VK23" s="7"/>
      <c r="VL23" s="7"/>
      <c r="VM23" s="7"/>
      <c r="VN23" s="7"/>
      <c r="VO23" s="7"/>
      <c r="VP23" s="7"/>
      <c r="VQ23" s="7"/>
      <c r="VR23" s="7"/>
      <c r="VS23" s="7"/>
      <c r="VT23" s="7"/>
      <c r="VU23" s="7"/>
      <c r="VV23" s="7"/>
      <c r="VW23" s="7"/>
      <c r="VX23" s="7"/>
      <c r="VY23" s="7"/>
      <c r="VZ23" s="7"/>
      <c r="WA23" s="7"/>
      <c r="WB23" s="7"/>
      <c r="WC23" s="7"/>
      <c r="WD23" s="7"/>
      <c r="WE23" s="7"/>
      <c r="WF23" s="7"/>
      <c r="WG23" s="7"/>
      <c r="WH23" s="7"/>
      <c r="WI23" s="7"/>
      <c r="WJ23" s="7"/>
      <c r="WK23" s="7"/>
      <c r="WL23" s="7"/>
      <c r="WM23" s="7"/>
      <c r="WN23" s="7"/>
      <c r="WO23" s="7"/>
      <c r="WP23" s="7"/>
      <c r="WQ23" s="7"/>
      <c r="WR23" s="7"/>
      <c r="WS23" s="7"/>
      <c r="WT23" s="7"/>
      <c r="WU23" s="7"/>
      <c r="WV23" s="7"/>
      <c r="WW23" s="7"/>
      <c r="WX23" s="7"/>
      <c r="WY23" s="7"/>
      <c r="WZ23" s="7"/>
      <c r="XA23" s="7"/>
      <c r="XB23" s="7"/>
      <c r="XC23" s="7"/>
      <c r="XD23" s="7"/>
      <c r="XE23" s="7"/>
      <c r="XF23" s="7"/>
      <c r="XG23" s="7"/>
      <c r="XH23" s="7"/>
      <c r="XI23" s="7"/>
      <c r="XJ23" s="7"/>
      <c r="XK23" s="7"/>
      <c r="XL23" s="7"/>
      <c r="XM23" s="7"/>
      <c r="XN23" s="7"/>
      <c r="XO23" s="7"/>
      <c r="XP23" s="7"/>
      <c r="XQ23" s="7"/>
      <c r="XR23" s="7"/>
      <c r="XS23" s="7"/>
      <c r="XT23" s="7"/>
      <c r="XU23" s="7"/>
      <c r="XV23" s="7"/>
      <c r="XW23" s="7"/>
      <c r="XX23" s="7"/>
      <c r="XY23" s="7"/>
      <c r="XZ23" s="7"/>
      <c r="YA23" s="7"/>
      <c r="YB23" s="7"/>
      <c r="YC23" s="7"/>
      <c r="YD23" s="7"/>
      <c r="YE23" s="7"/>
      <c r="YF23" s="7"/>
      <c r="YG23" s="7"/>
      <c r="YH23" s="7"/>
      <c r="YI23" s="7"/>
      <c r="YJ23" s="7"/>
      <c r="YK23" s="7"/>
      <c r="YL23" s="7"/>
      <c r="YM23" s="7"/>
      <c r="YN23" s="7"/>
      <c r="YO23" s="7"/>
      <c r="YP23" s="7"/>
      <c r="YQ23" s="7"/>
      <c r="YR23" s="7"/>
      <c r="YS23" s="7"/>
      <c r="YT23" s="7"/>
      <c r="YU23" s="7"/>
      <c r="YV23" s="7"/>
      <c r="YW23" s="7"/>
      <c r="YX23" s="7"/>
      <c r="YY23" s="7"/>
      <c r="YZ23" s="7"/>
      <c r="ZA23" s="7"/>
      <c r="ZB23" s="7"/>
      <c r="ZC23" s="7"/>
      <c r="ZD23" s="7"/>
      <c r="ZE23" s="7"/>
      <c r="ZF23" s="7"/>
      <c r="ZG23" s="7"/>
      <c r="ZH23" s="7"/>
      <c r="ZI23" s="7"/>
      <c r="ZJ23" s="7"/>
      <c r="ZK23" s="7"/>
      <c r="ZL23" s="7"/>
      <c r="ZM23" s="7"/>
      <c r="ZN23" s="7"/>
      <c r="ZO23" s="7"/>
      <c r="ZP23" s="7"/>
      <c r="ZQ23" s="7"/>
      <c r="ZR23" s="7"/>
      <c r="ZS23" s="7"/>
      <c r="ZT23" s="7"/>
      <c r="ZU23" s="7"/>
      <c r="ZV23" s="7"/>
      <c r="ZW23" s="7"/>
      <c r="ZX23" s="7"/>
      <c r="ZY23" s="7"/>
      <c r="ZZ23" s="7"/>
      <c r="AAA23" s="7"/>
      <c r="AAB23" s="7"/>
      <c r="AAC23" s="7"/>
      <c r="AAD23" s="7"/>
      <c r="AAE23" s="7"/>
      <c r="AAF23" s="7"/>
      <c r="AAG23" s="7"/>
      <c r="AAH23" s="7"/>
      <c r="AAI23" s="7"/>
      <c r="AAJ23" s="7"/>
      <c r="AAK23" s="7"/>
      <c r="AAL23" s="7"/>
      <c r="AAM23" s="7"/>
      <c r="AAN23" s="7"/>
      <c r="AAO23" s="7"/>
      <c r="AAP23" s="7"/>
      <c r="AAQ23" s="7"/>
      <c r="AAR23" s="7"/>
      <c r="AAS23" s="7"/>
      <c r="AAT23" s="7"/>
      <c r="AAU23" s="7"/>
      <c r="AAV23" s="7"/>
      <c r="AAW23" s="7"/>
      <c r="AAX23" s="7"/>
      <c r="AAY23" s="7"/>
      <c r="AAZ23" s="7"/>
      <c r="ABA23" s="7"/>
      <c r="ABB23" s="7"/>
      <c r="ABC23" s="7"/>
      <c r="ABD23" s="7"/>
      <c r="ABE23" s="7"/>
      <c r="ABF23" s="7"/>
      <c r="ABG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BT23" s="7"/>
      <c r="ABU23" s="7"/>
      <c r="ABV23" s="7"/>
      <c r="ABW23" s="7"/>
      <c r="ABX23" s="7"/>
      <c r="ABY23" s="7"/>
      <c r="ABZ23" s="7"/>
      <c r="ACA23" s="7"/>
      <c r="ACB23" s="7"/>
      <c r="ACC23" s="7"/>
      <c r="ACD23" s="7"/>
      <c r="ACE23" s="7"/>
      <c r="ACF23" s="7"/>
      <c r="ACG23" s="7"/>
      <c r="ACH23" s="7"/>
      <c r="ACI23" s="7"/>
      <c r="ACJ23" s="7"/>
      <c r="ACK23" s="7"/>
      <c r="ACL23" s="7"/>
      <c r="ACM23" s="7"/>
      <c r="ACN23" s="7"/>
      <c r="ACO23" s="7"/>
      <c r="ACP23" s="7"/>
      <c r="ACQ23" s="7"/>
      <c r="ACR23" s="7"/>
      <c r="ACS23" s="7"/>
      <c r="ACT23" s="7"/>
      <c r="ACU23" s="7"/>
      <c r="ACV23" s="7"/>
      <c r="ACW23" s="7"/>
      <c r="ACX23" s="7"/>
      <c r="ACY23" s="7"/>
      <c r="ACZ23" s="7"/>
      <c r="ADA23" s="7"/>
      <c r="ADB23" s="7"/>
      <c r="ADC23" s="7"/>
      <c r="ADD23" s="7"/>
      <c r="ADE23" s="7"/>
      <c r="ADF23" s="7"/>
      <c r="ADG23" s="7"/>
      <c r="ADH23" s="7"/>
      <c r="ADI23" s="7"/>
      <c r="ADJ23" s="7"/>
      <c r="ADK23" s="7"/>
      <c r="ADL23" s="7"/>
      <c r="ADM23" s="7"/>
      <c r="ADN23" s="7"/>
      <c r="ADO23" s="7"/>
      <c r="ADP23" s="7"/>
      <c r="ADQ23" s="7"/>
      <c r="ADR23" s="7"/>
      <c r="ADS23" s="7"/>
      <c r="ADT23" s="7"/>
      <c r="ADU23" s="7"/>
      <c r="ADV23" s="7"/>
      <c r="ADW23" s="7"/>
      <c r="ADX23" s="7"/>
      <c r="ADY23" s="7"/>
      <c r="ADZ23" s="7"/>
      <c r="AEA23" s="7"/>
      <c r="AEB23" s="7"/>
      <c r="AEC23" s="7"/>
      <c r="AED23" s="7"/>
      <c r="AEE23" s="7"/>
      <c r="AEF23" s="7"/>
      <c r="AEG23" s="7"/>
      <c r="AEH23" s="7"/>
      <c r="AEI23" s="7"/>
      <c r="AEJ23" s="7"/>
      <c r="AEK23" s="7"/>
      <c r="AEL23" s="7"/>
      <c r="AEM23" s="7"/>
      <c r="AEN23" s="7"/>
      <c r="AEO23" s="7"/>
      <c r="AEP23" s="7"/>
      <c r="AEQ23" s="7"/>
      <c r="AER23" s="7"/>
      <c r="AES23" s="7"/>
      <c r="AET23" s="7"/>
      <c r="AEU23" s="7"/>
      <c r="AEV23" s="7"/>
      <c r="AEW23" s="7"/>
      <c r="AEX23" s="7"/>
      <c r="AEY23" s="7"/>
      <c r="AEZ23" s="7"/>
      <c r="AFA23" s="7"/>
      <c r="AFB23" s="7"/>
      <c r="AFC23" s="7"/>
      <c r="AFD23" s="7"/>
      <c r="AFE23" s="7"/>
      <c r="AFF23" s="7"/>
      <c r="AFG23" s="7"/>
      <c r="AFH23" s="7"/>
      <c r="AFI23" s="7"/>
      <c r="AFJ23" s="7"/>
      <c r="AFK23" s="7"/>
      <c r="AFL23" s="7"/>
      <c r="AFM23" s="7"/>
      <c r="AFN23" s="7"/>
      <c r="AFO23" s="7"/>
      <c r="AFP23" s="7"/>
      <c r="AFQ23" s="7"/>
      <c r="AFR23" s="7"/>
      <c r="AFS23" s="7"/>
      <c r="AFT23" s="7"/>
      <c r="AFU23" s="7"/>
      <c r="AFV23" s="7"/>
      <c r="AFW23" s="7"/>
      <c r="AFX23" s="7"/>
      <c r="AFY23" s="7"/>
      <c r="AFZ23" s="7"/>
      <c r="AGA23" s="7"/>
      <c r="AGB23" s="7"/>
      <c r="AGC23" s="7"/>
      <c r="AGD23" s="7"/>
      <c r="AGE23" s="7"/>
      <c r="AGF23" s="7"/>
      <c r="AGG23" s="7"/>
      <c r="AGH23" s="7"/>
      <c r="AGI23" s="7"/>
      <c r="AGJ23" s="7"/>
      <c r="AGK23" s="7"/>
      <c r="AGL23" s="7"/>
      <c r="AGM23" s="7"/>
      <c r="AGN23" s="7"/>
      <c r="AGO23" s="7"/>
      <c r="AGP23" s="7"/>
      <c r="AGQ23" s="7"/>
      <c r="AGR23" s="7"/>
      <c r="AGS23" s="7"/>
      <c r="AGT23" s="7"/>
      <c r="AGU23" s="7"/>
      <c r="AGV23" s="7"/>
      <c r="AGW23" s="7"/>
      <c r="AGX23" s="7"/>
      <c r="AGY23" s="7"/>
      <c r="AGZ23" s="7"/>
      <c r="AHA23" s="7"/>
      <c r="AHB23" s="7"/>
      <c r="AHC23" s="7"/>
      <c r="AHD23" s="7"/>
      <c r="AHE23" s="7"/>
      <c r="AHF23" s="7"/>
      <c r="AHG23" s="7"/>
      <c r="AHH23" s="7"/>
      <c r="AHI23" s="7"/>
      <c r="AHJ23" s="7"/>
      <c r="AHK23" s="7"/>
      <c r="AHL23" s="7"/>
      <c r="AHM23" s="7"/>
      <c r="AHN23" s="7"/>
      <c r="AHO23" s="7"/>
      <c r="AHP23" s="7"/>
      <c r="AHQ23" s="7"/>
      <c r="AHR23" s="7"/>
      <c r="AHS23" s="7"/>
      <c r="AHT23" s="7"/>
      <c r="AHU23" s="7"/>
      <c r="AHV23" s="7"/>
      <c r="AHW23" s="7"/>
      <c r="AHX23" s="7"/>
      <c r="AHY23" s="7"/>
      <c r="AHZ23" s="7"/>
      <c r="AIA23" s="7"/>
      <c r="AIB23" s="7"/>
      <c r="AIC23" s="7"/>
      <c r="AID23" s="7"/>
      <c r="AIE23" s="7"/>
      <c r="AIF23" s="7"/>
      <c r="AIG23" s="7"/>
      <c r="AIH23" s="7"/>
      <c r="AII23" s="7"/>
      <c r="AIJ23" s="7"/>
      <c r="AIK23" s="7"/>
      <c r="AIL23" s="7"/>
      <c r="AIM23" s="7"/>
      <c r="AIN23" s="7"/>
      <c r="AIO23" s="7"/>
      <c r="AIP23" s="7"/>
      <c r="AIQ23" s="7"/>
      <c r="AIR23" s="7"/>
      <c r="AIS23" s="7"/>
      <c r="AIT23" s="7"/>
      <c r="AIU23" s="7"/>
      <c r="AIV23" s="7"/>
      <c r="AIW23" s="7"/>
      <c r="AIX23" s="7"/>
      <c r="AIY23" s="7"/>
      <c r="AIZ23" s="7"/>
      <c r="AJA23" s="7"/>
      <c r="AJB23" s="7"/>
      <c r="AJC23" s="7"/>
      <c r="AJD23" s="7"/>
      <c r="AJE23" s="7"/>
      <c r="AJF23" s="7"/>
      <c r="AJG23" s="7"/>
      <c r="AJH23" s="7"/>
      <c r="AJI23" s="7"/>
      <c r="AJJ23" s="7"/>
      <c r="AJK23" s="7"/>
      <c r="AJL23" s="7"/>
      <c r="AJM23" s="7"/>
      <c r="AJN23" s="7"/>
      <c r="AJO23" s="7"/>
      <c r="AJP23" s="7"/>
      <c r="AJQ23" s="7"/>
      <c r="AJR23" s="7"/>
      <c r="AJS23" s="7"/>
      <c r="AJT23" s="7"/>
      <c r="AJU23" s="7"/>
      <c r="AJV23" s="7"/>
      <c r="AJW23" s="7"/>
      <c r="AJX23" s="7"/>
      <c r="AJY23" s="7"/>
      <c r="AJZ23" s="7"/>
      <c r="AKA23" s="7"/>
      <c r="AKB23" s="7"/>
      <c r="AKC23" s="7"/>
      <c r="AKD23" s="7"/>
      <c r="AKE23" s="7"/>
      <c r="AKF23" s="7"/>
      <c r="AKG23" s="7"/>
      <c r="AKH23" s="7"/>
      <c r="AKI23" s="7"/>
      <c r="AKJ23" s="7"/>
      <c r="AKK23" s="7"/>
      <c r="AKL23" s="7"/>
      <c r="AKM23" s="7"/>
      <c r="AKN23" s="7"/>
      <c r="AKO23" s="7"/>
      <c r="AKP23" s="7"/>
      <c r="AKQ23" s="7"/>
      <c r="AKR23" s="7"/>
      <c r="AKS23" s="7"/>
      <c r="AKT23" s="7"/>
      <c r="AKU23" s="7"/>
      <c r="AKV23" s="7"/>
      <c r="AKW23" s="7"/>
      <c r="AKX23" s="7"/>
      <c r="AKY23" s="7"/>
      <c r="AKZ23" s="7"/>
      <c r="ALA23" s="7"/>
      <c r="ALB23" s="7"/>
      <c r="ALC23" s="7"/>
      <c r="ALD23" s="7"/>
      <c r="ALE23" s="7"/>
      <c r="ALF23" s="7"/>
      <c r="ALG23" s="7"/>
      <c r="ALH23" s="7"/>
      <c r="ALI23" s="7"/>
      <c r="ALJ23" s="7"/>
      <c r="ALK23" s="7"/>
      <c r="ALL23" s="7"/>
    </row>
    <row r="24" spans="1:1000" customFormat="1" ht="15" customHeight="1" x14ac:dyDescent="0.25">
      <c r="A24" s="32" t="str">
        <f ca="1">IF(_xll.TM1RPTELISCONSOLIDATED($C$20,$C24),IF(_xll.TM1RPTELLEV($C$20,$C24)&lt;=3,_xll.TM1RPTELLEV($C$20,$C24),"D"),"N")</f>
        <v>N</v>
      </c>
      <c r="B24" s="32"/>
      <c r="C24" s="102" t="s">
        <v>284</v>
      </c>
      <c r="D24" s="86">
        <f ca="1">_xll.DBRW($C$9,$C24,$D$13,D$19,$C$13)</f>
        <v>101616</v>
      </c>
      <c r="E24" s="86">
        <f ca="1">_xll.DBRW($C$9,$C24,$D$13,E$19,$C$13)</f>
        <v>104608.98463479651</v>
      </c>
      <c r="F24" s="86">
        <f ca="1">_xll.DBRW($C$9,$C24,$D$13,F$19,$C$13)</f>
        <v>104061.2963458848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  <c r="QW24" s="7"/>
      <c r="QX24" s="7"/>
      <c r="QY24" s="7"/>
      <c r="QZ24" s="7"/>
      <c r="RA24" s="7"/>
      <c r="RB24" s="7"/>
      <c r="RC24" s="7"/>
      <c r="RD24" s="7"/>
      <c r="RE24" s="7"/>
      <c r="RF24" s="7"/>
      <c r="RG24" s="7"/>
      <c r="RH24" s="7"/>
      <c r="RI24" s="7"/>
      <c r="RJ24" s="7"/>
      <c r="RK24" s="7"/>
      <c r="RL24" s="7"/>
      <c r="RM24" s="7"/>
      <c r="RN24" s="7"/>
      <c r="RO24" s="7"/>
      <c r="RP24" s="7"/>
      <c r="RQ24" s="7"/>
      <c r="RR24" s="7"/>
      <c r="RS24" s="7"/>
      <c r="RT24" s="7"/>
      <c r="RU24" s="7"/>
      <c r="RV24" s="7"/>
      <c r="RW24" s="7"/>
      <c r="RX24" s="7"/>
      <c r="RY24" s="7"/>
      <c r="RZ24" s="7"/>
      <c r="SA24" s="7"/>
      <c r="SB24" s="7"/>
      <c r="SC24" s="7"/>
      <c r="SD24" s="7"/>
      <c r="SE24" s="7"/>
      <c r="SF24" s="7"/>
      <c r="SG24" s="7"/>
      <c r="SH24" s="7"/>
      <c r="SI24" s="7"/>
      <c r="SJ24" s="7"/>
      <c r="SK24" s="7"/>
      <c r="SL24" s="7"/>
      <c r="SM24" s="7"/>
      <c r="SN24" s="7"/>
      <c r="SO24" s="7"/>
      <c r="SP24" s="7"/>
      <c r="SQ24" s="7"/>
      <c r="SR24" s="7"/>
      <c r="SS24" s="7"/>
      <c r="ST24" s="7"/>
      <c r="SU24" s="7"/>
      <c r="SV24" s="7"/>
      <c r="SW24" s="7"/>
      <c r="SX24" s="7"/>
      <c r="SY24" s="7"/>
      <c r="SZ24" s="7"/>
      <c r="TA24" s="7"/>
      <c r="TB24" s="7"/>
      <c r="TC24" s="7"/>
      <c r="TD24" s="7"/>
      <c r="TE24" s="7"/>
      <c r="TF24" s="7"/>
      <c r="TG24" s="7"/>
      <c r="TH24" s="7"/>
      <c r="TI24" s="7"/>
      <c r="TJ24" s="7"/>
      <c r="TK24" s="7"/>
      <c r="TL24" s="7"/>
      <c r="TM24" s="7"/>
      <c r="TN24" s="7"/>
      <c r="TO24" s="7"/>
      <c r="TP24" s="7"/>
      <c r="TQ24" s="7"/>
      <c r="TR24" s="7"/>
      <c r="TS24" s="7"/>
      <c r="TT24" s="7"/>
      <c r="TU24" s="7"/>
      <c r="TV24" s="7"/>
      <c r="TW24" s="7"/>
      <c r="TX24" s="7"/>
      <c r="TY24" s="7"/>
      <c r="TZ24" s="7"/>
      <c r="UA24" s="7"/>
      <c r="UB24" s="7"/>
      <c r="UC24" s="7"/>
      <c r="UD24" s="7"/>
      <c r="UE24" s="7"/>
      <c r="UF24" s="7"/>
      <c r="UG24" s="7"/>
      <c r="UH24" s="7"/>
      <c r="UI24" s="7"/>
      <c r="UJ24" s="7"/>
      <c r="UK24" s="7"/>
      <c r="UL24" s="7"/>
      <c r="UM24" s="7"/>
      <c r="UN24" s="7"/>
      <c r="UO24" s="7"/>
      <c r="UP24" s="7"/>
      <c r="UQ24" s="7"/>
      <c r="UR24" s="7"/>
      <c r="US24" s="7"/>
      <c r="UT24" s="7"/>
      <c r="UU24" s="7"/>
      <c r="UV24" s="7"/>
      <c r="UW24" s="7"/>
      <c r="UX24" s="7"/>
      <c r="UY24" s="7"/>
      <c r="UZ24" s="7"/>
      <c r="VA24" s="7"/>
      <c r="VB24" s="7"/>
      <c r="VC24" s="7"/>
      <c r="VD24" s="7"/>
      <c r="VE24" s="7"/>
      <c r="VF24" s="7"/>
      <c r="VG24" s="7"/>
      <c r="VH24" s="7"/>
      <c r="VI24" s="7"/>
      <c r="VJ24" s="7"/>
      <c r="VK24" s="7"/>
      <c r="VL24" s="7"/>
      <c r="VM24" s="7"/>
      <c r="VN24" s="7"/>
      <c r="VO24" s="7"/>
      <c r="VP24" s="7"/>
      <c r="VQ24" s="7"/>
      <c r="VR24" s="7"/>
      <c r="VS24" s="7"/>
      <c r="VT24" s="7"/>
      <c r="VU24" s="7"/>
      <c r="VV24" s="7"/>
      <c r="VW24" s="7"/>
      <c r="VX24" s="7"/>
      <c r="VY24" s="7"/>
      <c r="VZ24" s="7"/>
      <c r="WA24" s="7"/>
      <c r="WB24" s="7"/>
      <c r="WC24" s="7"/>
      <c r="WD24" s="7"/>
      <c r="WE24" s="7"/>
      <c r="WF24" s="7"/>
      <c r="WG24" s="7"/>
      <c r="WH24" s="7"/>
      <c r="WI24" s="7"/>
      <c r="WJ24" s="7"/>
      <c r="WK24" s="7"/>
      <c r="WL24" s="7"/>
      <c r="WM24" s="7"/>
      <c r="WN24" s="7"/>
      <c r="WO24" s="7"/>
      <c r="WP24" s="7"/>
      <c r="WQ24" s="7"/>
      <c r="WR24" s="7"/>
      <c r="WS24" s="7"/>
      <c r="WT24" s="7"/>
      <c r="WU24" s="7"/>
      <c r="WV24" s="7"/>
      <c r="WW24" s="7"/>
      <c r="WX24" s="7"/>
      <c r="WY24" s="7"/>
      <c r="WZ24" s="7"/>
      <c r="XA24" s="7"/>
      <c r="XB24" s="7"/>
      <c r="XC24" s="7"/>
      <c r="XD24" s="7"/>
      <c r="XE24" s="7"/>
      <c r="XF24" s="7"/>
      <c r="XG24" s="7"/>
      <c r="XH24" s="7"/>
      <c r="XI24" s="7"/>
      <c r="XJ24" s="7"/>
      <c r="XK24" s="7"/>
      <c r="XL24" s="7"/>
      <c r="XM24" s="7"/>
      <c r="XN24" s="7"/>
      <c r="XO24" s="7"/>
      <c r="XP24" s="7"/>
      <c r="XQ24" s="7"/>
      <c r="XR24" s="7"/>
      <c r="XS24" s="7"/>
      <c r="XT24" s="7"/>
      <c r="XU24" s="7"/>
      <c r="XV24" s="7"/>
      <c r="XW24" s="7"/>
      <c r="XX24" s="7"/>
      <c r="XY24" s="7"/>
      <c r="XZ24" s="7"/>
      <c r="YA24" s="7"/>
      <c r="YB24" s="7"/>
      <c r="YC24" s="7"/>
      <c r="YD24" s="7"/>
      <c r="YE24" s="7"/>
      <c r="YF24" s="7"/>
      <c r="YG24" s="7"/>
      <c r="YH24" s="7"/>
      <c r="YI24" s="7"/>
      <c r="YJ24" s="7"/>
      <c r="YK24" s="7"/>
      <c r="YL24" s="7"/>
      <c r="YM24" s="7"/>
      <c r="YN24" s="7"/>
      <c r="YO24" s="7"/>
      <c r="YP24" s="7"/>
      <c r="YQ24" s="7"/>
      <c r="YR24" s="7"/>
      <c r="YS24" s="7"/>
      <c r="YT24" s="7"/>
      <c r="YU24" s="7"/>
      <c r="YV24" s="7"/>
      <c r="YW24" s="7"/>
      <c r="YX24" s="7"/>
      <c r="YY24" s="7"/>
      <c r="YZ24" s="7"/>
      <c r="ZA24" s="7"/>
      <c r="ZB24" s="7"/>
      <c r="ZC24" s="7"/>
      <c r="ZD24" s="7"/>
      <c r="ZE24" s="7"/>
      <c r="ZF24" s="7"/>
      <c r="ZG24" s="7"/>
      <c r="ZH24" s="7"/>
      <c r="ZI24" s="7"/>
      <c r="ZJ24" s="7"/>
      <c r="ZK24" s="7"/>
      <c r="ZL24" s="7"/>
      <c r="ZM24" s="7"/>
      <c r="ZN24" s="7"/>
      <c r="ZO24" s="7"/>
      <c r="ZP24" s="7"/>
      <c r="ZQ24" s="7"/>
      <c r="ZR24" s="7"/>
      <c r="ZS24" s="7"/>
      <c r="ZT24" s="7"/>
      <c r="ZU24" s="7"/>
      <c r="ZV24" s="7"/>
      <c r="ZW24" s="7"/>
      <c r="ZX24" s="7"/>
      <c r="ZY24" s="7"/>
      <c r="ZZ24" s="7"/>
      <c r="AAA24" s="7"/>
      <c r="AAB24" s="7"/>
      <c r="AAC24" s="7"/>
      <c r="AAD24" s="7"/>
      <c r="AAE24" s="7"/>
      <c r="AAF24" s="7"/>
      <c r="AAG24" s="7"/>
      <c r="AAH24" s="7"/>
      <c r="AAI24" s="7"/>
      <c r="AAJ24" s="7"/>
      <c r="AAK24" s="7"/>
      <c r="AAL24" s="7"/>
      <c r="AAM24" s="7"/>
      <c r="AAN24" s="7"/>
      <c r="AAO24" s="7"/>
      <c r="AAP24" s="7"/>
      <c r="AAQ24" s="7"/>
      <c r="AAR24" s="7"/>
      <c r="AAS24" s="7"/>
      <c r="AAT24" s="7"/>
      <c r="AAU24" s="7"/>
      <c r="AAV24" s="7"/>
      <c r="AAW24" s="7"/>
      <c r="AAX24" s="7"/>
      <c r="AAY24" s="7"/>
      <c r="AAZ24" s="7"/>
      <c r="ABA24" s="7"/>
      <c r="ABB24" s="7"/>
      <c r="ABC24" s="7"/>
      <c r="ABD24" s="7"/>
      <c r="ABE24" s="7"/>
      <c r="ABF24" s="7"/>
      <c r="ABG24" s="7"/>
      <c r="ABH24" s="7"/>
      <c r="ABI24" s="7"/>
      <c r="ABJ24" s="7"/>
      <c r="ABK24" s="7"/>
      <c r="ABL24" s="7"/>
      <c r="ABM24" s="7"/>
      <c r="ABN24" s="7"/>
      <c r="ABO24" s="7"/>
      <c r="ABP24" s="7"/>
      <c r="ABQ24" s="7"/>
      <c r="ABR24" s="7"/>
      <c r="ABS24" s="7"/>
      <c r="ABT24" s="7"/>
      <c r="ABU24" s="7"/>
      <c r="ABV24" s="7"/>
      <c r="ABW24" s="7"/>
      <c r="ABX24" s="7"/>
      <c r="ABY24" s="7"/>
      <c r="ABZ24" s="7"/>
      <c r="ACA24" s="7"/>
      <c r="ACB24" s="7"/>
      <c r="ACC24" s="7"/>
      <c r="ACD24" s="7"/>
      <c r="ACE24" s="7"/>
      <c r="ACF24" s="7"/>
      <c r="ACG24" s="7"/>
      <c r="ACH24" s="7"/>
      <c r="ACI24" s="7"/>
      <c r="ACJ24" s="7"/>
      <c r="ACK24" s="7"/>
      <c r="ACL24" s="7"/>
      <c r="ACM24" s="7"/>
      <c r="ACN24" s="7"/>
      <c r="ACO24" s="7"/>
      <c r="ACP24" s="7"/>
      <c r="ACQ24" s="7"/>
      <c r="ACR24" s="7"/>
      <c r="ACS24" s="7"/>
      <c r="ACT24" s="7"/>
      <c r="ACU24" s="7"/>
      <c r="ACV24" s="7"/>
      <c r="ACW24" s="7"/>
      <c r="ACX24" s="7"/>
      <c r="ACY24" s="7"/>
      <c r="ACZ24" s="7"/>
      <c r="ADA24" s="7"/>
      <c r="ADB24" s="7"/>
      <c r="ADC24" s="7"/>
      <c r="ADD24" s="7"/>
      <c r="ADE24" s="7"/>
      <c r="ADF24" s="7"/>
      <c r="ADG24" s="7"/>
      <c r="ADH24" s="7"/>
      <c r="ADI24" s="7"/>
      <c r="ADJ24" s="7"/>
      <c r="ADK24" s="7"/>
      <c r="ADL24" s="7"/>
      <c r="ADM24" s="7"/>
      <c r="ADN24" s="7"/>
      <c r="ADO24" s="7"/>
      <c r="ADP24" s="7"/>
      <c r="ADQ24" s="7"/>
      <c r="ADR24" s="7"/>
      <c r="ADS24" s="7"/>
      <c r="ADT24" s="7"/>
      <c r="ADU24" s="7"/>
      <c r="ADV24" s="7"/>
      <c r="ADW24" s="7"/>
      <c r="ADX24" s="7"/>
      <c r="ADY24" s="7"/>
      <c r="ADZ24" s="7"/>
      <c r="AEA24" s="7"/>
      <c r="AEB24" s="7"/>
      <c r="AEC24" s="7"/>
      <c r="AED24" s="7"/>
      <c r="AEE24" s="7"/>
      <c r="AEF24" s="7"/>
      <c r="AEG24" s="7"/>
      <c r="AEH24" s="7"/>
      <c r="AEI24" s="7"/>
      <c r="AEJ24" s="7"/>
      <c r="AEK24" s="7"/>
      <c r="AEL24" s="7"/>
      <c r="AEM24" s="7"/>
      <c r="AEN24" s="7"/>
      <c r="AEO24" s="7"/>
      <c r="AEP24" s="7"/>
      <c r="AEQ24" s="7"/>
      <c r="AER24" s="7"/>
      <c r="AES24" s="7"/>
      <c r="AET24" s="7"/>
      <c r="AEU24" s="7"/>
      <c r="AEV24" s="7"/>
      <c r="AEW24" s="7"/>
      <c r="AEX24" s="7"/>
      <c r="AEY24" s="7"/>
      <c r="AEZ24" s="7"/>
      <c r="AFA24" s="7"/>
      <c r="AFB24" s="7"/>
      <c r="AFC24" s="7"/>
      <c r="AFD24" s="7"/>
      <c r="AFE24" s="7"/>
      <c r="AFF24" s="7"/>
      <c r="AFG24" s="7"/>
      <c r="AFH24" s="7"/>
      <c r="AFI24" s="7"/>
      <c r="AFJ24" s="7"/>
      <c r="AFK24" s="7"/>
      <c r="AFL24" s="7"/>
      <c r="AFM24" s="7"/>
      <c r="AFN24" s="7"/>
      <c r="AFO24" s="7"/>
      <c r="AFP24" s="7"/>
      <c r="AFQ24" s="7"/>
      <c r="AFR24" s="7"/>
      <c r="AFS24" s="7"/>
      <c r="AFT24" s="7"/>
      <c r="AFU24" s="7"/>
      <c r="AFV24" s="7"/>
      <c r="AFW24" s="7"/>
      <c r="AFX24" s="7"/>
      <c r="AFY24" s="7"/>
      <c r="AFZ24" s="7"/>
      <c r="AGA24" s="7"/>
      <c r="AGB24" s="7"/>
      <c r="AGC24" s="7"/>
      <c r="AGD24" s="7"/>
      <c r="AGE24" s="7"/>
      <c r="AGF24" s="7"/>
      <c r="AGG24" s="7"/>
      <c r="AGH24" s="7"/>
      <c r="AGI24" s="7"/>
      <c r="AGJ24" s="7"/>
      <c r="AGK24" s="7"/>
      <c r="AGL24" s="7"/>
      <c r="AGM24" s="7"/>
      <c r="AGN24" s="7"/>
      <c r="AGO24" s="7"/>
      <c r="AGP24" s="7"/>
      <c r="AGQ24" s="7"/>
      <c r="AGR24" s="7"/>
      <c r="AGS24" s="7"/>
      <c r="AGT24" s="7"/>
      <c r="AGU24" s="7"/>
      <c r="AGV24" s="7"/>
      <c r="AGW24" s="7"/>
      <c r="AGX24" s="7"/>
      <c r="AGY24" s="7"/>
      <c r="AGZ24" s="7"/>
      <c r="AHA24" s="7"/>
      <c r="AHB24" s="7"/>
      <c r="AHC24" s="7"/>
      <c r="AHD24" s="7"/>
      <c r="AHE24" s="7"/>
      <c r="AHF24" s="7"/>
      <c r="AHG24" s="7"/>
      <c r="AHH24" s="7"/>
      <c r="AHI24" s="7"/>
      <c r="AHJ24" s="7"/>
      <c r="AHK24" s="7"/>
      <c r="AHL24" s="7"/>
      <c r="AHM24" s="7"/>
      <c r="AHN24" s="7"/>
      <c r="AHO24" s="7"/>
      <c r="AHP24" s="7"/>
      <c r="AHQ24" s="7"/>
      <c r="AHR24" s="7"/>
      <c r="AHS24" s="7"/>
      <c r="AHT24" s="7"/>
      <c r="AHU24" s="7"/>
      <c r="AHV24" s="7"/>
      <c r="AHW24" s="7"/>
      <c r="AHX24" s="7"/>
      <c r="AHY24" s="7"/>
      <c r="AHZ24" s="7"/>
      <c r="AIA24" s="7"/>
      <c r="AIB24" s="7"/>
      <c r="AIC24" s="7"/>
      <c r="AID24" s="7"/>
      <c r="AIE24" s="7"/>
      <c r="AIF24" s="7"/>
      <c r="AIG24" s="7"/>
      <c r="AIH24" s="7"/>
      <c r="AII24" s="7"/>
      <c r="AIJ24" s="7"/>
      <c r="AIK24" s="7"/>
      <c r="AIL24" s="7"/>
      <c r="AIM24" s="7"/>
      <c r="AIN24" s="7"/>
      <c r="AIO24" s="7"/>
      <c r="AIP24" s="7"/>
      <c r="AIQ24" s="7"/>
      <c r="AIR24" s="7"/>
      <c r="AIS24" s="7"/>
      <c r="AIT24" s="7"/>
      <c r="AIU24" s="7"/>
      <c r="AIV24" s="7"/>
      <c r="AIW24" s="7"/>
      <c r="AIX24" s="7"/>
      <c r="AIY24" s="7"/>
      <c r="AIZ24" s="7"/>
      <c r="AJA24" s="7"/>
      <c r="AJB24" s="7"/>
      <c r="AJC24" s="7"/>
      <c r="AJD24" s="7"/>
      <c r="AJE24" s="7"/>
      <c r="AJF24" s="7"/>
      <c r="AJG24" s="7"/>
      <c r="AJH24" s="7"/>
      <c r="AJI24" s="7"/>
      <c r="AJJ24" s="7"/>
      <c r="AJK24" s="7"/>
      <c r="AJL24" s="7"/>
      <c r="AJM24" s="7"/>
      <c r="AJN24" s="7"/>
      <c r="AJO24" s="7"/>
      <c r="AJP24" s="7"/>
      <c r="AJQ24" s="7"/>
      <c r="AJR24" s="7"/>
      <c r="AJS24" s="7"/>
      <c r="AJT24" s="7"/>
      <c r="AJU24" s="7"/>
      <c r="AJV24" s="7"/>
      <c r="AJW24" s="7"/>
      <c r="AJX24" s="7"/>
      <c r="AJY24" s="7"/>
      <c r="AJZ24" s="7"/>
      <c r="AKA24" s="7"/>
      <c r="AKB24" s="7"/>
      <c r="AKC24" s="7"/>
      <c r="AKD24" s="7"/>
      <c r="AKE24" s="7"/>
      <c r="AKF24" s="7"/>
      <c r="AKG24" s="7"/>
      <c r="AKH24" s="7"/>
      <c r="AKI24" s="7"/>
      <c r="AKJ24" s="7"/>
      <c r="AKK24" s="7"/>
      <c r="AKL24" s="7"/>
      <c r="AKM24" s="7"/>
      <c r="AKN24" s="7"/>
      <c r="AKO24" s="7"/>
      <c r="AKP24" s="7"/>
      <c r="AKQ24" s="7"/>
      <c r="AKR24" s="7"/>
      <c r="AKS24" s="7"/>
      <c r="AKT24" s="7"/>
      <c r="AKU24" s="7"/>
      <c r="AKV24" s="7"/>
      <c r="AKW24" s="7"/>
      <c r="AKX24" s="7"/>
      <c r="AKY24" s="7"/>
      <c r="AKZ24" s="7"/>
      <c r="ALA24" s="7"/>
      <c r="ALB24" s="7"/>
      <c r="ALC24" s="7"/>
      <c r="ALD24" s="7"/>
      <c r="ALE24" s="7"/>
      <c r="ALF24" s="7"/>
      <c r="ALG24" s="7"/>
      <c r="ALH24" s="7"/>
      <c r="ALI24" s="7"/>
      <c r="ALJ24" s="7"/>
      <c r="ALK24" s="7"/>
      <c r="ALL24" s="7"/>
    </row>
    <row r="25" spans="1:1000" customFormat="1" ht="15" customHeight="1" x14ac:dyDescent="0.25">
      <c r="A25" s="32" t="str">
        <f ca="1">IF(_xll.TM1RPTELISCONSOLIDATED($C$20,$C25),IF(_xll.TM1RPTELLEV($C$20,$C25)&lt;=3,_xll.TM1RPTELLEV($C$20,$C25),"D"),"N")</f>
        <v>N</v>
      </c>
      <c r="B25" s="32"/>
      <c r="C25" s="102" t="s">
        <v>285</v>
      </c>
      <c r="D25" s="86">
        <f ca="1">_xll.DBRW($C$9,$C25,$D$13,D$19,$C$13)</f>
        <v>104410</v>
      </c>
      <c r="E25" s="86">
        <f ca="1">_xll.DBRW($C$9,$C25,$D$13,E$19,$C$13)</f>
        <v>107217.9474758366</v>
      </c>
      <c r="F25" s="86">
        <f ca="1">_xll.DBRW($C$9,$C25,$D$13,F$19,$C$13)</f>
        <v>107132.7754213592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7"/>
      <c r="RY25" s="7"/>
      <c r="RZ25" s="7"/>
      <c r="SA25" s="7"/>
      <c r="SB25" s="7"/>
      <c r="SC25" s="7"/>
      <c r="SD25" s="7"/>
      <c r="SE25" s="7"/>
      <c r="SF25" s="7"/>
      <c r="SG25" s="7"/>
      <c r="SH25" s="7"/>
      <c r="SI25" s="7"/>
      <c r="SJ25" s="7"/>
      <c r="SK25" s="7"/>
      <c r="SL25" s="7"/>
      <c r="SM25" s="7"/>
      <c r="SN25" s="7"/>
      <c r="SO25" s="7"/>
      <c r="SP25" s="7"/>
      <c r="SQ25" s="7"/>
      <c r="SR25" s="7"/>
      <c r="SS25" s="7"/>
      <c r="ST25" s="7"/>
      <c r="SU25" s="7"/>
      <c r="SV25" s="7"/>
      <c r="SW25" s="7"/>
      <c r="SX25" s="7"/>
      <c r="SY25" s="7"/>
      <c r="SZ25" s="7"/>
      <c r="TA25" s="7"/>
      <c r="TB25" s="7"/>
      <c r="TC25" s="7"/>
      <c r="TD25" s="7"/>
      <c r="TE25" s="7"/>
      <c r="TF25" s="7"/>
      <c r="TG25" s="7"/>
      <c r="TH25" s="7"/>
      <c r="TI25" s="7"/>
      <c r="TJ25" s="7"/>
      <c r="TK25" s="7"/>
      <c r="TL25" s="7"/>
      <c r="TM25" s="7"/>
      <c r="TN25" s="7"/>
      <c r="TO25" s="7"/>
      <c r="TP25" s="7"/>
      <c r="TQ25" s="7"/>
      <c r="TR25" s="7"/>
      <c r="TS25" s="7"/>
      <c r="TT25" s="7"/>
      <c r="TU25" s="7"/>
      <c r="TV25" s="7"/>
      <c r="TW25" s="7"/>
      <c r="TX25" s="7"/>
      <c r="TY25" s="7"/>
      <c r="TZ25" s="7"/>
      <c r="UA25" s="7"/>
      <c r="UB25" s="7"/>
      <c r="UC25" s="7"/>
      <c r="UD25" s="7"/>
      <c r="UE25" s="7"/>
      <c r="UF25" s="7"/>
      <c r="UG25" s="7"/>
      <c r="UH25" s="7"/>
      <c r="UI25" s="7"/>
      <c r="UJ25" s="7"/>
      <c r="UK25" s="7"/>
      <c r="UL25" s="7"/>
      <c r="UM25" s="7"/>
      <c r="UN25" s="7"/>
      <c r="UO25" s="7"/>
      <c r="UP25" s="7"/>
      <c r="UQ25" s="7"/>
      <c r="UR25" s="7"/>
      <c r="US25" s="7"/>
      <c r="UT25" s="7"/>
      <c r="UU25" s="7"/>
      <c r="UV25" s="7"/>
      <c r="UW25" s="7"/>
      <c r="UX25" s="7"/>
      <c r="UY25" s="7"/>
      <c r="UZ25" s="7"/>
      <c r="VA25" s="7"/>
      <c r="VB25" s="7"/>
      <c r="VC25" s="7"/>
      <c r="VD25" s="7"/>
      <c r="VE25" s="7"/>
      <c r="VF25" s="7"/>
      <c r="VG25" s="7"/>
      <c r="VH25" s="7"/>
      <c r="VI25" s="7"/>
      <c r="VJ25" s="7"/>
      <c r="VK25" s="7"/>
      <c r="VL25" s="7"/>
      <c r="VM25" s="7"/>
      <c r="VN25" s="7"/>
      <c r="VO25" s="7"/>
      <c r="VP25" s="7"/>
      <c r="VQ25" s="7"/>
      <c r="VR25" s="7"/>
      <c r="VS25" s="7"/>
      <c r="VT25" s="7"/>
      <c r="VU25" s="7"/>
      <c r="VV25" s="7"/>
      <c r="VW25" s="7"/>
      <c r="VX25" s="7"/>
      <c r="VY25" s="7"/>
      <c r="VZ25" s="7"/>
      <c r="WA25" s="7"/>
      <c r="WB25" s="7"/>
      <c r="WC25" s="7"/>
      <c r="WD25" s="7"/>
      <c r="WE25" s="7"/>
      <c r="WF25" s="7"/>
      <c r="WG25" s="7"/>
      <c r="WH25" s="7"/>
      <c r="WI25" s="7"/>
      <c r="WJ25" s="7"/>
      <c r="WK25" s="7"/>
      <c r="WL25" s="7"/>
      <c r="WM25" s="7"/>
      <c r="WN25" s="7"/>
      <c r="WO25" s="7"/>
      <c r="WP25" s="7"/>
      <c r="WQ25" s="7"/>
      <c r="WR25" s="7"/>
      <c r="WS25" s="7"/>
      <c r="WT25" s="7"/>
      <c r="WU25" s="7"/>
      <c r="WV25" s="7"/>
      <c r="WW25" s="7"/>
      <c r="WX25" s="7"/>
      <c r="WY25" s="7"/>
      <c r="WZ25" s="7"/>
      <c r="XA25" s="7"/>
      <c r="XB25" s="7"/>
      <c r="XC25" s="7"/>
      <c r="XD25" s="7"/>
      <c r="XE25" s="7"/>
      <c r="XF25" s="7"/>
      <c r="XG25" s="7"/>
      <c r="XH25" s="7"/>
      <c r="XI25" s="7"/>
      <c r="XJ25" s="7"/>
      <c r="XK25" s="7"/>
      <c r="XL25" s="7"/>
      <c r="XM25" s="7"/>
      <c r="XN25" s="7"/>
      <c r="XO25" s="7"/>
      <c r="XP25" s="7"/>
      <c r="XQ25" s="7"/>
      <c r="XR25" s="7"/>
      <c r="XS25" s="7"/>
      <c r="XT25" s="7"/>
      <c r="XU25" s="7"/>
      <c r="XV25" s="7"/>
      <c r="XW25" s="7"/>
      <c r="XX25" s="7"/>
      <c r="XY25" s="7"/>
      <c r="XZ25" s="7"/>
      <c r="YA25" s="7"/>
      <c r="YB25" s="7"/>
      <c r="YC25" s="7"/>
      <c r="YD25" s="7"/>
      <c r="YE25" s="7"/>
      <c r="YF25" s="7"/>
      <c r="YG25" s="7"/>
      <c r="YH25" s="7"/>
      <c r="YI25" s="7"/>
      <c r="YJ25" s="7"/>
      <c r="YK25" s="7"/>
      <c r="YL25" s="7"/>
      <c r="YM25" s="7"/>
      <c r="YN25" s="7"/>
      <c r="YO25" s="7"/>
      <c r="YP25" s="7"/>
      <c r="YQ25" s="7"/>
      <c r="YR25" s="7"/>
      <c r="YS25" s="7"/>
      <c r="YT25" s="7"/>
      <c r="YU25" s="7"/>
      <c r="YV25" s="7"/>
      <c r="YW25" s="7"/>
      <c r="YX25" s="7"/>
      <c r="YY25" s="7"/>
      <c r="YZ25" s="7"/>
      <c r="ZA25" s="7"/>
      <c r="ZB25" s="7"/>
      <c r="ZC25" s="7"/>
      <c r="ZD25" s="7"/>
      <c r="ZE25" s="7"/>
      <c r="ZF25" s="7"/>
      <c r="ZG25" s="7"/>
      <c r="ZH25" s="7"/>
      <c r="ZI25" s="7"/>
      <c r="ZJ25" s="7"/>
      <c r="ZK25" s="7"/>
      <c r="ZL25" s="7"/>
      <c r="ZM25" s="7"/>
      <c r="ZN25" s="7"/>
      <c r="ZO25" s="7"/>
      <c r="ZP25" s="7"/>
      <c r="ZQ25" s="7"/>
      <c r="ZR25" s="7"/>
      <c r="ZS25" s="7"/>
      <c r="ZT25" s="7"/>
      <c r="ZU25" s="7"/>
      <c r="ZV25" s="7"/>
      <c r="ZW25" s="7"/>
      <c r="ZX25" s="7"/>
      <c r="ZY25" s="7"/>
      <c r="ZZ25" s="7"/>
      <c r="AAA25" s="7"/>
      <c r="AAB25" s="7"/>
      <c r="AAC25" s="7"/>
      <c r="AAD25" s="7"/>
      <c r="AAE25" s="7"/>
      <c r="AAF25" s="7"/>
      <c r="AAG25" s="7"/>
      <c r="AAH25" s="7"/>
      <c r="AAI25" s="7"/>
      <c r="AAJ25" s="7"/>
      <c r="AAK25" s="7"/>
      <c r="AAL25" s="7"/>
      <c r="AAM25" s="7"/>
      <c r="AAN25" s="7"/>
      <c r="AAO25" s="7"/>
      <c r="AAP25" s="7"/>
      <c r="AAQ25" s="7"/>
      <c r="AAR25" s="7"/>
      <c r="AAS25" s="7"/>
      <c r="AAT25" s="7"/>
      <c r="AAU25" s="7"/>
      <c r="AAV25" s="7"/>
      <c r="AAW25" s="7"/>
      <c r="AAX25" s="7"/>
      <c r="AAY25" s="7"/>
      <c r="AAZ25" s="7"/>
      <c r="ABA25" s="7"/>
      <c r="ABB25" s="7"/>
      <c r="ABC25" s="7"/>
      <c r="ABD25" s="7"/>
      <c r="ABE25" s="7"/>
      <c r="ABF25" s="7"/>
      <c r="ABG25" s="7"/>
      <c r="ABH25" s="7"/>
      <c r="ABI25" s="7"/>
      <c r="ABJ25" s="7"/>
      <c r="ABK25" s="7"/>
      <c r="ABL25" s="7"/>
      <c r="ABM25" s="7"/>
      <c r="ABN25" s="7"/>
      <c r="ABO25" s="7"/>
      <c r="ABP25" s="7"/>
      <c r="ABQ25" s="7"/>
      <c r="ABR25" s="7"/>
      <c r="ABS25" s="7"/>
      <c r="ABT25" s="7"/>
      <c r="ABU25" s="7"/>
      <c r="ABV25" s="7"/>
      <c r="ABW25" s="7"/>
      <c r="ABX25" s="7"/>
      <c r="ABY25" s="7"/>
      <c r="ABZ25" s="7"/>
      <c r="ACA25" s="7"/>
      <c r="ACB25" s="7"/>
      <c r="ACC25" s="7"/>
      <c r="ACD25" s="7"/>
      <c r="ACE25" s="7"/>
      <c r="ACF25" s="7"/>
      <c r="ACG25" s="7"/>
      <c r="ACH25" s="7"/>
      <c r="ACI25" s="7"/>
      <c r="ACJ25" s="7"/>
      <c r="ACK25" s="7"/>
      <c r="ACL25" s="7"/>
      <c r="ACM25" s="7"/>
      <c r="ACN25" s="7"/>
      <c r="ACO25" s="7"/>
      <c r="ACP25" s="7"/>
      <c r="ACQ25" s="7"/>
      <c r="ACR25" s="7"/>
      <c r="ACS25" s="7"/>
      <c r="ACT25" s="7"/>
      <c r="ACU25" s="7"/>
      <c r="ACV25" s="7"/>
      <c r="ACW25" s="7"/>
      <c r="ACX25" s="7"/>
      <c r="ACY25" s="7"/>
      <c r="ACZ25" s="7"/>
      <c r="ADA25" s="7"/>
      <c r="ADB25" s="7"/>
      <c r="ADC25" s="7"/>
      <c r="ADD25" s="7"/>
      <c r="ADE25" s="7"/>
      <c r="ADF25" s="7"/>
      <c r="ADG25" s="7"/>
      <c r="ADH25" s="7"/>
      <c r="ADI25" s="7"/>
      <c r="ADJ25" s="7"/>
      <c r="ADK25" s="7"/>
      <c r="ADL25" s="7"/>
      <c r="ADM25" s="7"/>
      <c r="ADN25" s="7"/>
      <c r="ADO25" s="7"/>
      <c r="ADP25" s="7"/>
      <c r="ADQ25" s="7"/>
      <c r="ADR25" s="7"/>
      <c r="ADS25" s="7"/>
      <c r="ADT25" s="7"/>
      <c r="ADU25" s="7"/>
      <c r="ADV25" s="7"/>
      <c r="ADW25" s="7"/>
      <c r="ADX25" s="7"/>
      <c r="ADY25" s="7"/>
      <c r="ADZ25" s="7"/>
      <c r="AEA25" s="7"/>
      <c r="AEB25" s="7"/>
      <c r="AEC25" s="7"/>
      <c r="AED25" s="7"/>
      <c r="AEE25" s="7"/>
      <c r="AEF25" s="7"/>
      <c r="AEG25" s="7"/>
      <c r="AEH25" s="7"/>
      <c r="AEI25" s="7"/>
      <c r="AEJ25" s="7"/>
      <c r="AEK25" s="7"/>
      <c r="AEL25" s="7"/>
      <c r="AEM25" s="7"/>
      <c r="AEN25" s="7"/>
      <c r="AEO25" s="7"/>
      <c r="AEP25" s="7"/>
      <c r="AEQ25" s="7"/>
      <c r="AER25" s="7"/>
      <c r="AES25" s="7"/>
      <c r="AET25" s="7"/>
      <c r="AEU25" s="7"/>
      <c r="AEV25" s="7"/>
      <c r="AEW25" s="7"/>
      <c r="AEX25" s="7"/>
      <c r="AEY25" s="7"/>
      <c r="AEZ25" s="7"/>
      <c r="AFA25" s="7"/>
      <c r="AFB25" s="7"/>
      <c r="AFC25" s="7"/>
      <c r="AFD25" s="7"/>
      <c r="AFE25" s="7"/>
      <c r="AFF25" s="7"/>
      <c r="AFG25" s="7"/>
      <c r="AFH25" s="7"/>
      <c r="AFI25" s="7"/>
      <c r="AFJ25" s="7"/>
      <c r="AFK25" s="7"/>
      <c r="AFL25" s="7"/>
      <c r="AFM25" s="7"/>
      <c r="AFN25" s="7"/>
      <c r="AFO25" s="7"/>
      <c r="AFP25" s="7"/>
      <c r="AFQ25" s="7"/>
      <c r="AFR25" s="7"/>
      <c r="AFS25" s="7"/>
      <c r="AFT25" s="7"/>
      <c r="AFU25" s="7"/>
      <c r="AFV25" s="7"/>
      <c r="AFW25" s="7"/>
      <c r="AFX25" s="7"/>
      <c r="AFY25" s="7"/>
      <c r="AFZ25" s="7"/>
      <c r="AGA25" s="7"/>
      <c r="AGB25" s="7"/>
      <c r="AGC25" s="7"/>
      <c r="AGD25" s="7"/>
      <c r="AGE25" s="7"/>
      <c r="AGF25" s="7"/>
      <c r="AGG25" s="7"/>
      <c r="AGH25" s="7"/>
      <c r="AGI25" s="7"/>
      <c r="AGJ25" s="7"/>
      <c r="AGK25" s="7"/>
      <c r="AGL25" s="7"/>
      <c r="AGM25" s="7"/>
      <c r="AGN25" s="7"/>
      <c r="AGO25" s="7"/>
      <c r="AGP25" s="7"/>
      <c r="AGQ25" s="7"/>
      <c r="AGR25" s="7"/>
      <c r="AGS25" s="7"/>
      <c r="AGT25" s="7"/>
      <c r="AGU25" s="7"/>
      <c r="AGV25" s="7"/>
      <c r="AGW25" s="7"/>
      <c r="AGX25" s="7"/>
      <c r="AGY25" s="7"/>
      <c r="AGZ25" s="7"/>
      <c r="AHA25" s="7"/>
      <c r="AHB25" s="7"/>
      <c r="AHC25" s="7"/>
      <c r="AHD25" s="7"/>
      <c r="AHE25" s="7"/>
      <c r="AHF25" s="7"/>
      <c r="AHG25" s="7"/>
      <c r="AHH25" s="7"/>
      <c r="AHI25" s="7"/>
      <c r="AHJ25" s="7"/>
      <c r="AHK25" s="7"/>
      <c r="AHL25" s="7"/>
      <c r="AHM25" s="7"/>
      <c r="AHN25" s="7"/>
      <c r="AHO25" s="7"/>
      <c r="AHP25" s="7"/>
      <c r="AHQ25" s="7"/>
      <c r="AHR25" s="7"/>
      <c r="AHS25" s="7"/>
      <c r="AHT25" s="7"/>
      <c r="AHU25" s="7"/>
      <c r="AHV25" s="7"/>
      <c r="AHW25" s="7"/>
      <c r="AHX25" s="7"/>
      <c r="AHY25" s="7"/>
      <c r="AHZ25" s="7"/>
      <c r="AIA25" s="7"/>
      <c r="AIB25" s="7"/>
      <c r="AIC25" s="7"/>
      <c r="AID25" s="7"/>
      <c r="AIE25" s="7"/>
      <c r="AIF25" s="7"/>
      <c r="AIG25" s="7"/>
      <c r="AIH25" s="7"/>
      <c r="AII25" s="7"/>
      <c r="AIJ25" s="7"/>
      <c r="AIK25" s="7"/>
      <c r="AIL25" s="7"/>
      <c r="AIM25" s="7"/>
      <c r="AIN25" s="7"/>
      <c r="AIO25" s="7"/>
      <c r="AIP25" s="7"/>
      <c r="AIQ25" s="7"/>
      <c r="AIR25" s="7"/>
      <c r="AIS25" s="7"/>
      <c r="AIT25" s="7"/>
      <c r="AIU25" s="7"/>
      <c r="AIV25" s="7"/>
      <c r="AIW25" s="7"/>
      <c r="AIX25" s="7"/>
      <c r="AIY25" s="7"/>
      <c r="AIZ25" s="7"/>
      <c r="AJA25" s="7"/>
      <c r="AJB25" s="7"/>
      <c r="AJC25" s="7"/>
      <c r="AJD25" s="7"/>
      <c r="AJE25" s="7"/>
      <c r="AJF25" s="7"/>
      <c r="AJG25" s="7"/>
      <c r="AJH25" s="7"/>
      <c r="AJI25" s="7"/>
      <c r="AJJ25" s="7"/>
      <c r="AJK25" s="7"/>
      <c r="AJL25" s="7"/>
      <c r="AJM25" s="7"/>
      <c r="AJN25" s="7"/>
      <c r="AJO25" s="7"/>
      <c r="AJP25" s="7"/>
      <c r="AJQ25" s="7"/>
      <c r="AJR25" s="7"/>
      <c r="AJS25" s="7"/>
      <c r="AJT25" s="7"/>
      <c r="AJU25" s="7"/>
      <c r="AJV25" s="7"/>
      <c r="AJW25" s="7"/>
      <c r="AJX25" s="7"/>
      <c r="AJY25" s="7"/>
      <c r="AJZ25" s="7"/>
      <c r="AKA25" s="7"/>
      <c r="AKB25" s="7"/>
      <c r="AKC25" s="7"/>
      <c r="AKD25" s="7"/>
      <c r="AKE25" s="7"/>
      <c r="AKF25" s="7"/>
      <c r="AKG25" s="7"/>
      <c r="AKH25" s="7"/>
      <c r="AKI25" s="7"/>
      <c r="AKJ25" s="7"/>
      <c r="AKK25" s="7"/>
      <c r="AKL25" s="7"/>
      <c r="AKM25" s="7"/>
      <c r="AKN25" s="7"/>
      <c r="AKO25" s="7"/>
      <c r="AKP25" s="7"/>
      <c r="AKQ25" s="7"/>
      <c r="AKR25" s="7"/>
      <c r="AKS25" s="7"/>
      <c r="AKT25" s="7"/>
      <c r="AKU25" s="7"/>
      <c r="AKV25" s="7"/>
      <c r="AKW25" s="7"/>
      <c r="AKX25" s="7"/>
      <c r="AKY25" s="7"/>
      <c r="AKZ25" s="7"/>
      <c r="ALA25" s="7"/>
      <c r="ALB25" s="7"/>
      <c r="ALC25" s="7"/>
      <c r="ALD25" s="7"/>
      <c r="ALE25" s="7"/>
      <c r="ALF25" s="7"/>
      <c r="ALG25" s="7"/>
      <c r="ALH25" s="7"/>
      <c r="ALI25" s="7"/>
      <c r="ALJ25" s="7"/>
      <c r="ALK25" s="7"/>
      <c r="ALL25" s="7"/>
    </row>
    <row r="26" spans="1:1000" customFormat="1" ht="15" customHeight="1" x14ac:dyDescent="0.25">
      <c r="A26" s="32" t="str">
        <f ca="1">IF(_xll.TM1RPTELISCONSOLIDATED($C$20,$C26),IF(_xll.TM1RPTELLEV($C$20,$C26)&lt;=3,_xll.TM1RPTELLEV($C$20,$C26),"D"),"N")</f>
        <v>N</v>
      </c>
      <c r="B26" s="32"/>
      <c r="C26" s="102" t="s">
        <v>286</v>
      </c>
      <c r="D26" s="86">
        <f ca="1">_xll.DBRW($C$9,$C26,$D$13,D$19,$C$13)</f>
        <v>96988</v>
      </c>
      <c r="E26" s="86">
        <f ca="1">_xll.DBRW($C$9,$C26,$D$13,E$19,$C$13)</f>
        <v>99807.27107524802</v>
      </c>
      <c r="F26" s="86">
        <f ca="1">_xll.DBRW($C$9,$C26,$D$13,F$19,$C$13)</f>
        <v>99573.079466978365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</row>
    <row r="27" spans="1:1000" customFormat="1" ht="15" customHeight="1" x14ac:dyDescent="0.25">
      <c r="A27" s="32" t="str">
        <f ca="1">IF(_xll.TM1RPTELISCONSOLIDATED($C$20,$C27),IF(_xll.TM1RPTELLEV($C$20,$C27)&lt;=3,_xll.TM1RPTELLEV($C$20,$C27),"D"),"N")</f>
        <v>N</v>
      </c>
      <c r="B27" s="32"/>
      <c r="C27" s="102" t="s">
        <v>281</v>
      </c>
      <c r="D27" s="86">
        <f ca="1">_xll.DBRW($C$9,$C27,$D$13,D$19,$C$13)</f>
        <v>92593</v>
      </c>
      <c r="E27" s="86">
        <f ca="1">_xll.DBRW($C$9,$C27,$D$13,E$19,$C$13)</f>
        <v>94817.096997094835</v>
      </c>
      <c r="F27" s="86">
        <f ca="1">_xll.DBRW($C$9,$C27,$D$13,F$19,$C$13)</f>
        <v>95774.840823371356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</row>
    <row r="28" spans="1:1000" customFormat="1" ht="15" customHeight="1" x14ac:dyDescent="0.25">
      <c r="A28" s="32" t="str">
        <f ca="1">IF(_xll.TM1RPTELISCONSOLIDATED($C$20,$C28),IF(_xll.TM1RPTELLEV($C$20,$C28)&lt;=3,_xll.TM1RPTELLEV($C$20,$C28),"D"),"N")</f>
        <v>N</v>
      </c>
      <c r="B28" s="32"/>
      <c r="C28" s="102" t="s">
        <v>282</v>
      </c>
      <c r="D28" s="86">
        <f ca="1">_xll.DBRW($C$9,$C28,$D$13,D$19,$C$13)</f>
        <v>106943</v>
      </c>
      <c r="E28" s="86">
        <f ca="1">_xll.DBRW($C$9,$C28,$D$13,E$19,$C$13)</f>
        <v>110309.8944507977</v>
      </c>
      <c r="F28" s="86">
        <f ca="1">_xll.DBRW($C$9,$C28,$D$13,F$19,$C$13)</f>
        <v>109561.9554215512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  <c r="QW28" s="7"/>
      <c r="QX28" s="7"/>
      <c r="QY28" s="7"/>
      <c r="QZ28" s="7"/>
      <c r="RA28" s="7"/>
      <c r="RB28" s="7"/>
      <c r="RC28" s="7"/>
      <c r="RD28" s="7"/>
      <c r="RE28" s="7"/>
      <c r="RF28" s="7"/>
      <c r="RG28" s="7"/>
      <c r="RH28" s="7"/>
      <c r="RI28" s="7"/>
      <c r="RJ28" s="7"/>
      <c r="RK28" s="7"/>
      <c r="RL28" s="7"/>
      <c r="RM28" s="7"/>
      <c r="RN28" s="7"/>
      <c r="RO28" s="7"/>
      <c r="RP28" s="7"/>
      <c r="RQ28" s="7"/>
      <c r="RR28" s="7"/>
      <c r="RS28" s="7"/>
      <c r="RT28" s="7"/>
      <c r="RU28" s="7"/>
      <c r="RV28" s="7"/>
      <c r="RW28" s="7"/>
      <c r="RX28" s="7"/>
      <c r="RY28" s="7"/>
      <c r="RZ28" s="7"/>
      <c r="SA28" s="7"/>
      <c r="SB28" s="7"/>
      <c r="SC28" s="7"/>
      <c r="SD28" s="7"/>
      <c r="SE28" s="7"/>
      <c r="SF28" s="7"/>
      <c r="SG28" s="7"/>
      <c r="SH28" s="7"/>
      <c r="SI28" s="7"/>
      <c r="SJ28" s="7"/>
      <c r="SK28" s="7"/>
      <c r="SL28" s="7"/>
      <c r="SM28" s="7"/>
      <c r="SN28" s="7"/>
      <c r="SO28" s="7"/>
      <c r="SP28" s="7"/>
      <c r="SQ28" s="7"/>
      <c r="SR28" s="7"/>
      <c r="SS28" s="7"/>
      <c r="ST28" s="7"/>
      <c r="SU28" s="7"/>
      <c r="SV28" s="7"/>
      <c r="SW28" s="7"/>
      <c r="SX28" s="7"/>
      <c r="SY28" s="7"/>
      <c r="SZ28" s="7"/>
      <c r="TA28" s="7"/>
      <c r="TB28" s="7"/>
      <c r="TC28" s="7"/>
      <c r="TD28" s="7"/>
      <c r="TE28" s="7"/>
      <c r="TF28" s="7"/>
      <c r="TG28" s="7"/>
      <c r="TH28" s="7"/>
      <c r="TI28" s="7"/>
      <c r="TJ28" s="7"/>
      <c r="TK28" s="7"/>
      <c r="TL28" s="7"/>
      <c r="TM28" s="7"/>
      <c r="TN28" s="7"/>
      <c r="TO28" s="7"/>
      <c r="TP28" s="7"/>
      <c r="TQ28" s="7"/>
      <c r="TR28" s="7"/>
      <c r="TS28" s="7"/>
      <c r="TT28" s="7"/>
      <c r="TU28" s="7"/>
      <c r="TV28" s="7"/>
      <c r="TW28" s="7"/>
      <c r="TX28" s="7"/>
      <c r="TY28" s="7"/>
      <c r="TZ28" s="7"/>
      <c r="UA28" s="7"/>
      <c r="UB28" s="7"/>
      <c r="UC28" s="7"/>
      <c r="UD28" s="7"/>
      <c r="UE28" s="7"/>
      <c r="UF28" s="7"/>
      <c r="UG28" s="7"/>
      <c r="UH28" s="7"/>
      <c r="UI28" s="7"/>
      <c r="UJ28" s="7"/>
      <c r="UK28" s="7"/>
      <c r="UL28" s="7"/>
      <c r="UM28" s="7"/>
      <c r="UN28" s="7"/>
      <c r="UO28" s="7"/>
      <c r="UP28" s="7"/>
      <c r="UQ28" s="7"/>
      <c r="UR28" s="7"/>
      <c r="US28" s="7"/>
      <c r="UT28" s="7"/>
      <c r="UU28" s="7"/>
      <c r="UV28" s="7"/>
      <c r="UW28" s="7"/>
      <c r="UX28" s="7"/>
      <c r="UY28" s="7"/>
      <c r="UZ28" s="7"/>
      <c r="VA28" s="7"/>
      <c r="VB28" s="7"/>
      <c r="VC28" s="7"/>
      <c r="VD28" s="7"/>
      <c r="VE28" s="7"/>
      <c r="VF28" s="7"/>
      <c r="VG28" s="7"/>
      <c r="VH28" s="7"/>
      <c r="VI28" s="7"/>
      <c r="VJ28" s="7"/>
      <c r="VK28" s="7"/>
      <c r="VL28" s="7"/>
      <c r="VM28" s="7"/>
      <c r="VN28" s="7"/>
      <c r="VO28" s="7"/>
      <c r="VP28" s="7"/>
      <c r="VQ28" s="7"/>
      <c r="VR28" s="7"/>
      <c r="VS28" s="7"/>
      <c r="VT28" s="7"/>
      <c r="VU28" s="7"/>
      <c r="VV28" s="7"/>
      <c r="VW28" s="7"/>
      <c r="VX28" s="7"/>
      <c r="VY28" s="7"/>
      <c r="VZ28" s="7"/>
      <c r="WA28" s="7"/>
      <c r="WB28" s="7"/>
      <c r="WC28" s="7"/>
      <c r="WD28" s="7"/>
      <c r="WE28" s="7"/>
      <c r="WF28" s="7"/>
      <c r="WG28" s="7"/>
      <c r="WH28" s="7"/>
      <c r="WI28" s="7"/>
      <c r="WJ28" s="7"/>
      <c r="WK28" s="7"/>
      <c r="WL28" s="7"/>
      <c r="WM28" s="7"/>
      <c r="WN28" s="7"/>
      <c r="WO28" s="7"/>
      <c r="WP28" s="7"/>
      <c r="WQ28" s="7"/>
      <c r="WR28" s="7"/>
      <c r="WS28" s="7"/>
      <c r="WT28" s="7"/>
      <c r="WU28" s="7"/>
      <c r="WV28" s="7"/>
      <c r="WW28" s="7"/>
      <c r="WX28" s="7"/>
      <c r="WY28" s="7"/>
      <c r="WZ28" s="7"/>
      <c r="XA28" s="7"/>
      <c r="XB28" s="7"/>
      <c r="XC28" s="7"/>
      <c r="XD28" s="7"/>
      <c r="XE28" s="7"/>
      <c r="XF28" s="7"/>
      <c r="XG28" s="7"/>
      <c r="XH28" s="7"/>
      <c r="XI28" s="7"/>
      <c r="XJ28" s="7"/>
      <c r="XK28" s="7"/>
      <c r="XL28" s="7"/>
      <c r="XM28" s="7"/>
      <c r="XN28" s="7"/>
      <c r="XO28" s="7"/>
      <c r="XP28" s="7"/>
      <c r="XQ28" s="7"/>
      <c r="XR28" s="7"/>
      <c r="XS28" s="7"/>
      <c r="XT28" s="7"/>
      <c r="XU28" s="7"/>
      <c r="XV28" s="7"/>
      <c r="XW28" s="7"/>
      <c r="XX28" s="7"/>
      <c r="XY28" s="7"/>
      <c r="XZ28" s="7"/>
      <c r="YA28" s="7"/>
      <c r="YB28" s="7"/>
      <c r="YC28" s="7"/>
      <c r="YD28" s="7"/>
      <c r="YE28" s="7"/>
      <c r="YF28" s="7"/>
      <c r="YG28" s="7"/>
      <c r="YH28" s="7"/>
      <c r="YI28" s="7"/>
      <c r="YJ28" s="7"/>
      <c r="YK28" s="7"/>
      <c r="YL28" s="7"/>
      <c r="YM28" s="7"/>
      <c r="YN28" s="7"/>
      <c r="YO28" s="7"/>
      <c r="YP28" s="7"/>
      <c r="YQ28" s="7"/>
      <c r="YR28" s="7"/>
      <c r="YS28" s="7"/>
      <c r="YT28" s="7"/>
      <c r="YU28" s="7"/>
      <c r="YV28" s="7"/>
      <c r="YW28" s="7"/>
      <c r="YX28" s="7"/>
      <c r="YY28" s="7"/>
      <c r="YZ28" s="7"/>
      <c r="ZA28" s="7"/>
      <c r="ZB28" s="7"/>
      <c r="ZC28" s="7"/>
      <c r="ZD28" s="7"/>
      <c r="ZE28" s="7"/>
      <c r="ZF28" s="7"/>
      <c r="ZG28" s="7"/>
      <c r="ZH28" s="7"/>
      <c r="ZI28" s="7"/>
      <c r="ZJ28" s="7"/>
      <c r="ZK28" s="7"/>
      <c r="ZL28" s="7"/>
      <c r="ZM28" s="7"/>
      <c r="ZN28" s="7"/>
      <c r="ZO28" s="7"/>
      <c r="ZP28" s="7"/>
      <c r="ZQ28" s="7"/>
      <c r="ZR28" s="7"/>
      <c r="ZS28" s="7"/>
      <c r="ZT28" s="7"/>
      <c r="ZU28" s="7"/>
      <c r="ZV28" s="7"/>
      <c r="ZW28" s="7"/>
      <c r="ZX28" s="7"/>
      <c r="ZY28" s="7"/>
      <c r="ZZ28" s="7"/>
      <c r="AAA28" s="7"/>
      <c r="AAB28" s="7"/>
      <c r="AAC28" s="7"/>
      <c r="AAD28" s="7"/>
      <c r="AAE28" s="7"/>
      <c r="AAF28" s="7"/>
      <c r="AAG28" s="7"/>
      <c r="AAH28" s="7"/>
      <c r="AAI28" s="7"/>
      <c r="AAJ28" s="7"/>
      <c r="AAK28" s="7"/>
      <c r="AAL28" s="7"/>
      <c r="AAM28" s="7"/>
      <c r="AAN28" s="7"/>
      <c r="AAO28" s="7"/>
      <c r="AAP28" s="7"/>
      <c r="AAQ28" s="7"/>
      <c r="AAR28" s="7"/>
      <c r="AAS28" s="7"/>
      <c r="AAT28" s="7"/>
      <c r="AAU28" s="7"/>
      <c r="AAV28" s="7"/>
      <c r="AAW28" s="7"/>
      <c r="AAX28" s="7"/>
      <c r="AAY28" s="7"/>
      <c r="AAZ28" s="7"/>
      <c r="ABA28" s="7"/>
      <c r="ABB28" s="7"/>
      <c r="ABC28" s="7"/>
      <c r="ABD28" s="7"/>
      <c r="ABE28" s="7"/>
      <c r="ABF28" s="7"/>
      <c r="ABG28" s="7"/>
      <c r="ABH28" s="7"/>
      <c r="ABI28" s="7"/>
      <c r="ABJ28" s="7"/>
      <c r="ABK28" s="7"/>
      <c r="ABL28" s="7"/>
      <c r="ABM28" s="7"/>
      <c r="ABN28" s="7"/>
      <c r="ABO28" s="7"/>
      <c r="ABP28" s="7"/>
      <c r="ABQ28" s="7"/>
      <c r="ABR28" s="7"/>
      <c r="ABS28" s="7"/>
      <c r="ABT28" s="7"/>
      <c r="ABU28" s="7"/>
      <c r="ABV28" s="7"/>
      <c r="ABW28" s="7"/>
      <c r="ABX28" s="7"/>
      <c r="ABY28" s="7"/>
      <c r="ABZ28" s="7"/>
      <c r="ACA28" s="7"/>
      <c r="ACB28" s="7"/>
      <c r="ACC28" s="7"/>
      <c r="ACD28" s="7"/>
      <c r="ACE28" s="7"/>
      <c r="ACF28" s="7"/>
      <c r="ACG28" s="7"/>
      <c r="ACH28" s="7"/>
      <c r="ACI28" s="7"/>
      <c r="ACJ28" s="7"/>
      <c r="ACK28" s="7"/>
      <c r="ACL28" s="7"/>
      <c r="ACM28" s="7"/>
      <c r="ACN28" s="7"/>
      <c r="ACO28" s="7"/>
      <c r="ACP28" s="7"/>
      <c r="ACQ28" s="7"/>
      <c r="ACR28" s="7"/>
      <c r="ACS28" s="7"/>
      <c r="ACT28" s="7"/>
      <c r="ACU28" s="7"/>
      <c r="ACV28" s="7"/>
      <c r="ACW28" s="7"/>
      <c r="ACX28" s="7"/>
      <c r="ACY28" s="7"/>
      <c r="ACZ28" s="7"/>
      <c r="ADA28" s="7"/>
      <c r="ADB28" s="7"/>
      <c r="ADC28" s="7"/>
      <c r="ADD28" s="7"/>
      <c r="ADE28" s="7"/>
      <c r="ADF28" s="7"/>
      <c r="ADG28" s="7"/>
      <c r="ADH28" s="7"/>
      <c r="ADI28" s="7"/>
      <c r="ADJ28" s="7"/>
      <c r="ADK28" s="7"/>
      <c r="ADL28" s="7"/>
      <c r="ADM28" s="7"/>
      <c r="ADN28" s="7"/>
      <c r="ADO28" s="7"/>
      <c r="ADP28" s="7"/>
      <c r="ADQ28" s="7"/>
      <c r="ADR28" s="7"/>
      <c r="ADS28" s="7"/>
      <c r="ADT28" s="7"/>
      <c r="ADU28" s="7"/>
      <c r="ADV28" s="7"/>
      <c r="ADW28" s="7"/>
      <c r="ADX28" s="7"/>
      <c r="ADY28" s="7"/>
      <c r="ADZ28" s="7"/>
      <c r="AEA28" s="7"/>
      <c r="AEB28" s="7"/>
      <c r="AEC28" s="7"/>
      <c r="AED28" s="7"/>
      <c r="AEE28" s="7"/>
      <c r="AEF28" s="7"/>
      <c r="AEG28" s="7"/>
      <c r="AEH28" s="7"/>
      <c r="AEI28" s="7"/>
      <c r="AEJ28" s="7"/>
      <c r="AEK28" s="7"/>
      <c r="AEL28" s="7"/>
      <c r="AEM28" s="7"/>
      <c r="AEN28" s="7"/>
      <c r="AEO28" s="7"/>
      <c r="AEP28" s="7"/>
      <c r="AEQ28" s="7"/>
      <c r="AER28" s="7"/>
      <c r="AES28" s="7"/>
      <c r="AET28" s="7"/>
      <c r="AEU28" s="7"/>
      <c r="AEV28" s="7"/>
      <c r="AEW28" s="7"/>
      <c r="AEX28" s="7"/>
      <c r="AEY28" s="7"/>
      <c r="AEZ28" s="7"/>
      <c r="AFA28" s="7"/>
      <c r="AFB28" s="7"/>
      <c r="AFC28" s="7"/>
      <c r="AFD28" s="7"/>
      <c r="AFE28" s="7"/>
      <c r="AFF28" s="7"/>
      <c r="AFG28" s="7"/>
      <c r="AFH28" s="7"/>
      <c r="AFI28" s="7"/>
      <c r="AFJ28" s="7"/>
      <c r="AFK28" s="7"/>
      <c r="AFL28" s="7"/>
      <c r="AFM28" s="7"/>
      <c r="AFN28" s="7"/>
      <c r="AFO28" s="7"/>
      <c r="AFP28" s="7"/>
      <c r="AFQ28" s="7"/>
      <c r="AFR28" s="7"/>
      <c r="AFS28" s="7"/>
      <c r="AFT28" s="7"/>
      <c r="AFU28" s="7"/>
      <c r="AFV28" s="7"/>
      <c r="AFW28" s="7"/>
      <c r="AFX28" s="7"/>
      <c r="AFY28" s="7"/>
      <c r="AFZ28" s="7"/>
      <c r="AGA28" s="7"/>
      <c r="AGB28" s="7"/>
      <c r="AGC28" s="7"/>
      <c r="AGD28" s="7"/>
      <c r="AGE28" s="7"/>
      <c r="AGF28" s="7"/>
      <c r="AGG28" s="7"/>
      <c r="AGH28" s="7"/>
      <c r="AGI28" s="7"/>
      <c r="AGJ28" s="7"/>
      <c r="AGK28" s="7"/>
      <c r="AGL28" s="7"/>
      <c r="AGM28" s="7"/>
      <c r="AGN28" s="7"/>
      <c r="AGO28" s="7"/>
      <c r="AGP28" s="7"/>
      <c r="AGQ28" s="7"/>
      <c r="AGR28" s="7"/>
      <c r="AGS28" s="7"/>
      <c r="AGT28" s="7"/>
      <c r="AGU28" s="7"/>
      <c r="AGV28" s="7"/>
      <c r="AGW28" s="7"/>
      <c r="AGX28" s="7"/>
      <c r="AGY28" s="7"/>
      <c r="AGZ28" s="7"/>
      <c r="AHA28" s="7"/>
      <c r="AHB28" s="7"/>
      <c r="AHC28" s="7"/>
      <c r="AHD28" s="7"/>
      <c r="AHE28" s="7"/>
      <c r="AHF28" s="7"/>
      <c r="AHG28" s="7"/>
      <c r="AHH28" s="7"/>
      <c r="AHI28" s="7"/>
      <c r="AHJ28" s="7"/>
      <c r="AHK28" s="7"/>
      <c r="AHL28" s="7"/>
      <c r="AHM28" s="7"/>
      <c r="AHN28" s="7"/>
      <c r="AHO28" s="7"/>
      <c r="AHP28" s="7"/>
      <c r="AHQ28" s="7"/>
      <c r="AHR28" s="7"/>
      <c r="AHS28" s="7"/>
      <c r="AHT28" s="7"/>
      <c r="AHU28" s="7"/>
      <c r="AHV28" s="7"/>
      <c r="AHW28" s="7"/>
      <c r="AHX28" s="7"/>
      <c r="AHY28" s="7"/>
      <c r="AHZ28" s="7"/>
      <c r="AIA28" s="7"/>
      <c r="AIB28" s="7"/>
      <c r="AIC28" s="7"/>
      <c r="AID28" s="7"/>
      <c r="AIE28" s="7"/>
      <c r="AIF28" s="7"/>
      <c r="AIG28" s="7"/>
      <c r="AIH28" s="7"/>
      <c r="AII28" s="7"/>
      <c r="AIJ28" s="7"/>
      <c r="AIK28" s="7"/>
      <c r="AIL28" s="7"/>
      <c r="AIM28" s="7"/>
      <c r="AIN28" s="7"/>
      <c r="AIO28" s="7"/>
      <c r="AIP28" s="7"/>
      <c r="AIQ28" s="7"/>
      <c r="AIR28" s="7"/>
      <c r="AIS28" s="7"/>
      <c r="AIT28" s="7"/>
      <c r="AIU28" s="7"/>
      <c r="AIV28" s="7"/>
      <c r="AIW28" s="7"/>
      <c r="AIX28" s="7"/>
      <c r="AIY28" s="7"/>
      <c r="AIZ28" s="7"/>
      <c r="AJA28" s="7"/>
      <c r="AJB28" s="7"/>
      <c r="AJC28" s="7"/>
      <c r="AJD28" s="7"/>
      <c r="AJE28" s="7"/>
      <c r="AJF28" s="7"/>
      <c r="AJG28" s="7"/>
      <c r="AJH28" s="7"/>
      <c r="AJI28" s="7"/>
      <c r="AJJ28" s="7"/>
      <c r="AJK28" s="7"/>
      <c r="AJL28" s="7"/>
      <c r="AJM28" s="7"/>
      <c r="AJN28" s="7"/>
      <c r="AJO28" s="7"/>
      <c r="AJP28" s="7"/>
      <c r="AJQ28" s="7"/>
      <c r="AJR28" s="7"/>
      <c r="AJS28" s="7"/>
      <c r="AJT28" s="7"/>
      <c r="AJU28" s="7"/>
      <c r="AJV28" s="7"/>
      <c r="AJW28" s="7"/>
      <c r="AJX28" s="7"/>
      <c r="AJY28" s="7"/>
      <c r="AJZ28" s="7"/>
      <c r="AKA28" s="7"/>
      <c r="AKB28" s="7"/>
      <c r="AKC28" s="7"/>
      <c r="AKD28" s="7"/>
      <c r="AKE28" s="7"/>
      <c r="AKF28" s="7"/>
      <c r="AKG28" s="7"/>
      <c r="AKH28" s="7"/>
      <c r="AKI28" s="7"/>
      <c r="AKJ28" s="7"/>
      <c r="AKK28" s="7"/>
      <c r="AKL28" s="7"/>
      <c r="AKM28" s="7"/>
      <c r="AKN28" s="7"/>
      <c r="AKO28" s="7"/>
      <c r="AKP28" s="7"/>
      <c r="AKQ28" s="7"/>
      <c r="AKR28" s="7"/>
      <c r="AKS28" s="7"/>
      <c r="AKT28" s="7"/>
      <c r="AKU28" s="7"/>
      <c r="AKV28" s="7"/>
      <c r="AKW28" s="7"/>
      <c r="AKX28" s="7"/>
      <c r="AKY28" s="7"/>
      <c r="AKZ28" s="7"/>
      <c r="ALA28" s="7"/>
      <c r="ALB28" s="7"/>
      <c r="ALC28" s="7"/>
      <c r="ALD28" s="7"/>
      <c r="ALE28" s="7"/>
      <c r="ALF28" s="7"/>
      <c r="ALG28" s="7"/>
      <c r="ALH28" s="7"/>
      <c r="ALI28" s="7"/>
      <c r="ALJ28" s="7"/>
      <c r="ALK28" s="7"/>
      <c r="ALL28" s="7"/>
    </row>
    <row r="29" spans="1:1000" customFormat="1" ht="15" customHeight="1" x14ac:dyDescent="0.25">
      <c r="A29" s="32" t="str">
        <f ca="1">IF(_xll.TM1RPTELISCONSOLIDATED($C$20,$C29),IF(_xll.TM1RPTELLEV($C$20,$C29)&lt;=3,_xll.TM1RPTELLEV($C$20,$C29),"D"),"N")</f>
        <v>N</v>
      </c>
      <c r="B29" s="32"/>
      <c r="C29" s="102" t="s">
        <v>283</v>
      </c>
      <c r="D29" s="86">
        <f ca="1">_xll.DBRW($C$9,$C29,$D$13,D$19,$C$13)</f>
        <v>102830</v>
      </c>
      <c r="E29" s="86">
        <f ca="1">_xll.DBRW($C$9,$C29,$D$13,E$19,$C$13)</f>
        <v>106306.1750585307</v>
      </c>
      <c r="F29" s="86">
        <f ca="1">_xll.DBRW($C$9,$C29,$D$13,F$19,$C$13)</f>
        <v>106149.53664380161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/>
      <c r="PX29" s="7"/>
      <c r="PY29" s="7"/>
      <c r="PZ29" s="7"/>
      <c r="QA29" s="7"/>
      <c r="QB29" s="7"/>
      <c r="QC29" s="7"/>
      <c r="QD29" s="7"/>
      <c r="QE29" s="7"/>
      <c r="QF29" s="7"/>
      <c r="QG29" s="7"/>
      <c r="QH29" s="7"/>
      <c r="QI29" s="7"/>
      <c r="QJ29" s="7"/>
      <c r="QK29" s="7"/>
      <c r="QL29" s="7"/>
      <c r="QM29" s="7"/>
      <c r="QN29" s="7"/>
      <c r="QO29" s="7"/>
      <c r="QP29" s="7"/>
      <c r="QQ29" s="7"/>
      <c r="QR29" s="7"/>
      <c r="QS29" s="7"/>
      <c r="QT29" s="7"/>
      <c r="QU29" s="7"/>
      <c r="QV29" s="7"/>
      <c r="QW29" s="7"/>
      <c r="QX29" s="7"/>
      <c r="QY29" s="7"/>
      <c r="QZ29" s="7"/>
      <c r="RA29" s="7"/>
      <c r="RB29" s="7"/>
      <c r="RC29" s="7"/>
      <c r="RD29" s="7"/>
      <c r="RE29" s="7"/>
      <c r="RF29" s="7"/>
      <c r="RG29" s="7"/>
      <c r="RH29" s="7"/>
      <c r="RI29" s="7"/>
      <c r="RJ29" s="7"/>
      <c r="RK29" s="7"/>
      <c r="RL29" s="7"/>
      <c r="RM29" s="7"/>
      <c r="RN29" s="7"/>
      <c r="RO29" s="7"/>
      <c r="RP29" s="7"/>
      <c r="RQ29" s="7"/>
      <c r="RR29" s="7"/>
      <c r="RS29" s="7"/>
      <c r="RT29" s="7"/>
      <c r="RU29" s="7"/>
      <c r="RV29" s="7"/>
      <c r="RW29" s="7"/>
      <c r="RX29" s="7"/>
      <c r="RY29" s="7"/>
      <c r="RZ29" s="7"/>
      <c r="SA29" s="7"/>
      <c r="SB29" s="7"/>
      <c r="SC29" s="7"/>
      <c r="SD29" s="7"/>
      <c r="SE29" s="7"/>
      <c r="SF29" s="7"/>
      <c r="SG29" s="7"/>
      <c r="SH29" s="7"/>
      <c r="SI29" s="7"/>
      <c r="SJ29" s="7"/>
      <c r="SK29" s="7"/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/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7"/>
      <c r="UO29" s="7"/>
      <c r="UP29" s="7"/>
      <c r="UQ29" s="7"/>
      <c r="UR29" s="7"/>
      <c r="US29" s="7"/>
      <c r="UT29" s="7"/>
      <c r="UU29" s="7"/>
      <c r="UV29" s="7"/>
      <c r="UW29" s="7"/>
      <c r="UX29" s="7"/>
      <c r="UY29" s="7"/>
      <c r="UZ29" s="7"/>
      <c r="VA29" s="7"/>
      <c r="VB29" s="7"/>
      <c r="VC29" s="7"/>
      <c r="VD29" s="7"/>
      <c r="VE29" s="7"/>
      <c r="VF29" s="7"/>
      <c r="VG29" s="7"/>
      <c r="VH29" s="7"/>
      <c r="VI29" s="7"/>
      <c r="VJ29" s="7"/>
      <c r="VK29" s="7"/>
      <c r="VL29" s="7"/>
      <c r="VM29" s="7"/>
      <c r="VN29" s="7"/>
      <c r="VO29" s="7"/>
      <c r="VP29" s="7"/>
      <c r="VQ29" s="7"/>
      <c r="VR29" s="7"/>
      <c r="VS29" s="7"/>
      <c r="VT29" s="7"/>
      <c r="VU29" s="7"/>
      <c r="VV29" s="7"/>
      <c r="VW29" s="7"/>
      <c r="VX29" s="7"/>
      <c r="VY29" s="7"/>
      <c r="VZ29" s="7"/>
      <c r="WA29" s="7"/>
      <c r="WB29" s="7"/>
      <c r="WC29" s="7"/>
      <c r="WD29" s="7"/>
      <c r="WE29" s="7"/>
      <c r="WF29" s="7"/>
      <c r="WG29" s="7"/>
      <c r="WH29" s="7"/>
      <c r="WI29" s="7"/>
      <c r="WJ29" s="7"/>
      <c r="WK29" s="7"/>
      <c r="WL29" s="7"/>
      <c r="WM29" s="7"/>
      <c r="WN29" s="7"/>
      <c r="WO29" s="7"/>
      <c r="WP29" s="7"/>
      <c r="WQ29" s="7"/>
      <c r="WR29" s="7"/>
      <c r="WS29" s="7"/>
      <c r="WT29" s="7"/>
      <c r="WU29" s="7"/>
      <c r="WV29" s="7"/>
      <c r="WW29" s="7"/>
      <c r="WX29" s="7"/>
      <c r="WY29" s="7"/>
      <c r="WZ29" s="7"/>
      <c r="XA29" s="7"/>
      <c r="XB29" s="7"/>
      <c r="XC29" s="7"/>
      <c r="XD29" s="7"/>
      <c r="XE29" s="7"/>
      <c r="XF29" s="7"/>
      <c r="XG29" s="7"/>
      <c r="XH29" s="7"/>
      <c r="XI29" s="7"/>
      <c r="XJ29" s="7"/>
      <c r="XK29" s="7"/>
      <c r="XL29" s="7"/>
      <c r="XM29" s="7"/>
      <c r="XN29" s="7"/>
      <c r="XO29" s="7"/>
      <c r="XP29" s="7"/>
      <c r="XQ29" s="7"/>
      <c r="XR29" s="7"/>
      <c r="XS29" s="7"/>
      <c r="XT29" s="7"/>
      <c r="XU29" s="7"/>
      <c r="XV29" s="7"/>
      <c r="XW29" s="7"/>
      <c r="XX29" s="7"/>
      <c r="XY29" s="7"/>
      <c r="XZ29" s="7"/>
      <c r="YA29" s="7"/>
      <c r="YB29" s="7"/>
      <c r="YC29" s="7"/>
      <c r="YD29" s="7"/>
      <c r="YE29" s="7"/>
      <c r="YF29" s="7"/>
      <c r="YG29" s="7"/>
      <c r="YH29" s="7"/>
      <c r="YI29" s="7"/>
      <c r="YJ29" s="7"/>
      <c r="YK29" s="7"/>
      <c r="YL29" s="7"/>
      <c r="YM29" s="7"/>
      <c r="YN29" s="7"/>
      <c r="YO29" s="7"/>
      <c r="YP29" s="7"/>
      <c r="YQ29" s="7"/>
      <c r="YR29" s="7"/>
      <c r="YS29" s="7"/>
      <c r="YT29" s="7"/>
      <c r="YU29" s="7"/>
      <c r="YV29" s="7"/>
      <c r="YW29" s="7"/>
      <c r="YX29" s="7"/>
      <c r="YY29" s="7"/>
      <c r="YZ29" s="7"/>
      <c r="ZA29" s="7"/>
      <c r="ZB29" s="7"/>
      <c r="ZC29" s="7"/>
      <c r="ZD29" s="7"/>
      <c r="ZE29" s="7"/>
      <c r="ZF29" s="7"/>
      <c r="ZG29" s="7"/>
      <c r="ZH29" s="7"/>
      <c r="ZI29" s="7"/>
      <c r="ZJ29" s="7"/>
      <c r="ZK29" s="7"/>
      <c r="ZL29" s="7"/>
      <c r="ZM29" s="7"/>
      <c r="ZN29" s="7"/>
      <c r="ZO29" s="7"/>
      <c r="ZP29" s="7"/>
      <c r="ZQ29" s="7"/>
      <c r="ZR29" s="7"/>
      <c r="ZS29" s="7"/>
      <c r="ZT29" s="7"/>
      <c r="ZU29" s="7"/>
      <c r="ZV29" s="7"/>
      <c r="ZW29" s="7"/>
      <c r="ZX29" s="7"/>
      <c r="ZY29" s="7"/>
      <c r="ZZ29" s="7"/>
      <c r="AAA29" s="7"/>
      <c r="AAB29" s="7"/>
      <c r="AAC29" s="7"/>
      <c r="AAD29" s="7"/>
      <c r="AAE29" s="7"/>
      <c r="AAF29" s="7"/>
      <c r="AAG29" s="7"/>
      <c r="AAH29" s="7"/>
      <c r="AAI29" s="7"/>
      <c r="AAJ29" s="7"/>
      <c r="AAK29" s="7"/>
      <c r="AAL29" s="7"/>
      <c r="AAM29" s="7"/>
      <c r="AAN29" s="7"/>
      <c r="AAO29" s="7"/>
      <c r="AAP29" s="7"/>
      <c r="AAQ29" s="7"/>
      <c r="AAR29" s="7"/>
      <c r="AAS29" s="7"/>
      <c r="AAT29" s="7"/>
      <c r="AAU29" s="7"/>
      <c r="AAV29" s="7"/>
      <c r="AAW29" s="7"/>
      <c r="AAX29" s="7"/>
      <c r="AAY29" s="7"/>
      <c r="AAZ29" s="7"/>
      <c r="ABA29" s="7"/>
      <c r="ABB29" s="7"/>
      <c r="ABC29" s="7"/>
      <c r="ABD29" s="7"/>
      <c r="ABE29" s="7"/>
      <c r="ABF29" s="7"/>
      <c r="ABG29" s="7"/>
      <c r="ABH29" s="7"/>
      <c r="ABI29" s="7"/>
      <c r="ABJ29" s="7"/>
      <c r="ABK29" s="7"/>
      <c r="ABL29" s="7"/>
      <c r="ABM29" s="7"/>
      <c r="ABN29" s="7"/>
      <c r="ABO29" s="7"/>
      <c r="ABP29" s="7"/>
      <c r="ABQ29" s="7"/>
      <c r="ABR29" s="7"/>
      <c r="ABS29" s="7"/>
      <c r="ABT29" s="7"/>
      <c r="ABU29" s="7"/>
      <c r="ABV29" s="7"/>
      <c r="ABW29" s="7"/>
      <c r="ABX29" s="7"/>
      <c r="ABY29" s="7"/>
      <c r="ABZ29" s="7"/>
      <c r="ACA29" s="7"/>
      <c r="ACB29" s="7"/>
      <c r="ACC29" s="7"/>
      <c r="ACD29" s="7"/>
      <c r="ACE29" s="7"/>
      <c r="ACF29" s="7"/>
      <c r="ACG29" s="7"/>
      <c r="ACH29" s="7"/>
      <c r="ACI29" s="7"/>
      <c r="ACJ29" s="7"/>
      <c r="ACK29" s="7"/>
      <c r="ACL29" s="7"/>
      <c r="ACM29" s="7"/>
      <c r="ACN29" s="7"/>
      <c r="ACO29" s="7"/>
      <c r="ACP29" s="7"/>
      <c r="ACQ29" s="7"/>
      <c r="ACR29" s="7"/>
      <c r="ACS29" s="7"/>
      <c r="ACT29" s="7"/>
      <c r="ACU29" s="7"/>
      <c r="ACV29" s="7"/>
      <c r="ACW29" s="7"/>
      <c r="ACX29" s="7"/>
      <c r="ACY29" s="7"/>
      <c r="ACZ29" s="7"/>
      <c r="ADA29" s="7"/>
      <c r="ADB29" s="7"/>
      <c r="ADC29" s="7"/>
      <c r="ADD29" s="7"/>
      <c r="ADE29" s="7"/>
      <c r="ADF29" s="7"/>
      <c r="ADG29" s="7"/>
      <c r="ADH29" s="7"/>
      <c r="ADI29" s="7"/>
      <c r="ADJ29" s="7"/>
      <c r="ADK29" s="7"/>
      <c r="ADL29" s="7"/>
      <c r="ADM29" s="7"/>
      <c r="ADN29" s="7"/>
      <c r="ADO29" s="7"/>
      <c r="ADP29" s="7"/>
      <c r="ADQ29" s="7"/>
      <c r="ADR29" s="7"/>
      <c r="ADS29" s="7"/>
      <c r="ADT29" s="7"/>
      <c r="ADU29" s="7"/>
      <c r="ADV29" s="7"/>
      <c r="ADW29" s="7"/>
      <c r="ADX29" s="7"/>
      <c r="ADY29" s="7"/>
      <c r="ADZ29" s="7"/>
      <c r="AEA29" s="7"/>
      <c r="AEB29" s="7"/>
      <c r="AEC29" s="7"/>
      <c r="AED29" s="7"/>
      <c r="AEE29" s="7"/>
      <c r="AEF29" s="7"/>
      <c r="AEG29" s="7"/>
      <c r="AEH29" s="7"/>
      <c r="AEI29" s="7"/>
      <c r="AEJ29" s="7"/>
      <c r="AEK29" s="7"/>
      <c r="AEL29" s="7"/>
      <c r="AEM29" s="7"/>
      <c r="AEN29" s="7"/>
      <c r="AEO29" s="7"/>
      <c r="AEP29" s="7"/>
      <c r="AEQ29" s="7"/>
      <c r="AER29" s="7"/>
      <c r="AES29" s="7"/>
      <c r="AET29" s="7"/>
      <c r="AEU29" s="7"/>
      <c r="AEV29" s="7"/>
      <c r="AEW29" s="7"/>
      <c r="AEX29" s="7"/>
      <c r="AEY29" s="7"/>
      <c r="AEZ29" s="7"/>
      <c r="AFA29" s="7"/>
      <c r="AFB29" s="7"/>
      <c r="AFC29" s="7"/>
      <c r="AFD29" s="7"/>
      <c r="AFE29" s="7"/>
      <c r="AFF29" s="7"/>
      <c r="AFG29" s="7"/>
      <c r="AFH29" s="7"/>
      <c r="AFI29" s="7"/>
      <c r="AFJ29" s="7"/>
      <c r="AFK29" s="7"/>
      <c r="AFL29" s="7"/>
      <c r="AFM29" s="7"/>
      <c r="AFN29" s="7"/>
      <c r="AFO29" s="7"/>
      <c r="AFP29" s="7"/>
      <c r="AFQ29" s="7"/>
      <c r="AFR29" s="7"/>
      <c r="AFS29" s="7"/>
      <c r="AFT29" s="7"/>
      <c r="AFU29" s="7"/>
      <c r="AFV29" s="7"/>
      <c r="AFW29" s="7"/>
      <c r="AFX29" s="7"/>
      <c r="AFY29" s="7"/>
      <c r="AFZ29" s="7"/>
      <c r="AGA29" s="7"/>
      <c r="AGB29" s="7"/>
      <c r="AGC29" s="7"/>
      <c r="AGD29" s="7"/>
      <c r="AGE29" s="7"/>
      <c r="AGF29" s="7"/>
      <c r="AGG29" s="7"/>
      <c r="AGH29" s="7"/>
      <c r="AGI29" s="7"/>
      <c r="AGJ29" s="7"/>
      <c r="AGK29" s="7"/>
      <c r="AGL29" s="7"/>
      <c r="AGM29" s="7"/>
      <c r="AGN29" s="7"/>
      <c r="AGO29" s="7"/>
      <c r="AGP29" s="7"/>
      <c r="AGQ29" s="7"/>
      <c r="AGR29" s="7"/>
      <c r="AGS29" s="7"/>
      <c r="AGT29" s="7"/>
      <c r="AGU29" s="7"/>
      <c r="AGV29" s="7"/>
      <c r="AGW29" s="7"/>
      <c r="AGX29" s="7"/>
      <c r="AGY29" s="7"/>
      <c r="AGZ29" s="7"/>
      <c r="AHA29" s="7"/>
      <c r="AHB29" s="7"/>
      <c r="AHC29" s="7"/>
      <c r="AHD29" s="7"/>
      <c r="AHE29" s="7"/>
      <c r="AHF29" s="7"/>
      <c r="AHG29" s="7"/>
      <c r="AHH29" s="7"/>
      <c r="AHI29" s="7"/>
      <c r="AHJ29" s="7"/>
      <c r="AHK29" s="7"/>
      <c r="AHL29" s="7"/>
      <c r="AHM29" s="7"/>
      <c r="AHN29" s="7"/>
      <c r="AHO29" s="7"/>
      <c r="AHP29" s="7"/>
      <c r="AHQ29" s="7"/>
      <c r="AHR29" s="7"/>
      <c r="AHS29" s="7"/>
      <c r="AHT29" s="7"/>
      <c r="AHU29" s="7"/>
      <c r="AHV29" s="7"/>
      <c r="AHW29" s="7"/>
      <c r="AHX29" s="7"/>
      <c r="AHY29" s="7"/>
      <c r="AHZ29" s="7"/>
      <c r="AIA29" s="7"/>
      <c r="AIB29" s="7"/>
      <c r="AIC29" s="7"/>
      <c r="AID29" s="7"/>
      <c r="AIE29" s="7"/>
      <c r="AIF29" s="7"/>
      <c r="AIG29" s="7"/>
      <c r="AIH29" s="7"/>
      <c r="AII29" s="7"/>
      <c r="AIJ29" s="7"/>
      <c r="AIK29" s="7"/>
      <c r="AIL29" s="7"/>
      <c r="AIM29" s="7"/>
      <c r="AIN29" s="7"/>
      <c r="AIO29" s="7"/>
      <c r="AIP29" s="7"/>
      <c r="AIQ29" s="7"/>
      <c r="AIR29" s="7"/>
      <c r="AIS29" s="7"/>
      <c r="AIT29" s="7"/>
      <c r="AIU29" s="7"/>
      <c r="AIV29" s="7"/>
      <c r="AIW29" s="7"/>
      <c r="AIX29" s="7"/>
      <c r="AIY29" s="7"/>
      <c r="AIZ29" s="7"/>
      <c r="AJA29" s="7"/>
      <c r="AJB29" s="7"/>
      <c r="AJC29" s="7"/>
      <c r="AJD29" s="7"/>
      <c r="AJE29" s="7"/>
      <c r="AJF29" s="7"/>
      <c r="AJG29" s="7"/>
      <c r="AJH29" s="7"/>
      <c r="AJI29" s="7"/>
      <c r="AJJ29" s="7"/>
      <c r="AJK29" s="7"/>
      <c r="AJL29" s="7"/>
      <c r="AJM29" s="7"/>
      <c r="AJN29" s="7"/>
      <c r="AJO29" s="7"/>
      <c r="AJP29" s="7"/>
      <c r="AJQ29" s="7"/>
      <c r="AJR29" s="7"/>
      <c r="AJS29" s="7"/>
      <c r="AJT29" s="7"/>
      <c r="AJU29" s="7"/>
      <c r="AJV29" s="7"/>
      <c r="AJW29" s="7"/>
      <c r="AJX29" s="7"/>
      <c r="AJY29" s="7"/>
      <c r="AJZ29" s="7"/>
      <c r="AKA29" s="7"/>
      <c r="AKB29" s="7"/>
      <c r="AKC29" s="7"/>
      <c r="AKD29" s="7"/>
      <c r="AKE29" s="7"/>
      <c r="AKF29" s="7"/>
      <c r="AKG29" s="7"/>
      <c r="AKH29" s="7"/>
      <c r="AKI29" s="7"/>
      <c r="AKJ29" s="7"/>
      <c r="AKK29" s="7"/>
      <c r="AKL29" s="7"/>
      <c r="AKM29" s="7"/>
      <c r="AKN29" s="7"/>
      <c r="AKO29" s="7"/>
      <c r="AKP29" s="7"/>
      <c r="AKQ29" s="7"/>
      <c r="AKR29" s="7"/>
      <c r="AKS29" s="7"/>
      <c r="AKT29" s="7"/>
      <c r="AKU29" s="7"/>
      <c r="AKV29" s="7"/>
      <c r="AKW29" s="7"/>
      <c r="AKX29" s="7"/>
      <c r="AKY29" s="7"/>
      <c r="AKZ29" s="7"/>
      <c r="ALA29" s="7"/>
      <c r="ALB29" s="7"/>
      <c r="ALC29" s="7"/>
      <c r="ALD29" s="7"/>
      <c r="ALE29" s="7"/>
      <c r="ALF29" s="7"/>
      <c r="ALG29" s="7"/>
      <c r="ALH29" s="7"/>
      <c r="ALI29" s="7"/>
      <c r="ALJ29" s="7"/>
      <c r="ALK29" s="7"/>
      <c r="ALL29" s="7"/>
    </row>
    <row r="30" spans="1:1000" customFormat="1" ht="15" customHeight="1" x14ac:dyDescent="0.25">
      <c r="A30" s="32" t="str">
        <f ca="1">IF(_xll.TM1RPTELISCONSOLIDATED($C$20,$C30),IF(_xll.TM1RPTELLEV($C$20,$C30)&lt;=3,_xll.TM1RPTELLEV($C$20,$C30),"D"),"N")</f>
        <v>N</v>
      </c>
      <c r="B30" s="32"/>
      <c r="C30" s="102" t="s">
        <v>284</v>
      </c>
      <c r="D30" s="86">
        <f ca="1">_xll.DBRW($C$9,$C30,$D$13,D$19,$C$13)</f>
        <v>101616</v>
      </c>
      <c r="E30" s="86">
        <f ca="1">_xll.DBRW($C$9,$C30,$D$13,E$19,$C$13)</f>
        <v>104608.98463479651</v>
      </c>
      <c r="F30" s="86">
        <f ca="1">_xll.DBRW($C$9,$C30,$D$13,F$19,$C$13)</f>
        <v>104061.2963458848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  <c r="QW30" s="7"/>
      <c r="QX30" s="7"/>
      <c r="QY30" s="7"/>
      <c r="QZ30" s="7"/>
      <c r="RA30" s="7"/>
      <c r="RB30" s="7"/>
      <c r="RC30" s="7"/>
      <c r="RD30" s="7"/>
      <c r="RE30" s="7"/>
      <c r="RF30" s="7"/>
      <c r="RG30" s="7"/>
      <c r="RH30" s="7"/>
      <c r="RI30" s="7"/>
      <c r="RJ30" s="7"/>
      <c r="RK30" s="7"/>
      <c r="RL30" s="7"/>
      <c r="RM30" s="7"/>
      <c r="RN30" s="7"/>
      <c r="RO30" s="7"/>
      <c r="RP30" s="7"/>
      <c r="RQ30" s="7"/>
      <c r="RR30" s="7"/>
      <c r="RS30" s="7"/>
      <c r="RT30" s="7"/>
      <c r="RU30" s="7"/>
      <c r="RV30" s="7"/>
      <c r="RW30" s="7"/>
      <c r="RX30" s="7"/>
      <c r="RY30" s="7"/>
      <c r="RZ30" s="7"/>
      <c r="SA30" s="7"/>
      <c r="SB30" s="7"/>
      <c r="SC30" s="7"/>
      <c r="SD30" s="7"/>
      <c r="SE30" s="7"/>
      <c r="SF30" s="7"/>
      <c r="SG30" s="7"/>
      <c r="SH30" s="7"/>
      <c r="SI30" s="7"/>
      <c r="SJ30" s="7"/>
      <c r="SK30" s="7"/>
      <c r="SL30" s="7"/>
      <c r="SM30" s="7"/>
      <c r="SN30" s="7"/>
      <c r="SO30" s="7"/>
      <c r="SP30" s="7"/>
      <c r="SQ30" s="7"/>
      <c r="SR30" s="7"/>
      <c r="SS30" s="7"/>
      <c r="ST30" s="7"/>
      <c r="SU30" s="7"/>
      <c r="SV30" s="7"/>
      <c r="SW30" s="7"/>
      <c r="SX30" s="7"/>
      <c r="SY30" s="7"/>
      <c r="SZ30" s="7"/>
      <c r="TA30" s="7"/>
      <c r="TB30" s="7"/>
      <c r="TC30" s="7"/>
      <c r="TD30" s="7"/>
      <c r="TE30" s="7"/>
      <c r="TF30" s="7"/>
      <c r="TG30" s="7"/>
      <c r="TH30" s="7"/>
      <c r="TI30" s="7"/>
      <c r="TJ30" s="7"/>
      <c r="TK30" s="7"/>
      <c r="TL30" s="7"/>
      <c r="TM30" s="7"/>
      <c r="TN30" s="7"/>
      <c r="TO30" s="7"/>
      <c r="TP30" s="7"/>
      <c r="TQ30" s="7"/>
      <c r="TR30" s="7"/>
      <c r="TS30" s="7"/>
      <c r="TT30" s="7"/>
      <c r="TU30" s="7"/>
      <c r="TV30" s="7"/>
      <c r="TW30" s="7"/>
      <c r="TX30" s="7"/>
      <c r="TY30" s="7"/>
      <c r="TZ30" s="7"/>
      <c r="UA30" s="7"/>
      <c r="UB30" s="7"/>
      <c r="UC30" s="7"/>
      <c r="UD30" s="7"/>
      <c r="UE30" s="7"/>
      <c r="UF30" s="7"/>
      <c r="UG30" s="7"/>
      <c r="UH30" s="7"/>
      <c r="UI30" s="7"/>
      <c r="UJ30" s="7"/>
      <c r="UK30" s="7"/>
      <c r="UL30" s="7"/>
      <c r="UM30" s="7"/>
      <c r="UN30" s="7"/>
      <c r="UO30" s="7"/>
      <c r="UP30" s="7"/>
      <c r="UQ30" s="7"/>
      <c r="UR30" s="7"/>
      <c r="US30" s="7"/>
      <c r="UT30" s="7"/>
      <c r="UU30" s="7"/>
      <c r="UV30" s="7"/>
      <c r="UW30" s="7"/>
      <c r="UX30" s="7"/>
      <c r="UY30" s="7"/>
      <c r="UZ30" s="7"/>
      <c r="VA30" s="7"/>
      <c r="VB30" s="7"/>
      <c r="VC30" s="7"/>
      <c r="VD30" s="7"/>
      <c r="VE30" s="7"/>
      <c r="VF30" s="7"/>
      <c r="VG30" s="7"/>
      <c r="VH30" s="7"/>
      <c r="VI30" s="7"/>
      <c r="VJ30" s="7"/>
      <c r="VK30" s="7"/>
      <c r="VL30" s="7"/>
      <c r="VM30" s="7"/>
      <c r="VN30" s="7"/>
      <c r="VO30" s="7"/>
      <c r="VP30" s="7"/>
      <c r="VQ30" s="7"/>
      <c r="VR30" s="7"/>
      <c r="VS30" s="7"/>
      <c r="VT30" s="7"/>
      <c r="VU30" s="7"/>
      <c r="VV30" s="7"/>
      <c r="VW30" s="7"/>
      <c r="VX30" s="7"/>
      <c r="VY30" s="7"/>
      <c r="VZ30" s="7"/>
      <c r="WA30" s="7"/>
      <c r="WB30" s="7"/>
      <c r="WC30" s="7"/>
      <c r="WD30" s="7"/>
      <c r="WE30" s="7"/>
      <c r="WF30" s="7"/>
      <c r="WG30" s="7"/>
      <c r="WH30" s="7"/>
      <c r="WI30" s="7"/>
      <c r="WJ30" s="7"/>
      <c r="WK30" s="7"/>
      <c r="WL30" s="7"/>
      <c r="WM30" s="7"/>
      <c r="WN30" s="7"/>
      <c r="WO30" s="7"/>
      <c r="WP30" s="7"/>
      <c r="WQ30" s="7"/>
      <c r="WR30" s="7"/>
      <c r="WS30" s="7"/>
      <c r="WT30" s="7"/>
      <c r="WU30" s="7"/>
      <c r="WV30" s="7"/>
      <c r="WW30" s="7"/>
      <c r="WX30" s="7"/>
      <c r="WY30" s="7"/>
      <c r="WZ30" s="7"/>
      <c r="XA30" s="7"/>
      <c r="XB30" s="7"/>
      <c r="XC30" s="7"/>
      <c r="XD30" s="7"/>
      <c r="XE30" s="7"/>
      <c r="XF30" s="7"/>
      <c r="XG30" s="7"/>
      <c r="XH30" s="7"/>
      <c r="XI30" s="7"/>
      <c r="XJ30" s="7"/>
      <c r="XK30" s="7"/>
      <c r="XL30" s="7"/>
      <c r="XM30" s="7"/>
      <c r="XN30" s="7"/>
      <c r="XO30" s="7"/>
      <c r="XP30" s="7"/>
      <c r="XQ30" s="7"/>
      <c r="XR30" s="7"/>
      <c r="XS30" s="7"/>
      <c r="XT30" s="7"/>
      <c r="XU30" s="7"/>
      <c r="XV30" s="7"/>
      <c r="XW30" s="7"/>
      <c r="XX30" s="7"/>
      <c r="XY30" s="7"/>
      <c r="XZ30" s="7"/>
      <c r="YA30" s="7"/>
      <c r="YB30" s="7"/>
      <c r="YC30" s="7"/>
      <c r="YD30" s="7"/>
      <c r="YE30" s="7"/>
      <c r="YF30" s="7"/>
      <c r="YG30" s="7"/>
      <c r="YH30" s="7"/>
      <c r="YI30" s="7"/>
      <c r="YJ30" s="7"/>
      <c r="YK30" s="7"/>
      <c r="YL30" s="7"/>
      <c r="YM30" s="7"/>
      <c r="YN30" s="7"/>
      <c r="YO30" s="7"/>
      <c r="YP30" s="7"/>
      <c r="YQ30" s="7"/>
      <c r="YR30" s="7"/>
      <c r="YS30" s="7"/>
      <c r="YT30" s="7"/>
      <c r="YU30" s="7"/>
      <c r="YV30" s="7"/>
      <c r="YW30" s="7"/>
      <c r="YX30" s="7"/>
      <c r="YY30" s="7"/>
      <c r="YZ30" s="7"/>
      <c r="ZA30" s="7"/>
      <c r="ZB30" s="7"/>
      <c r="ZC30" s="7"/>
      <c r="ZD30" s="7"/>
      <c r="ZE30" s="7"/>
      <c r="ZF30" s="7"/>
      <c r="ZG30" s="7"/>
      <c r="ZH30" s="7"/>
      <c r="ZI30" s="7"/>
      <c r="ZJ30" s="7"/>
      <c r="ZK30" s="7"/>
      <c r="ZL30" s="7"/>
      <c r="ZM30" s="7"/>
      <c r="ZN30" s="7"/>
      <c r="ZO30" s="7"/>
      <c r="ZP30" s="7"/>
      <c r="ZQ30" s="7"/>
      <c r="ZR30" s="7"/>
      <c r="ZS30" s="7"/>
      <c r="ZT30" s="7"/>
      <c r="ZU30" s="7"/>
      <c r="ZV30" s="7"/>
      <c r="ZW30" s="7"/>
      <c r="ZX30" s="7"/>
      <c r="ZY30" s="7"/>
      <c r="ZZ30" s="7"/>
      <c r="AAA30" s="7"/>
      <c r="AAB30" s="7"/>
      <c r="AAC30" s="7"/>
      <c r="AAD30" s="7"/>
      <c r="AAE30" s="7"/>
      <c r="AAF30" s="7"/>
      <c r="AAG30" s="7"/>
      <c r="AAH30" s="7"/>
      <c r="AAI30" s="7"/>
      <c r="AAJ30" s="7"/>
      <c r="AAK30" s="7"/>
      <c r="AAL30" s="7"/>
      <c r="AAM30" s="7"/>
      <c r="AAN30" s="7"/>
      <c r="AAO30" s="7"/>
      <c r="AAP30" s="7"/>
      <c r="AAQ30" s="7"/>
      <c r="AAR30" s="7"/>
      <c r="AAS30" s="7"/>
      <c r="AAT30" s="7"/>
      <c r="AAU30" s="7"/>
      <c r="AAV30" s="7"/>
      <c r="AAW30" s="7"/>
      <c r="AAX30" s="7"/>
      <c r="AAY30" s="7"/>
      <c r="AAZ30" s="7"/>
      <c r="ABA30" s="7"/>
      <c r="ABB30" s="7"/>
      <c r="ABC30" s="7"/>
      <c r="ABD30" s="7"/>
      <c r="ABE30" s="7"/>
      <c r="ABF30" s="7"/>
      <c r="ABG30" s="7"/>
      <c r="ABH30" s="7"/>
      <c r="ABI30" s="7"/>
      <c r="ABJ30" s="7"/>
      <c r="ABK30" s="7"/>
      <c r="ABL30" s="7"/>
      <c r="ABM30" s="7"/>
      <c r="ABN30" s="7"/>
      <c r="ABO30" s="7"/>
      <c r="ABP30" s="7"/>
      <c r="ABQ30" s="7"/>
      <c r="ABR30" s="7"/>
      <c r="ABS30" s="7"/>
      <c r="ABT30" s="7"/>
      <c r="ABU30" s="7"/>
      <c r="ABV30" s="7"/>
      <c r="ABW30" s="7"/>
      <c r="ABX30" s="7"/>
      <c r="ABY30" s="7"/>
      <c r="ABZ30" s="7"/>
      <c r="ACA30" s="7"/>
      <c r="ACB30" s="7"/>
      <c r="ACC30" s="7"/>
      <c r="ACD30" s="7"/>
      <c r="ACE30" s="7"/>
      <c r="ACF30" s="7"/>
      <c r="ACG30" s="7"/>
      <c r="ACH30" s="7"/>
      <c r="ACI30" s="7"/>
      <c r="ACJ30" s="7"/>
      <c r="ACK30" s="7"/>
      <c r="ACL30" s="7"/>
      <c r="ACM30" s="7"/>
      <c r="ACN30" s="7"/>
      <c r="ACO30" s="7"/>
      <c r="ACP30" s="7"/>
      <c r="ACQ30" s="7"/>
      <c r="ACR30" s="7"/>
      <c r="ACS30" s="7"/>
      <c r="ACT30" s="7"/>
      <c r="ACU30" s="7"/>
      <c r="ACV30" s="7"/>
      <c r="ACW30" s="7"/>
      <c r="ACX30" s="7"/>
      <c r="ACY30" s="7"/>
      <c r="ACZ30" s="7"/>
      <c r="ADA30" s="7"/>
      <c r="ADB30" s="7"/>
      <c r="ADC30" s="7"/>
      <c r="ADD30" s="7"/>
      <c r="ADE30" s="7"/>
      <c r="ADF30" s="7"/>
      <c r="ADG30" s="7"/>
      <c r="ADH30" s="7"/>
      <c r="ADI30" s="7"/>
      <c r="ADJ30" s="7"/>
      <c r="ADK30" s="7"/>
      <c r="ADL30" s="7"/>
      <c r="ADM30" s="7"/>
      <c r="ADN30" s="7"/>
      <c r="ADO30" s="7"/>
      <c r="ADP30" s="7"/>
      <c r="ADQ30" s="7"/>
      <c r="ADR30" s="7"/>
      <c r="ADS30" s="7"/>
      <c r="ADT30" s="7"/>
      <c r="ADU30" s="7"/>
      <c r="ADV30" s="7"/>
      <c r="ADW30" s="7"/>
      <c r="ADX30" s="7"/>
      <c r="ADY30" s="7"/>
      <c r="ADZ30" s="7"/>
      <c r="AEA30" s="7"/>
      <c r="AEB30" s="7"/>
      <c r="AEC30" s="7"/>
      <c r="AED30" s="7"/>
      <c r="AEE30" s="7"/>
      <c r="AEF30" s="7"/>
      <c r="AEG30" s="7"/>
      <c r="AEH30" s="7"/>
      <c r="AEI30" s="7"/>
      <c r="AEJ30" s="7"/>
      <c r="AEK30" s="7"/>
      <c r="AEL30" s="7"/>
      <c r="AEM30" s="7"/>
      <c r="AEN30" s="7"/>
      <c r="AEO30" s="7"/>
      <c r="AEP30" s="7"/>
      <c r="AEQ30" s="7"/>
      <c r="AER30" s="7"/>
      <c r="AES30" s="7"/>
      <c r="AET30" s="7"/>
      <c r="AEU30" s="7"/>
      <c r="AEV30" s="7"/>
      <c r="AEW30" s="7"/>
      <c r="AEX30" s="7"/>
      <c r="AEY30" s="7"/>
      <c r="AEZ30" s="7"/>
      <c r="AFA30" s="7"/>
      <c r="AFB30" s="7"/>
      <c r="AFC30" s="7"/>
      <c r="AFD30" s="7"/>
      <c r="AFE30" s="7"/>
      <c r="AFF30" s="7"/>
      <c r="AFG30" s="7"/>
      <c r="AFH30" s="7"/>
      <c r="AFI30" s="7"/>
      <c r="AFJ30" s="7"/>
      <c r="AFK30" s="7"/>
      <c r="AFL30" s="7"/>
      <c r="AFM30" s="7"/>
      <c r="AFN30" s="7"/>
      <c r="AFO30" s="7"/>
      <c r="AFP30" s="7"/>
      <c r="AFQ30" s="7"/>
      <c r="AFR30" s="7"/>
      <c r="AFS30" s="7"/>
      <c r="AFT30" s="7"/>
      <c r="AFU30" s="7"/>
      <c r="AFV30" s="7"/>
      <c r="AFW30" s="7"/>
      <c r="AFX30" s="7"/>
      <c r="AFY30" s="7"/>
      <c r="AFZ30" s="7"/>
      <c r="AGA30" s="7"/>
      <c r="AGB30" s="7"/>
      <c r="AGC30" s="7"/>
      <c r="AGD30" s="7"/>
      <c r="AGE30" s="7"/>
      <c r="AGF30" s="7"/>
      <c r="AGG30" s="7"/>
      <c r="AGH30" s="7"/>
      <c r="AGI30" s="7"/>
      <c r="AGJ30" s="7"/>
      <c r="AGK30" s="7"/>
      <c r="AGL30" s="7"/>
      <c r="AGM30" s="7"/>
      <c r="AGN30" s="7"/>
      <c r="AGO30" s="7"/>
      <c r="AGP30" s="7"/>
      <c r="AGQ30" s="7"/>
      <c r="AGR30" s="7"/>
      <c r="AGS30" s="7"/>
      <c r="AGT30" s="7"/>
      <c r="AGU30" s="7"/>
      <c r="AGV30" s="7"/>
      <c r="AGW30" s="7"/>
      <c r="AGX30" s="7"/>
      <c r="AGY30" s="7"/>
      <c r="AGZ30" s="7"/>
      <c r="AHA30" s="7"/>
      <c r="AHB30" s="7"/>
      <c r="AHC30" s="7"/>
      <c r="AHD30" s="7"/>
      <c r="AHE30" s="7"/>
      <c r="AHF30" s="7"/>
      <c r="AHG30" s="7"/>
      <c r="AHH30" s="7"/>
      <c r="AHI30" s="7"/>
      <c r="AHJ30" s="7"/>
      <c r="AHK30" s="7"/>
      <c r="AHL30" s="7"/>
      <c r="AHM30" s="7"/>
      <c r="AHN30" s="7"/>
      <c r="AHO30" s="7"/>
      <c r="AHP30" s="7"/>
      <c r="AHQ30" s="7"/>
      <c r="AHR30" s="7"/>
      <c r="AHS30" s="7"/>
      <c r="AHT30" s="7"/>
      <c r="AHU30" s="7"/>
      <c r="AHV30" s="7"/>
      <c r="AHW30" s="7"/>
      <c r="AHX30" s="7"/>
      <c r="AHY30" s="7"/>
      <c r="AHZ30" s="7"/>
      <c r="AIA30" s="7"/>
      <c r="AIB30" s="7"/>
      <c r="AIC30" s="7"/>
      <c r="AID30" s="7"/>
      <c r="AIE30" s="7"/>
      <c r="AIF30" s="7"/>
      <c r="AIG30" s="7"/>
      <c r="AIH30" s="7"/>
      <c r="AII30" s="7"/>
      <c r="AIJ30" s="7"/>
      <c r="AIK30" s="7"/>
      <c r="AIL30" s="7"/>
      <c r="AIM30" s="7"/>
      <c r="AIN30" s="7"/>
      <c r="AIO30" s="7"/>
      <c r="AIP30" s="7"/>
      <c r="AIQ30" s="7"/>
      <c r="AIR30" s="7"/>
      <c r="AIS30" s="7"/>
      <c r="AIT30" s="7"/>
      <c r="AIU30" s="7"/>
      <c r="AIV30" s="7"/>
      <c r="AIW30" s="7"/>
      <c r="AIX30" s="7"/>
      <c r="AIY30" s="7"/>
      <c r="AIZ30" s="7"/>
      <c r="AJA30" s="7"/>
      <c r="AJB30" s="7"/>
      <c r="AJC30" s="7"/>
      <c r="AJD30" s="7"/>
      <c r="AJE30" s="7"/>
      <c r="AJF30" s="7"/>
      <c r="AJG30" s="7"/>
      <c r="AJH30" s="7"/>
      <c r="AJI30" s="7"/>
      <c r="AJJ30" s="7"/>
      <c r="AJK30" s="7"/>
      <c r="AJL30" s="7"/>
      <c r="AJM30" s="7"/>
      <c r="AJN30" s="7"/>
      <c r="AJO30" s="7"/>
      <c r="AJP30" s="7"/>
      <c r="AJQ30" s="7"/>
      <c r="AJR30" s="7"/>
      <c r="AJS30" s="7"/>
      <c r="AJT30" s="7"/>
      <c r="AJU30" s="7"/>
      <c r="AJV30" s="7"/>
      <c r="AJW30" s="7"/>
      <c r="AJX30" s="7"/>
      <c r="AJY30" s="7"/>
      <c r="AJZ30" s="7"/>
      <c r="AKA30" s="7"/>
      <c r="AKB30" s="7"/>
      <c r="AKC30" s="7"/>
      <c r="AKD30" s="7"/>
      <c r="AKE30" s="7"/>
      <c r="AKF30" s="7"/>
      <c r="AKG30" s="7"/>
      <c r="AKH30" s="7"/>
      <c r="AKI30" s="7"/>
      <c r="AKJ30" s="7"/>
      <c r="AKK30" s="7"/>
      <c r="AKL30" s="7"/>
      <c r="AKM30" s="7"/>
      <c r="AKN30" s="7"/>
      <c r="AKO30" s="7"/>
      <c r="AKP30" s="7"/>
      <c r="AKQ30" s="7"/>
      <c r="AKR30" s="7"/>
      <c r="AKS30" s="7"/>
      <c r="AKT30" s="7"/>
      <c r="AKU30" s="7"/>
      <c r="AKV30" s="7"/>
      <c r="AKW30" s="7"/>
      <c r="AKX30" s="7"/>
      <c r="AKY30" s="7"/>
      <c r="AKZ30" s="7"/>
      <c r="ALA30" s="7"/>
      <c r="ALB30" s="7"/>
      <c r="ALC30" s="7"/>
      <c r="ALD30" s="7"/>
      <c r="ALE30" s="7"/>
      <c r="ALF30" s="7"/>
      <c r="ALG30" s="7"/>
      <c r="ALH30" s="7"/>
      <c r="ALI30" s="7"/>
      <c r="ALJ30" s="7"/>
      <c r="ALK30" s="7"/>
      <c r="ALL30" s="7"/>
    </row>
    <row r="31" spans="1:1000" customFormat="1" ht="15" customHeight="1" x14ac:dyDescent="0.25">
      <c r="A31" s="32" t="str">
        <f ca="1">IF(_xll.TM1RPTELISCONSOLIDATED($C$20,$C31),IF(_xll.TM1RPTELLEV($C$20,$C31)&lt;=3,_xll.TM1RPTELLEV($C$20,$C31),"D"),"N")</f>
        <v>N</v>
      </c>
      <c r="B31" s="32"/>
      <c r="C31" s="102" t="s">
        <v>285</v>
      </c>
      <c r="D31" s="86">
        <f ca="1">_xll.DBRW($C$9,$C31,$D$13,D$19,$C$13)</f>
        <v>104410</v>
      </c>
      <c r="E31" s="86">
        <f ca="1">_xll.DBRW($C$9,$C31,$D$13,E$19,$C$13)</f>
        <v>107217.9474758366</v>
      </c>
      <c r="F31" s="86">
        <f ca="1">_xll.DBRW($C$9,$C31,$D$13,F$19,$C$13)</f>
        <v>107132.7754213592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  <c r="AIA31" s="7"/>
      <c r="AIB31" s="7"/>
      <c r="AIC31" s="7"/>
      <c r="AID31" s="7"/>
      <c r="AIE31" s="7"/>
      <c r="AIF31" s="7"/>
      <c r="AIG31" s="7"/>
      <c r="AIH31" s="7"/>
      <c r="AII31" s="7"/>
      <c r="AIJ31" s="7"/>
      <c r="AIK31" s="7"/>
      <c r="AIL31" s="7"/>
      <c r="AIM31" s="7"/>
      <c r="AIN31" s="7"/>
      <c r="AIO31" s="7"/>
      <c r="AIP31" s="7"/>
      <c r="AIQ31" s="7"/>
      <c r="AIR31" s="7"/>
      <c r="AIS31" s="7"/>
      <c r="AIT31" s="7"/>
      <c r="AIU31" s="7"/>
      <c r="AIV31" s="7"/>
      <c r="AIW31" s="7"/>
      <c r="AIX31" s="7"/>
      <c r="AIY31" s="7"/>
      <c r="AIZ31" s="7"/>
      <c r="AJA31" s="7"/>
      <c r="AJB31" s="7"/>
      <c r="AJC31" s="7"/>
      <c r="AJD31" s="7"/>
      <c r="AJE31" s="7"/>
      <c r="AJF31" s="7"/>
      <c r="AJG31" s="7"/>
      <c r="AJH31" s="7"/>
      <c r="AJI31" s="7"/>
      <c r="AJJ31" s="7"/>
      <c r="AJK31" s="7"/>
      <c r="AJL31" s="7"/>
      <c r="AJM31" s="7"/>
      <c r="AJN31" s="7"/>
      <c r="AJO31" s="7"/>
      <c r="AJP31" s="7"/>
      <c r="AJQ31" s="7"/>
      <c r="AJR31" s="7"/>
      <c r="AJS31" s="7"/>
      <c r="AJT31" s="7"/>
      <c r="AJU31" s="7"/>
      <c r="AJV31" s="7"/>
      <c r="AJW31" s="7"/>
      <c r="AJX31" s="7"/>
      <c r="AJY31" s="7"/>
      <c r="AJZ31" s="7"/>
      <c r="AKA31" s="7"/>
      <c r="AKB31" s="7"/>
      <c r="AKC31" s="7"/>
      <c r="AKD31" s="7"/>
      <c r="AKE31" s="7"/>
      <c r="AKF31" s="7"/>
      <c r="AKG31" s="7"/>
      <c r="AKH31" s="7"/>
      <c r="AKI31" s="7"/>
      <c r="AKJ31" s="7"/>
      <c r="AKK31" s="7"/>
      <c r="AKL31" s="7"/>
      <c r="AKM31" s="7"/>
      <c r="AKN31" s="7"/>
      <c r="AKO31" s="7"/>
      <c r="AKP31" s="7"/>
      <c r="AKQ31" s="7"/>
      <c r="AKR31" s="7"/>
      <c r="AKS31" s="7"/>
      <c r="AKT31" s="7"/>
      <c r="AKU31" s="7"/>
      <c r="AKV31" s="7"/>
      <c r="AKW31" s="7"/>
      <c r="AKX31" s="7"/>
      <c r="AKY31" s="7"/>
      <c r="AKZ31" s="7"/>
      <c r="ALA31" s="7"/>
      <c r="ALB31" s="7"/>
      <c r="ALC31" s="7"/>
      <c r="ALD31" s="7"/>
      <c r="ALE31" s="7"/>
      <c r="ALF31" s="7"/>
      <c r="ALG31" s="7"/>
      <c r="ALH31" s="7"/>
      <c r="ALI31" s="7"/>
      <c r="ALJ31" s="7"/>
      <c r="ALK31" s="7"/>
      <c r="ALL31" s="7"/>
    </row>
    <row r="32" spans="1:1000" customFormat="1" ht="15" customHeight="1" x14ac:dyDescent="0.25">
      <c r="A32" s="32" t="str">
        <f ca="1">IF(_xll.TM1RPTELISCONSOLIDATED($C$20,$C32),IF(_xll.TM1RPTELLEV($C$20,$C32)&lt;=3,_xll.TM1RPTELLEV($C$20,$C32),"D"),"N")</f>
        <v>N</v>
      </c>
      <c r="B32" s="32"/>
      <c r="C32" s="102" t="s">
        <v>286</v>
      </c>
      <c r="D32" s="86">
        <f ca="1">_xll.DBRW($C$9,$C32,$D$13,D$19,$C$13)</f>
        <v>96988</v>
      </c>
      <c r="E32" s="86">
        <f ca="1">_xll.DBRW($C$9,$C32,$D$13,E$19,$C$13)</f>
        <v>99807.27107524802</v>
      </c>
      <c r="F32" s="86">
        <f ca="1">_xll.DBRW($C$9,$C32,$D$13,F$19,$C$13)</f>
        <v>99573.079466978365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/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/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/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/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/>
      <c r="AHD32" s="7"/>
      <c r="AHE32" s="7"/>
      <c r="AHF32" s="7"/>
      <c r="AHG32" s="7"/>
      <c r="AHH32" s="7"/>
      <c r="AHI32" s="7"/>
      <c r="AHJ32" s="7"/>
      <c r="AHK32" s="7"/>
      <c r="AHL32" s="7"/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  <c r="AIA32" s="7"/>
      <c r="AIB32" s="7"/>
      <c r="AIC32" s="7"/>
      <c r="AID32" s="7"/>
      <c r="AIE32" s="7"/>
      <c r="AIF32" s="7"/>
      <c r="AIG32" s="7"/>
      <c r="AIH32" s="7"/>
      <c r="AII32" s="7"/>
      <c r="AIJ32" s="7"/>
      <c r="AIK32" s="7"/>
      <c r="AIL32" s="7"/>
      <c r="AIM32" s="7"/>
      <c r="AIN32" s="7"/>
      <c r="AIO32" s="7"/>
      <c r="AIP32" s="7"/>
      <c r="AIQ32" s="7"/>
      <c r="AIR32" s="7"/>
      <c r="AIS32" s="7"/>
      <c r="AIT32" s="7"/>
      <c r="AIU32" s="7"/>
      <c r="AIV32" s="7"/>
      <c r="AIW32" s="7"/>
      <c r="AIX32" s="7"/>
      <c r="AIY32" s="7"/>
      <c r="AIZ32" s="7"/>
      <c r="AJA32" s="7"/>
      <c r="AJB32" s="7"/>
      <c r="AJC32" s="7"/>
      <c r="AJD32" s="7"/>
      <c r="AJE32" s="7"/>
      <c r="AJF32" s="7"/>
      <c r="AJG32" s="7"/>
      <c r="AJH32" s="7"/>
      <c r="AJI32" s="7"/>
      <c r="AJJ32" s="7"/>
      <c r="AJK32" s="7"/>
      <c r="AJL32" s="7"/>
      <c r="AJM32" s="7"/>
      <c r="AJN32" s="7"/>
      <c r="AJO32" s="7"/>
      <c r="AJP32" s="7"/>
      <c r="AJQ32" s="7"/>
      <c r="AJR32" s="7"/>
      <c r="AJS32" s="7"/>
      <c r="AJT32" s="7"/>
      <c r="AJU32" s="7"/>
      <c r="AJV32" s="7"/>
      <c r="AJW32" s="7"/>
      <c r="AJX32" s="7"/>
      <c r="AJY32" s="7"/>
      <c r="AJZ32" s="7"/>
      <c r="AKA32" s="7"/>
      <c r="AKB32" s="7"/>
      <c r="AKC32" s="7"/>
      <c r="AKD32" s="7"/>
      <c r="AKE32" s="7"/>
      <c r="AKF32" s="7"/>
      <c r="AKG32" s="7"/>
      <c r="AKH32" s="7"/>
      <c r="AKI32" s="7"/>
      <c r="AKJ32" s="7"/>
      <c r="AKK32" s="7"/>
      <c r="AKL32" s="7"/>
      <c r="AKM32" s="7"/>
      <c r="AKN32" s="7"/>
      <c r="AKO32" s="7"/>
      <c r="AKP32" s="7"/>
      <c r="AKQ32" s="7"/>
      <c r="AKR32" s="7"/>
      <c r="AKS32" s="7"/>
      <c r="AKT32" s="7"/>
      <c r="AKU32" s="7"/>
      <c r="AKV32" s="7"/>
      <c r="AKW32" s="7"/>
      <c r="AKX32" s="7"/>
      <c r="AKY32" s="7"/>
      <c r="AKZ32" s="7"/>
      <c r="ALA32" s="7"/>
      <c r="ALB32" s="7"/>
      <c r="ALC32" s="7"/>
      <c r="ALD32" s="7"/>
      <c r="ALE32" s="7"/>
      <c r="ALF32" s="7"/>
      <c r="ALG32" s="7"/>
      <c r="ALH32" s="7"/>
      <c r="ALI32" s="7"/>
      <c r="ALJ32" s="7"/>
      <c r="ALK32" s="7"/>
      <c r="ALL32" s="7"/>
    </row>
  </sheetData>
  <mergeCells count="2">
    <mergeCell ref="E12:F12"/>
    <mergeCell ref="E13:F13"/>
  </mergeCells>
  <phoneticPr fontId="3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1" r:id="rId4" name="TIButton1">
          <controlPr defaultSize="0" print="0" autoLine="0" r:id="rId5">
            <anchor moveWithCells="1">
              <from>
                <xdr:col>10</xdr:col>
                <xdr:colOff>104775</xdr:colOff>
                <xdr:row>10</xdr:row>
                <xdr:rowOff>66675</xdr:rowOff>
              </from>
              <to>
                <xdr:col>11</xdr:col>
                <xdr:colOff>266700</xdr:colOff>
                <xdr:row>10</xdr:row>
                <xdr:rowOff>285750</xdr:rowOff>
              </to>
            </anchor>
          </controlPr>
        </control>
      </mc:Choice>
      <mc:Fallback>
        <control shapeId="10241" r:id="rId4" name="TI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26"/>
  <sheetViews>
    <sheetView showGridLines="0" showRowColHeaders="0" topLeftCell="A5" workbookViewId="0"/>
  </sheetViews>
  <sheetFormatPr defaultRowHeight="12" x14ac:dyDescent="0.2"/>
  <cols>
    <col min="1" max="1" width="1.42578125" style="3" customWidth="1"/>
    <col min="2" max="2" width="22.5703125" style="3" customWidth="1"/>
    <col min="3" max="3" width="7.7109375" style="3" customWidth="1"/>
    <col min="4" max="16" width="8.7109375" style="3" customWidth="1"/>
    <col min="17" max="16384" width="9.140625" style="3"/>
  </cols>
  <sheetData>
    <row r="1" spans="1:16" hidden="1" x14ac:dyDescent="0.2">
      <c r="B1" s="3" t="s">
        <v>42</v>
      </c>
      <c r="C1" s="3" t="str">
        <f ca="1">_xll.VIEW("smartco:Employee",$B$8,$D$3,$C$8,$E$8,"!")</f>
        <v>smartco:Employee</v>
      </c>
      <c r="J1" s="13" t="s">
        <v>5</v>
      </c>
      <c r="K1" s="8" t="str">
        <f ca="1">_xll.DBRW($C$1,$B$8,$D$3,$C$8,$E$8,"FTEValidation")</f>
        <v>OK</v>
      </c>
      <c r="L1" s="13" t="s">
        <v>253</v>
      </c>
      <c r="M1" s="8" t="str">
        <f ca="1">_xll.DBRW($C$1,$B$8,$D$3,$C$8,$E$8,"MeritValidation")</f>
        <v>OK</v>
      </c>
    </row>
    <row r="2" spans="1:16" hidden="1" x14ac:dyDescent="0.2">
      <c r="B2" s="3" t="s">
        <v>42</v>
      </c>
      <c r="C2" s="3" t="str">
        <f ca="1">_xll.VIEW("smartco:Compensation",$B$8,$D$3,"!",$C$8,$E$8,"!")</f>
        <v>smartco:Compensation</v>
      </c>
    </row>
    <row r="3" spans="1:16" hidden="1" x14ac:dyDescent="0.2">
      <c r="C3" s="14" t="s">
        <v>43</v>
      </c>
      <c r="D3" s="15" t="s">
        <v>289</v>
      </c>
    </row>
    <row r="4" spans="1:16" hidden="1" x14ac:dyDescent="0.2">
      <c r="C4" s="14"/>
    </row>
    <row r="5" spans="1:16" ht="21" customHeight="1" x14ac:dyDescent="0.25">
      <c r="A5" s="4"/>
      <c r="B5" s="78" t="s">
        <v>287</v>
      </c>
      <c r="C5" s="17"/>
      <c r="D5" s="17"/>
      <c r="E5" s="108"/>
      <c r="F5" s="17"/>
      <c r="G5" s="17"/>
      <c r="H5" s="108"/>
      <c r="I5" s="17"/>
      <c r="J5" s="17"/>
      <c r="K5" s="108"/>
      <c r="L5" s="17"/>
      <c r="M5" s="17"/>
      <c r="N5" s="108"/>
      <c r="O5" s="17"/>
      <c r="P5" s="17"/>
    </row>
    <row r="6" spans="1:16" ht="8.25" customHeight="1" x14ac:dyDescent="0.2">
      <c r="H6" s="4"/>
      <c r="I6" s="4"/>
      <c r="J6" s="4"/>
    </row>
    <row r="7" spans="1:16" s="6" customFormat="1" ht="15" customHeight="1" x14ac:dyDescent="0.25">
      <c r="B7" s="21" t="s">
        <v>33</v>
      </c>
      <c r="C7" s="152" t="s">
        <v>0</v>
      </c>
      <c r="D7" s="156"/>
      <c r="E7" s="136" t="s">
        <v>1</v>
      </c>
      <c r="F7" s="136"/>
      <c r="J7" s="141"/>
      <c r="K7" s="141"/>
      <c r="L7" s="141"/>
      <c r="M7" s="141"/>
      <c r="N7" s="9"/>
    </row>
    <row r="8" spans="1:16" s="6" customFormat="1" ht="15" customHeight="1" x14ac:dyDescent="0.25">
      <c r="B8" s="79" t="str">
        <f ca="1">_xll.SUBNM("smartco:organization","",Organization,"Caption_Default")</f>
        <v>Massachusetts</v>
      </c>
      <c r="C8" s="140" t="str">
        <f ca="1">_xll.SUBNM("smartco:Year","Default","Y2","Caption_Default")</f>
        <v>2015</v>
      </c>
      <c r="D8" s="140"/>
      <c r="E8" s="140" t="str">
        <f ca="1">_xll.SUBNM("smartco:Version","Current",_xll.DBR("smartco:Calendar","Current Version","String"),"Caption_Default")</f>
        <v>Budget</v>
      </c>
      <c r="F8" s="140"/>
      <c r="J8" s="10"/>
      <c r="K8" s="11"/>
      <c r="L8" s="10"/>
      <c r="M8" s="11"/>
      <c r="N8" s="9"/>
    </row>
    <row r="9" spans="1:16" s="7" customFormat="1" ht="6" customHeight="1" x14ac:dyDescent="0.2"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10" spans="1:16" s="7" customFormat="1" ht="12.75" thickBot="1" x14ac:dyDescent="0.25">
      <c r="B10" s="99"/>
      <c r="C10" s="99"/>
      <c r="D10" s="99" t="s">
        <v>0</v>
      </c>
      <c r="E10" s="99" t="s">
        <v>21</v>
      </c>
      <c r="F10" s="99" t="s">
        <v>22</v>
      </c>
      <c r="G10" s="99" t="s">
        <v>23</v>
      </c>
      <c r="H10" s="99" t="s">
        <v>24</v>
      </c>
      <c r="I10" s="99" t="s">
        <v>25</v>
      </c>
      <c r="J10" s="99" t="s">
        <v>26</v>
      </c>
      <c r="K10" s="99" t="s">
        <v>27</v>
      </c>
      <c r="L10" s="99" t="s">
        <v>28</v>
      </c>
      <c r="M10" s="99" t="s">
        <v>29</v>
      </c>
      <c r="N10" s="99" t="s">
        <v>30</v>
      </c>
      <c r="O10" s="99" t="s">
        <v>31</v>
      </c>
      <c r="P10" s="99" t="s">
        <v>32</v>
      </c>
    </row>
    <row r="11" spans="1:16" s="32" customFormat="1" ht="15" customHeight="1" thickTop="1" x14ac:dyDescent="0.2">
      <c r="B11" s="83" t="s">
        <v>5</v>
      </c>
      <c r="C11" s="31"/>
      <c r="D11" s="85">
        <f ca="1">_xll.DBRW($C$2,$B$8,$D$3,D$10,$C$8,$E$8,$B11)</f>
        <v>3</v>
      </c>
      <c r="E11" s="85">
        <f ca="1">_xll.DBRW($C$2,$B$8,$D$3,E$10,$C$8,$E$8,$B11)</f>
        <v>3</v>
      </c>
      <c r="F11" s="85">
        <f ca="1">_xll.DBRW($C$2,$B$8,$D$3,F$10,$C$8,$E$8,$B11)</f>
        <v>2</v>
      </c>
      <c r="G11" s="85">
        <f ca="1">_xll.DBRW($C$2,$B$8,$D$3,G$10,$C$8,$E$8,$B11)</f>
        <v>5</v>
      </c>
      <c r="H11" s="85">
        <f ca="1">_xll.DBRW($C$2,$B$8,$D$3,H$10,$C$8,$E$8,$B11)</f>
        <v>5</v>
      </c>
      <c r="I11" s="85">
        <f ca="1">_xll.DBRW($C$2,$B$8,$D$3,I$10,$C$8,$E$8,$B11)</f>
        <v>4</v>
      </c>
      <c r="J11" s="85">
        <f ca="1">_xll.DBRW($C$2,$B$8,$D$3,J$10,$C$8,$E$8,$B11)</f>
        <v>3</v>
      </c>
      <c r="K11" s="85">
        <f ca="1">_xll.DBRW($C$2,$B$8,$D$3,K$10,$C$8,$E$8,$B11)</f>
        <v>3</v>
      </c>
      <c r="L11" s="85">
        <f ca="1">_xll.DBRW($C$2,$B$8,$D$3,L$10,$C$8,$E$8,$B11)</f>
        <v>3</v>
      </c>
      <c r="M11" s="85">
        <f ca="1">_xll.DBRW($C$2,$B$8,$D$3,M$10,$C$8,$E$8,$B11)</f>
        <v>3</v>
      </c>
      <c r="N11" s="85">
        <f ca="1">_xll.DBRW($C$2,$B$8,$D$3,N$10,$C$8,$E$8,$B11)</f>
        <v>3</v>
      </c>
      <c r="O11" s="85">
        <f ca="1">_xll.DBRW($C$2,$B$8,$D$3,O$10,$C$8,$E$8,$B11)</f>
        <v>3</v>
      </c>
      <c r="P11" s="85">
        <f ca="1">_xll.DBRW($C$2,$B$8,$D$3,P$10,$C$8,$E$8,$B11)</f>
        <v>3</v>
      </c>
    </row>
    <row r="12" spans="1:16" s="39" customFormat="1" ht="6" customHeight="1" x14ac:dyDescent="0.2">
      <c r="B12" s="25"/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s="40" customFormat="1" ht="15" customHeight="1" x14ac:dyDescent="0.25">
      <c r="B13" s="84" t="s">
        <v>45</v>
      </c>
      <c r="C13" s="41"/>
      <c r="D13" s="92">
        <f ca="1">_xll.DBRW($C$2,$B$8,$D$3,D$10,$C$8,$E$8,$B13)</f>
        <v>499815.88054066058</v>
      </c>
      <c r="E13" s="92">
        <f ca="1">_xll.DBRW($C$2,$B$8,$D$3,E$10,$C$8,$E$8,$B13)</f>
        <v>30239.9326070268</v>
      </c>
      <c r="F13" s="92">
        <f ca="1">_xll.DBRW($C$2,$B$8,$D$3,F$10,$C$8,$E$8,$B13)</f>
        <v>19939.9326070268</v>
      </c>
      <c r="G13" s="92">
        <f ca="1">_xll.DBRW($C$2,$B$8,$D$3,G$10,$C$8,$E$8,$B13)</f>
        <v>57946.657545651484</v>
      </c>
      <c r="H13" s="92">
        <f ca="1">_xll.DBRW($C$2,$B$8,$D$3,H$10,$C$8,$E$8,$B13)</f>
        <v>57061.724938624684</v>
      </c>
      <c r="I13" s="92">
        <f ca="1">_xll.DBRW($C$2,$B$8,$D$3,I$10,$C$8,$E$8,$B13)</f>
        <v>48478.391605291356</v>
      </c>
      <c r="J13" s="92">
        <f ca="1">_xll.DBRW($C$2,$B$8,$D$3,J$10,$C$8,$E$8,$B13)</f>
        <v>39980.891605291356</v>
      </c>
      <c r="K13" s="92">
        <f ca="1">_xll.DBRW($C$2,$B$8,$D$3,K$10,$C$8,$E$8,$B13)</f>
        <v>41028.05827195802</v>
      </c>
      <c r="L13" s="92">
        <f ca="1">_xll.DBRW($C$2,$B$8,$D$3,L$10,$C$8,$E$8,$B13)</f>
        <v>41028.05827195802</v>
      </c>
      <c r="M13" s="92">
        <f ca="1">_xll.DBRW($C$2,$B$8,$D$3,M$10,$C$8,$E$8,$B13)</f>
        <v>41028.05827195802</v>
      </c>
      <c r="N13" s="92">
        <f ca="1">_xll.DBRW($C$2,$B$8,$D$3,N$10,$C$8,$E$8,$B13)</f>
        <v>41028.05827195802</v>
      </c>
      <c r="O13" s="92">
        <f ca="1">_xll.DBRW($C$2,$B$8,$D$3,O$10,$C$8,$E$8,$B13)</f>
        <v>41028.05827195802</v>
      </c>
      <c r="P13" s="92">
        <f ca="1">_xll.DBRW($C$2,$B$8,$D$3,P$10,$C$8,$E$8,$B13)</f>
        <v>41028.05827195802</v>
      </c>
    </row>
    <row r="14" spans="1:16" s="32" customFormat="1" ht="15" customHeight="1" x14ac:dyDescent="0.2">
      <c r="B14" s="82" t="s">
        <v>304</v>
      </c>
      <c r="C14" s="31"/>
      <c r="D14" s="86">
        <f ca="1">_xll.DBRW($C$2,$B$8,$D$3,D$10,$C$8,$E$8,$B14)</f>
        <v>485258.13644724328</v>
      </c>
      <c r="E14" s="86">
        <f ca="1">_xll.DBRW($C$2,$B$8,$D$3,E$10,$C$8,$E$8,$B14)</f>
        <v>29359.157870899806</v>
      </c>
      <c r="F14" s="86">
        <f ca="1">_xll.DBRW($C$2,$B$8,$D$3,F$10,$C$8,$E$8,$B14)</f>
        <v>19359.157870899806</v>
      </c>
      <c r="G14" s="86">
        <f ca="1">_xll.DBRW($C$2,$B$8,$D$3,G$10,$C$8,$E$8,$B14)</f>
        <v>56258.890821020861</v>
      </c>
      <c r="H14" s="86">
        <f ca="1">_xll.DBRW($C$2,$B$8,$D$3,H$10,$C$8,$E$8,$B14)</f>
        <v>55399.732950121062</v>
      </c>
      <c r="I14" s="86">
        <f ca="1">_xll.DBRW($C$2,$B$8,$D$3,I$10,$C$8,$E$8,$B14)</f>
        <v>47066.399616787719</v>
      </c>
      <c r="J14" s="86">
        <f ca="1">_xll.DBRW($C$2,$B$8,$D$3,J$10,$C$8,$E$8,$B14)</f>
        <v>38816.399616787719</v>
      </c>
      <c r="K14" s="86">
        <f ca="1">_xll.DBRW($C$2,$B$8,$D$3,K$10,$C$8,$E$8,$B14)</f>
        <v>39833.066283454391</v>
      </c>
      <c r="L14" s="86">
        <f ca="1">_xll.DBRW($C$2,$B$8,$D$3,L$10,$C$8,$E$8,$B14)</f>
        <v>39833.066283454391</v>
      </c>
      <c r="M14" s="86">
        <f ca="1">_xll.DBRW($C$2,$B$8,$D$3,M$10,$C$8,$E$8,$B14)</f>
        <v>39833.066283454391</v>
      </c>
      <c r="N14" s="86">
        <f ca="1">_xll.DBRW($C$2,$B$8,$D$3,N$10,$C$8,$E$8,$B14)</f>
        <v>39833.066283454391</v>
      </c>
      <c r="O14" s="86">
        <f ca="1">_xll.DBRW($C$2,$B$8,$D$3,O$10,$C$8,$E$8,$B14)</f>
        <v>39833.066283454391</v>
      </c>
      <c r="P14" s="86">
        <f ca="1">_xll.DBRW($C$2,$B$8,$D$3,P$10,$C$8,$E$8,$B14)</f>
        <v>39833.066283454391</v>
      </c>
    </row>
    <row r="15" spans="1:16" s="32" customFormat="1" ht="15" customHeight="1" x14ac:dyDescent="0.2">
      <c r="B15" s="82" t="s">
        <v>305</v>
      </c>
      <c r="C15" s="31"/>
      <c r="D15" s="86">
        <f ca="1">_xll.DBRW($C$2,$B$8,$D$3,D$10,$C$8,$E$8,$B15)</f>
        <v>14557.744093417299</v>
      </c>
      <c r="E15" s="86">
        <f ca="1">_xll.DBRW($C$2,$B$8,$D$3,E$10,$C$8,$E$8,$B15)</f>
        <v>880.77473612699418</v>
      </c>
      <c r="F15" s="86">
        <f ca="1">_xll.DBRW($C$2,$B$8,$D$3,F$10,$C$8,$E$8,$B15)</f>
        <v>580.77473612699418</v>
      </c>
      <c r="G15" s="86">
        <f ca="1">_xll.DBRW($C$2,$B$8,$D$3,G$10,$C$8,$E$8,$B15)</f>
        <v>1687.766724630626</v>
      </c>
      <c r="H15" s="86">
        <f ca="1">_xll.DBRW($C$2,$B$8,$D$3,H$10,$C$8,$E$8,$B15)</f>
        <v>1661.9919885036315</v>
      </c>
      <c r="I15" s="86">
        <f ca="1">_xll.DBRW($C$2,$B$8,$D$3,I$10,$C$8,$E$8,$B15)</f>
        <v>1411.9919885036315</v>
      </c>
      <c r="J15" s="86">
        <f ca="1">_xll.DBRW($C$2,$B$8,$D$3,J$10,$C$8,$E$8,$B15)</f>
        <v>1164.4919885036315</v>
      </c>
      <c r="K15" s="86">
        <f ca="1">_xll.DBRW($C$2,$B$8,$D$3,K$10,$C$8,$E$8,$B15)</f>
        <v>1194.9919885036315</v>
      </c>
      <c r="L15" s="86">
        <f ca="1">_xll.DBRW($C$2,$B$8,$D$3,L$10,$C$8,$E$8,$B15)</f>
        <v>1194.9919885036315</v>
      </c>
      <c r="M15" s="86">
        <f ca="1">_xll.DBRW($C$2,$B$8,$D$3,M$10,$C$8,$E$8,$B15)</f>
        <v>1194.9919885036315</v>
      </c>
      <c r="N15" s="86">
        <f ca="1">_xll.DBRW($C$2,$B$8,$D$3,N$10,$C$8,$E$8,$B15)</f>
        <v>1194.9919885036315</v>
      </c>
      <c r="O15" s="86">
        <f ca="1">_xll.DBRW($C$2,$B$8,$D$3,O$10,$C$8,$E$8,$B15)</f>
        <v>1194.9919885036315</v>
      </c>
      <c r="P15" s="86">
        <f ca="1">_xll.DBRW($C$2,$B$8,$D$3,P$10,$C$8,$E$8,$B15)</f>
        <v>1194.9919885036315</v>
      </c>
    </row>
    <row r="16" spans="1:16" s="39" customFormat="1" ht="6" customHeight="1" x14ac:dyDescent="0.2">
      <c r="B16" s="25"/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</row>
    <row r="17" spans="2:16" s="40" customFormat="1" ht="15" customHeight="1" x14ac:dyDescent="0.25">
      <c r="B17" s="84" t="s">
        <v>307</v>
      </c>
      <c r="C17" s="41"/>
      <c r="D17" s="92">
        <f ca="1">_xll.DBRW($C$2,$B$8,$D$3,D$10,$C$8,$E$8,$B17)</f>
        <v>68230.976373669197</v>
      </c>
      <c r="E17" s="92">
        <f ca="1">_xll.DBRW($C$2,$B$8,$D$3,E$10,$C$8,$E$8,$B17)</f>
        <v>4273.0989445079767</v>
      </c>
      <c r="F17" s="92">
        <f ca="1">_xll.DBRW($C$2,$B$8,$D$3,F$10,$C$8,$E$8,$B17)</f>
        <v>2823.0989445079767</v>
      </c>
      <c r="G17" s="92">
        <f ca="1">_xll.DBRW($C$2,$B$8,$D$3,G$10,$C$8,$E$8,$B17)</f>
        <v>8001.0668985225038</v>
      </c>
      <c r="H17" s="92">
        <f ca="1">_xll.DBRW($C$2,$B$8,$D$3,H$10,$C$8,$E$8,$B17)</f>
        <v>7897.9679540145262</v>
      </c>
      <c r="I17" s="92">
        <f ca="1">_xll.DBRW($C$2,$B$8,$D$3,I$10,$C$8,$E$8,$B17)</f>
        <v>6647.9679540145262</v>
      </c>
      <c r="J17" s="92">
        <f ca="1">_xll.DBRW($C$2,$B$8,$D$3,J$10,$C$8,$E$8,$B17)</f>
        <v>5407.9679540145262</v>
      </c>
      <c r="K17" s="92">
        <f ca="1">_xll.DBRW($C$2,$B$8,$D$3,K$10,$C$8,$E$8,$B17)</f>
        <v>5529.9679540145262</v>
      </c>
      <c r="L17" s="92">
        <f ca="1">_xll.DBRW($C$2,$B$8,$D$3,L$10,$C$8,$E$8,$B17)</f>
        <v>5529.9679540145262</v>
      </c>
      <c r="M17" s="92">
        <f ca="1">_xll.DBRW($C$2,$B$8,$D$3,M$10,$C$8,$E$8,$B17)</f>
        <v>5529.9679540145262</v>
      </c>
      <c r="N17" s="92">
        <f ca="1">_xll.DBRW($C$2,$B$8,$D$3,N$10,$C$8,$E$8,$B17)</f>
        <v>5529.9679540145262</v>
      </c>
      <c r="O17" s="92">
        <f ca="1">_xll.DBRW($C$2,$B$8,$D$3,O$10,$C$8,$E$8,$B17)</f>
        <v>5529.9679540145262</v>
      </c>
      <c r="P17" s="92">
        <f ca="1">_xll.DBRW($C$2,$B$8,$D$3,P$10,$C$8,$E$8,$B17)</f>
        <v>5529.9679540145262</v>
      </c>
    </row>
    <row r="18" spans="2:16" s="32" customFormat="1" ht="15" customHeight="1" x14ac:dyDescent="0.2">
      <c r="B18" s="82" t="s">
        <v>46</v>
      </c>
      <c r="C18" s="31"/>
      <c r="D18" s="86">
        <f ca="1">_xll.DBRW($C$2,$B$8,$D$3,D$10,$C$8,$E$8,$B18)</f>
        <v>10000</v>
      </c>
      <c r="E18" s="86">
        <f ca="1">_xll.DBRW($C$2,$B$8,$D$3,E$10,$C$8,$E$8,$B18)</f>
        <v>750</v>
      </c>
      <c r="F18" s="86">
        <f ca="1">_xll.DBRW($C$2,$B$8,$D$3,F$10,$C$8,$E$8,$B18)</f>
        <v>500</v>
      </c>
      <c r="G18" s="86">
        <f ca="1">_xll.DBRW($C$2,$B$8,$D$3,G$10,$C$8,$E$8,$B18)</f>
        <v>1250</v>
      </c>
      <c r="H18" s="86">
        <f ca="1">_xll.DBRW($C$2,$B$8,$D$3,H$10,$C$8,$E$8,$B18)</f>
        <v>1250</v>
      </c>
      <c r="I18" s="86">
        <f ca="1">_xll.DBRW($C$2,$B$8,$D$3,I$10,$C$8,$E$8,$B18)</f>
        <v>1000</v>
      </c>
      <c r="J18" s="86">
        <f ca="1">_xll.DBRW($C$2,$B$8,$D$3,J$10,$C$8,$E$8,$B18)</f>
        <v>750</v>
      </c>
      <c r="K18" s="86">
        <f ca="1">_xll.DBRW($C$2,$B$8,$D$3,K$10,$C$8,$E$8,$B18)</f>
        <v>750</v>
      </c>
      <c r="L18" s="86">
        <f ca="1">_xll.DBRW($C$2,$B$8,$D$3,L$10,$C$8,$E$8,$B18)</f>
        <v>750</v>
      </c>
      <c r="M18" s="86">
        <f ca="1">_xll.DBRW($C$2,$B$8,$D$3,M$10,$C$8,$E$8,$B18)</f>
        <v>750</v>
      </c>
      <c r="N18" s="86">
        <f ca="1">_xll.DBRW($C$2,$B$8,$D$3,N$10,$C$8,$E$8,$B18)</f>
        <v>750</v>
      </c>
      <c r="O18" s="86">
        <f ca="1">_xll.DBRW($C$2,$B$8,$D$3,O$10,$C$8,$E$8,$B18)</f>
        <v>750</v>
      </c>
      <c r="P18" s="86">
        <f ca="1">_xll.DBRW($C$2,$B$8,$D$3,P$10,$C$8,$E$8,$B18)</f>
        <v>750</v>
      </c>
    </row>
    <row r="19" spans="2:16" s="32" customFormat="1" ht="15" customHeight="1" x14ac:dyDescent="0.2">
      <c r="B19" s="82" t="s">
        <v>47</v>
      </c>
      <c r="C19" s="31"/>
      <c r="D19" s="86">
        <f ca="1">_xll.DBRW($C$2,$B$8,$D$3,D$10,$C$8,$E$8,$B19)</f>
        <v>58230.976373669197</v>
      </c>
      <c r="E19" s="86">
        <f ca="1">_xll.DBRW($C$2,$B$8,$D$3,E$10,$C$8,$E$8,$B19)</f>
        <v>3523.0989445079767</v>
      </c>
      <c r="F19" s="86">
        <f ca="1">_xll.DBRW($C$2,$B$8,$D$3,F$10,$C$8,$E$8,$B19)</f>
        <v>2323.0989445079767</v>
      </c>
      <c r="G19" s="86">
        <f ca="1">_xll.DBRW($C$2,$B$8,$D$3,G$10,$C$8,$E$8,$B19)</f>
        <v>6751.0668985225038</v>
      </c>
      <c r="H19" s="86">
        <f ca="1">_xll.DBRW($C$2,$B$8,$D$3,H$10,$C$8,$E$8,$B19)</f>
        <v>6647.9679540145262</v>
      </c>
      <c r="I19" s="86">
        <f ca="1">_xll.DBRW($C$2,$B$8,$D$3,I$10,$C$8,$E$8,$B19)</f>
        <v>5647.9679540145262</v>
      </c>
      <c r="J19" s="86">
        <f ca="1">_xll.DBRW($C$2,$B$8,$D$3,J$10,$C$8,$E$8,$B19)</f>
        <v>4657.9679540145262</v>
      </c>
      <c r="K19" s="86">
        <f ca="1">_xll.DBRW($C$2,$B$8,$D$3,K$10,$C$8,$E$8,$B19)</f>
        <v>4779.9679540145262</v>
      </c>
      <c r="L19" s="86">
        <f ca="1">_xll.DBRW($C$2,$B$8,$D$3,L$10,$C$8,$E$8,$B19)</f>
        <v>4779.9679540145262</v>
      </c>
      <c r="M19" s="86">
        <f ca="1">_xll.DBRW($C$2,$B$8,$D$3,M$10,$C$8,$E$8,$B19)</f>
        <v>4779.9679540145262</v>
      </c>
      <c r="N19" s="86">
        <f ca="1">_xll.DBRW($C$2,$B$8,$D$3,N$10,$C$8,$E$8,$B19)</f>
        <v>4779.9679540145262</v>
      </c>
      <c r="O19" s="86">
        <f ca="1">_xll.DBRW($C$2,$B$8,$D$3,O$10,$C$8,$E$8,$B19)</f>
        <v>4779.9679540145262</v>
      </c>
      <c r="P19" s="86">
        <f ca="1">_xll.DBRW($C$2,$B$8,$D$3,P$10,$C$8,$E$8,$B19)</f>
        <v>4779.9679540145262</v>
      </c>
    </row>
    <row r="20" spans="2:16" s="39" customFormat="1" ht="6" customHeight="1" x14ac:dyDescent="0.2">
      <c r="B20" s="25"/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2:16" s="40" customFormat="1" ht="15" customHeight="1" x14ac:dyDescent="0.25">
      <c r="B21" s="84" t="s">
        <v>306</v>
      </c>
      <c r="C21" s="41"/>
      <c r="D21" s="92">
        <f ca="1">_xll.DBRW($C$2,$B$8,$D$3,D$10,$C$8,$E$8,$B21)</f>
        <v>27748.720718984041</v>
      </c>
      <c r="E21" s="92">
        <f ca="1">_xll.DBRW($C$2,$B$8,$D$3,E$10,$C$8,$E$8,$B21)</f>
        <v>2303.5195265507987</v>
      </c>
      <c r="F21" s="92">
        <f ca="1">_xll.DBRW($C$2,$B$8,$D$3,F$10,$C$8,$E$8,$B21)</f>
        <v>1518.9195265507988</v>
      </c>
      <c r="G21" s="92">
        <f ca="1">_xll.DBRW($C$2,$B$8,$D$3,G$10,$C$8,$E$8,$B21)</f>
        <v>4414.0725738172969</v>
      </c>
      <c r="H21" s="92">
        <f ca="1">_xll.DBRW($C$2,$B$8,$D$3,H$10,$C$8,$E$8,$B21)</f>
        <v>4346.6630472664983</v>
      </c>
      <c r="I21" s="92">
        <f ca="1">_xll.DBRW($C$2,$B$8,$D$3,I$10,$C$8,$E$8,$B21)</f>
        <v>3692.8297139331644</v>
      </c>
      <c r="J21" s="92">
        <f ca="1">_xll.DBRW($C$2,$B$8,$D$3,J$10,$C$8,$E$8,$B21)</f>
        <v>3045.5347139331643</v>
      </c>
      <c r="K21" s="92">
        <f ca="1">_xll.DBRW($C$2,$B$8,$D$3,K$10,$C$8,$E$8,$B21)</f>
        <v>2053.2190472664984</v>
      </c>
      <c r="L21" s="92">
        <f ca="1">_xll.DBRW($C$2,$B$8,$D$3,L$10,$C$8,$E$8,$B21)</f>
        <v>1794.8857139331649</v>
      </c>
      <c r="M21" s="92">
        <f ca="1">_xll.DBRW($C$2,$B$8,$D$3,M$10,$C$8,$E$8,$B21)</f>
        <v>1336.9227139331651</v>
      </c>
      <c r="N21" s="92">
        <f ca="1">_xll.DBRW($C$2,$B$8,$D$3,N$10,$C$8,$E$8,$B21)</f>
        <v>1080.7180472664982</v>
      </c>
      <c r="O21" s="92">
        <f ca="1">_xll.DBRW($C$2,$B$8,$D$3,O$10,$C$8,$E$8,$B21)</f>
        <v>1080.7180472664982</v>
      </c>
      <c r="P21" s="92">
        <f ca="1">_xll.DBRW($C$2,$B$8,$D$3,P$10,$C$8,$E$8,$B21)</f>
        <v>1080.7180472664982</v>
      </c>
    </row>
    <row r="22" spans="2:16" s="32" customFormat="1" ht="15" customHeight="1" x14ac:dyDescent="0.2">
      <c r="B22" s="82" t="s">
        <v>48</v>
      </c>
      <c r="C22" s="31"/>
      <c r="D22" s="86">
        <f ca="1">_xll.DBRW($C$2,$B$8,$D$3,D$10,$C$8,$E$8,$B22)</f>
        <v>20663.951926854294</v>
      </c>
      <c r="E22" s="86">
        <f ca="1">_xll.DBRW($C$2,$B$8,$D$3,E$10,$C$8,$E$8,$B22)</f>
        <v>1874.8758216356619</v>
      </c>
      <c r="F22" s="86">
        <f ca="1">_xll.DBRW($C$2,$B$8,$D$3,F$10,$C$8,$E$8,$B22)</f>
        <v>1236.2758216356617</v>
      </c>
      <c r="G22" s="86">
        <f ca="1">_xll.DBRW($C$2,$B$8,$D$3,G$10,$C$8,$E$8,$B22)</f>
        <v>3592.6927678303923</v>
      </c>
      <c r="H22" s="86">
        <f ca="1">_xll.DBRW($C$2,$B$8,$D$3,H$10,$C$8,$E$8,$B22)</f>
        <v>3537.8269461947307</v>
      </c>
      <c r="I22" s="86">
        <f ca="1">_xll.DBRW($C$2,$B$8,$D$3,I$10,$C$8,$E$8,$B22)</f>
        <v>3005.6602795280642</v>
      </c>
      <c r="J22" s="86">
        <f ca="1">_xll.DBRW($C$2,$B$8,$D$3,J$10,$C$8,$E$8,$B22)</f>
        <v>2478.8152795280639</v>
      </c>
      <c r="K22" s="86">
        <f ca="1">_xll.DBRW($C$2,$B$8,$D$3,K$10,$C$8,$E$8,$B22)</f>
        <v>1471.6562795280645</v>
      </c>
      <c r="L22" s="86">
        <f ca="1">_xll.DBRW($C$2,$B$8,$D$3,L$10,$C$8,$E$8,$B22)</f>
        <v>1213.3229461947308</v>
      </c>
      <c r="M22" s="86">
        <f ca="1">_xll.DBRW($C$2,$B$8,$D$3,M$10,$C$8,$E$8,$B22)</f>
        <v>755.35994619473126</v>
      </c>
      <c r="N22" s="86">
        <f ca="1">_xll.DBRW($C$2,$B$8,$D$3,N$10,$C$8,$E$8,$B22)</f>
        <v>499.155279528064</v>
      </c>
      <c r="O22" s="86">
        <f ca="1">_xll.DBRW($C$2,$B$8,$D$3,O$10,$C$8,$E$8,$B22)</f>
        <v>499.155279528064</v>
      </c>
      <c r="P22" s="86">
        <f ca="1">_xll.DBRW($C$2,$B$8,$D$3,P$10,$C$8,$E$8,$B22)</f>
        <v>499.155279528064</v>
      </c>
    </row>
    <row r="23" spans="2:16" s="32" customFormat="1" ht="15" customHeight="1" x14ac:dyDescent="0.2">
      <c r="B23" s="82" t="s">
        <v>49</v>
      </c>
      <c r="C23" s="31"/>
      <c r="D23" s="86">
        <f ca="1">_xll.DBRW($C$2,$B$8,$D$3,D$10,$C$8,$E$8,$B23)</f>
        <v>7084.7687921297511</v>
      </c>
      <c r="E23" s="86">
        <f ca="1">_xll.DBRW($C$2,$B$8,$D$3,E$10,$C$8,$E$8,$B23)</f>
        <v>428.64370491513716</v>
      </c>
      <c r="F23" s="86">
        <f ca="1">_xll.DBRW($C$2,$B$8,$D$3,F$10,$C$8,$E$8,$B23)</f>
        <v>282.64370491513716</v>
      </c>
      <c r="G23" s="86">
        <f ca="1">_xll.DBRW($C$2,$B$8,$D$3,G$10,$C$8,$E$8,$B23)</f>
        <v>821.37980598690456</v>
      </c>
      <c r="H23" s="86">
        <f ca="1">_xll.DBRW($C$2,$B$8,$D$3,H$10,$C$8,$E$8,$B23)</f>
        <v>808.83610107176742</v>
      </c>
      <c r="I23" s="86">
        <f ca="1">_xll.DBRW($C$2,$B$8,$D$3,I$10,$C$8,$E$8,$B23)</f>
        <v>687.16943440510067</v>
      </c>
      <c r="J23" s="86">
        <f ca="1">_xll.DBRW($C$2,$B$8,$D$3,J$10,$C$8,$E$8,$B23)</f>
        <v>566.71943440510063</v>
      </c>
      <c r="K23" s="86">
        <f ca="1">_xll.DBRW($C$2,$B$8,$D$3,K$10,$C$8,$E$8,$B23)</f>
        <v>581.5627677384341</v>
      </c>
      <c r="L23" s="86">
        <f ca="1">_xll.DBRW($C$2,$B$8,$D$3,L$10,$C$8,$E$8,$B23)</f>
        <v>581.5627677384341</v>
      </c>
      <c r="M23" s="86">
        <f ca="1">_xll.DBRW($C$2,$B$8,$D$3,M$10,$C$8,$E$8,$B23)</f>
        <v>581.5627677384341</v>
      </c>
      <c r="N23" s="86">
        <f ca="1">_xll.DBRW($C$2,$B$8,$D$3,N$10,$C$8,$E$8,$B23)</f>
        <v>581.5627677384341</v>
      </c>
      <c r="O23" s="86">
        <f ca="1">_xll.DBRW($C$2,$B$8,$D$3,O$10,$C$8,$E$8,$B23)</f>
        <v>581.5627677384341</v>
      </c>
      <c r="P23" s="86">
        <f ca="1">_xll.DBRW($C$2,$B$8,$D$3,P$10,$C$8,$E$8,$B23)</f>
        <v>581.5627677384341</v>
      </c>
    </row>
    <row r="24" spans="2:16" s="39" customFormat="1" ht="6" customHeight="1" x14ac:dyDescent="0.2">
      <c r="B24" s="33"/>
      <c r="C24" s="42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</row>
    <row r="25" spans="2:16" s="44" customFormat="1" ht="15" customHeight="1" x14ac:dyDescent="0.2">
      <c r="B25" s="84" t="s">
        <v>44</v>
      </c>
      <c r="C25" s="41"/>
      <c r="D25" s="92">
        <f ca="1">_xll.DBRW($C$2,$B$8,$D$3,D$10,$C$8,$E$8,$B25)</f>
        <v>595795.57763331383</v>
      </c>
      <c r="E25" s="92">
        <f ca="1">_xll.DBRW($C$2,$B$8,$D$3,E$10,$C$8,$E$8,$B25)</f>
        <v>36816.551078085577</v>
      </c>
      <c r="F25" s="92">
        <f ca="1">_xll.DBRW($C$2,$B$8,$D$3,F$10,$C$8,$E$8,$B25)</f>
        <v>24281.951078085578</v>
      </c>
      <c r="G25" s="92">
        <f ca="1">_xll.DBRW($C$2,$B$8,$D$3,G$10,$C$8,$E$8,$B25)</f>
        <v>70361.797017991295</v>
      </c>
      <c r="H25" s="92">
        <f ca="1">_xll.DBRW($C$2,$B$8,$D$3,H$10,$C$8,$E$8,$B25)</f>
        <v>69306.355939905712</v>
      </c>
      <c r="I25" s="92">
        <f ca="1">_xll.DBRW($C$2,$B$8,$D$3,I$10,$C$8,$E$8,$B25)</f>
        <v>58819.189273239041</v>
      </c>
      <c r="J25" s="92">
        <f ca="1">_xll.DBRW($C$2,$B$8,$D$3,J$10,$C$8,$E$8,$B25)</f>
        <v>48434.394273239042</v>
      </c>
      <c r="K25" s="92">
        <f ca="1">_xll.DBRW($C$2,$B$8,$D$3,K$10,$C$8,$E$8,$B25)</f>
        <v>48611.245273239045</v>
      </c>
      <c r="L25" s="92">
        <f ca="1">_xll.DBRW($C$2,$B$8,$D$3,L$10,$C$8,$E$8,$B25)</f>
        <v>48352.911939905709</v>
      </c>
      <c r="M25" s="92">
        <f ca="1">_xll.DBRW($C$2,$B$8,$D$3,M$10,$C$8,$E$8,$B25)</f>
        <v>47894.948939905713</v>
      </c>
      <c r="N25" s="92">
        <f ca="1">_xll.DBRW($C$2,$B$8,$D$3,N$10,$C$8,$E$8,$B25)</f>
        <v>47638.744273239048</v>
      </c>
      <c r="O25" s="92">
        <f ca="1">_xll.DBRW($C$2,$B$8,$D$3,O$10,$C$8,$E$8,$B25)</f>
        <v>47638.744273239048</v>
      </c>
      <c r="P25" s="92">
        <f ca="1">_xll.DBRW($C$2,$B$8,$D$3,P$10,$C$8,$E$8,$B25)</f>
        <v>47638.744273239048</v>
      </c>
    </row>
    <row r="26" spans="2:16" ht="8.25" customHeight="1" x14ac:dyDescent="0.2"/>
  </sheetData>
  <mergeCells count="5">
    <mergeCell ref="E7:F7"/>
    <mergeCell ref="C8:D8"/>
    <mergeCell ref="E8:F8"/>
    <mergeCell ref="J7:M7"/>
    <mergeCell ref="C7:D7"/>
  </mergeCells>
  <phoneticPr fontId="3" type="noConversion"/>
  <conditionalFormatting sqref="M1">
    <cfRule type="expression" dxfId="3" priority="1" stopIfTrue="1">
      <formula>NOT(ISERROR(SEARCH("Check",M1)))</formula>
    </cfRule>
  </conditionalFormatting>
  <dataValidations count="1">
    <dataValidation allowBlank="1" showInputMessage="1" showErrorMessage="1" error="The value you entered is not valid._x000a_A user has restricted values that can be entered into this cell." sqref="M1 M8 K8 K1"/>
  </dataValidations>
  <pageMargins left="0.7" right="0.7" top="0.75" bottom="0.75" header="0.3" footer="0.3"/>
  <headerFooter alignWithMargins="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lineWeight="2.25" displayEmptyCellsAs="gap">
          <x14:colorSeries rgb="FF0296DF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Report!E11:P11</xm:f>
              <xm:sqref>C11</xm:sqref>
            </x14:sparkline>
          </x14:sparklines>
        </x14:sparklineGroup>
        <x14:sparklineGroup lineWeight="2.25" displayEmptyCellsAs="gap">
          <x14:colorSeries rgb="FF0296DF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Report!E13:P13</xm:f>
              <xm:sqref>C13</xm:sqref>
            </x14:sparkline>
            <x14:sparkline>
              <xm:f>Report!E14:P14</xm:f>
              <xm:sqref>C14</xm:sqref>
            </x14:sparkline>
            <x14:sparkline>
              <xm:f>Report!E15:P15</xm:f>
              <xm:sqref>C15</xm:sqref>
            </x14:sparkline>
          </x14:sparklines>
        </x14:sparklineGroup>
        <x14:sparklineGroup lineWeight="2.25" displayEmptyCellsAs="gap">
          <x14:colorSeries rgb="FF0296DF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Report!E17:P17</xm:f>
              <xm:sqref>C17</xm:sqref>
            </x14:sparkline>
          </x14:sparklines>
        </x14:sparklineGroup>
        <x14:sparklineGroup lineWeight="2.25" displayEmptyCellsAs="gap">
          <x14:colorSeries rgb="FF0296DF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Report!E18:P18</xm:f>
              <xm:sqref>C18</xm:sqref>
            </x14:sparkline>
          </x14:sparklines>
        </x14:sparklineGroup>
        <x14:sparklineGroup lineWeight="2.25" displayEmptyCellsAs="gap">
          <x14:colorSeries rgb="FF0296DF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Report!E19:P19</xm:f>
              <xm:sqref>C19</xm:sqref>
            </x14:sparkline>
          </x14:sparklines>
        </x14:sparklineGroup>
        <x14:sparklineGroup lineWeight="2.25" displayEmptyCellsAs="gap">
          <x14:colorSeries rgb="FF0296DF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Report!E21:P21</xm:f>
              <xm:sqref>C21</xm:sqref>
            </x14:sparkline>
          </x14:sparklines>
        </x14:sparklineGroup>
        <x14:sparklineGroup lineWeight="2.25" displayEmptyCellsAs="gap">
          <x14:colorSeries rgb="FF0296DF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Report!E22:P22</xm:f>
              <xm:sqref>C22</xm:sqref>
            </x14:sparkline>
          </x14:sparklines>
        </x14:sparklineGroup>
        <x14:sparklineGroup lineWeight="2.25" displayEmptyCellsAs="gap">
          <x14:colorSeries rgb="FF0296DF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Report!E23:P23</xm:f>
              <xm:sqref>C23</xm:sqref>
            </x14:sparkline>
          </x14:sparklines>
        </x14:sparklineGroup>
        <x14:sparklineGroup lineWeight="2.25" displayEmptyCellsAs="gap">
          <x14:colorSeries rgb="FF0296DF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Report!E25:P25</xm:f>
              <xm:sqref>C25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215"/>
  <sheetViews>
    <sheetView workbookViewId="0"/>
  </sheetViews>
  <sheetFormatPr defaultRowHeight="15" x14ac:dyDescent="0.25"/>
  <sheetData>
    <row r="1" spans="1:1" x14ac:dyDescent="0.25">
      <c r="A1" t="s">
        <v>299</v>
      </c>
    </row>
    <row r="2" spans="1:1" x14ac:dyDescent="0.25">
      <c r="A2" t="s">
        <v>300</v>
      </c>
    </row>
    <row r="3" spans="1:1" x14ac:dyDescent="0.25">
      <c r="A3" t="s">
        <v>301</v>
      </c>
    </row>
    <row r="4" spans="1:1" x14ac:dyDescent="0.25">
      <c r="A4" t="s">
        <v>302</v>
      </c>
    </row>
    <row r="5" spans="1:1" x14ac:dyDescent="0.25">
      <c r="A5" t="s">
        <v>303</v>
      </c>
    </row>
    <row r="6" spans="1:1" x14ac:dyDescent="0.25">
      <c r="A6" t="s">
        <v>54</v>
      </c>
    </row>
    <row r="7" spans="1:1" x14ac:dyDescent="0.25">
      <c r="A7" t="s">
        <v>55</v>
      </c>
    </row>
    <row r="8" spans="1:1" x14ac:dyDescent="0.25">
      <c r="A8" t="s">
        <v>56</v>
      </c>
    </row>
    <row r="9" spans="1:1" x14ac:dyDescent="0.25">
      <c r="A9" t="s">
        <v>57</v>
      </c>
    </row>
    <row r="10" spans="1:1" x14ac:dyDescent="0.25">
      <c r="A10" t="s">
        <v>58</v>
      </c>
    </row>
    <row r="11" spans="1:1" x14ac:dyDescent="0.25">
      <c r="A11" t="s">
        <v>59</v>
      </c>
    </row>
    <row r="12" spans="1:1" x14ac:dyDescent="0.25">
      <c r="A12" t="s">
        <v>60</v>
      </c>
    </row>
    <row r="13" spans="1:1" x14ac:dyDescent="0.25">
      <c r="A13" t="s">
        <v>32</v>
      </c>
    </row>
    <row r="14" spans="1:1" x14ac:dyDescent="0.25">
      <c r="A14" t="s">
        <v>257</v>
      </c>
    </row>
    <row r="15" spans="1:1" x14ac:dyDescent="0.25">
      <c r="A15" t="s">
        <v>258</v>
      </c>
    </row>
    <row r="16" spans="1:1" x14ac:dyDescent="0.25">
      <c r="A16" t="s">
        <v>259</v>
      </c>
    </row>
    <row r="17" spans="1:1" x14ac:dyDescent="0.25">
      <c r="A17" t="s">
        <v>260</v>
      </c>
    </row>
    <row r="18" spans="1:1" x14ac:dyDescent="0.25">
      <c r="A18" t="s">
        <v>261</v>
      </c>
    </row>
    <row r="19" spans="1:1" x14ac:dyDescent="0.25">
      <c r="A19" t="s">
        <v>254</v>
      </c>
    </row>
    <row r="20" spans="1:1" x14ac:dyDescent="0.25">
      <c r="A20" t="s">
        <v>61</v>
      </c>
    </row>
    <row r="21" spans="1:1" x14ac:dyDescent="0.25">
      <c r="A21" t="s">
        <v>62</v>
      </c>
    </row>
    <row r="22" spans="1:1" x14ac:dyDescent="0.25">
      <c r="A22" t="s">
        <v>84</v>
      </c>
    </row>
    <row r="23" spans="1:1" x14ac:dyDescent="0.25">
      <c r="A23" t="s">
        <v>85</v>
      </c>
    </row>
    <row r="24" spans="1:1" x14ac:dyDescent="0.25">
      <c r="A24" t="s">
        <v>50</v>
      </c>
    </row>
    <row r="25" spans="1:1" x14ac:dyDescent="0.25">
      <c r="A25" t="s">
        <v>63</v>
      </c>
    </row>
    <row r="26" spans="1:1" x14ac:dyDescent="0.25">
      <c r="A26" t="s">
        <v>64</v>
      </c>
    </row>
    <row r="27" spans="1:1" x14ac:dyDescent="0.25">
      <c r="A27" t="s">
        <v>65</v>
      </c>
    </row>
    <row r="28" spans="1:1" x14ac:dyDescent="0.25">
      <c r="A28" t="s">
        <v>66</v>
      </c>
    </row>
    <row r="29" spans="1:1" x14ac:dyDescent="0.25">
      <c r="A29" t="s">
        <v>67</v>
      </c>
    </row>
    <row r="30" spans="1:1" x14ac:dyDescent="0.25">
      <c r="A30" t="s">
        <v>68</v>
      </c>
    </row>
    <row r="31" spans="1:1" x14ac:dyDescent="0.25">
      <c r="A31" t="s">
        <v>69</v>
      </c>
    </row>
    <row r="32" spans="1:1" x14ac:dyDescent="0.25">
      <c r="A32" t="s">
        <v>70</v>
      </c>
    </row>
    <row r="33" spans="1:1" x14ac:dyDescent="0.25">
      <c r="A33" t="s">
        <v>71</v>
      </c>
    </row>
    <row r="34" spans="1:1" x14ac:dyDescent="0.25">
      <c r="A34" t="s">
        <v>72</v>
      </c>
    </row>
    <row r="35" spans="1:1" x14ac:dyDescent="0.25">
      <c r="A35" t="s">
        <v>73</v>
      </c>
    </row>
    <row r="36" spans="1:1" x14ac:dyDescent="0.25">
      <c r="A36" t="s">
        <v>74</v>
      </c>
    </row>
    <row r="37" spans="1:1" x14ac:dyDescent="0.25">
      <c r="A37" t="s">
        <v>75</v>
      </c>
    </row>
    <row r="38" spans="1:1" x14ac:dyDescent="0.25">
      <c r="A38" t="s">
        <v>76</v>
      </c>
    </row>
    <row r="39" spans="1:1" x14ac:dyDescent="0.25">
      <c r="A39" t="s">
        <v>77</v>
      </c>
    </row>
    <row r="40" spans="1:1" x14ac:dyDescent="0.25">
      <c r="A40" t="s">
        <v>78</v>
      </c>
    </row>
    <row r="41" spans="1:1" x14ac:dyDescent="0.25">
      <c r="A41" t="s">
        <v>79</v>
      </c>
    </row>
    <row r="42" spans="1:1" x14ac:dyDescent="0.25">
      <c r="A42" t="s">
        <v>80</v>
      </c>
    </row>
    <row r="43" spans="1:1" x14ac:dyDescent="0.25">
      <c r="A43" t="s">
        <v>81</v>
      </c>
    </row>
    <row r="44" spans="1:1" x14ac:dyDescent="0.25">
      <c r="A44" t="s">
        <v>82</v>
      </c>
    </row>
    <row r="45" spans="1:1" x14ac:dyDescent="0.25">
      <c r="A45" t="s">
        <v>83</v>
      </c>
    </row>
    <row r="46" spans="1:1" x14ac:dyDescent="0.25">
      <c r="A46" t="s">
        <v>84</v>
      </c>
    </row>
    <row r="47" spans="1:1" x14ac:dyDescent="0.25">
      <c r="A47" t="s">
        <v>85</v>
      </c>
    </row>
    <row r="48" spans="1:1" x14ac:dyDescent="0.25">
      <c r="A48" t="s">
        <v>51</v>
      </c>
    </row>
    <row r="49" spans="1:1" x14ac:dyDescent="0.25">
      <c r="A49" t="s">
        <v>86</v>
      </c>
    </row>
    <row r="50" spans="1:1" x14ac:dyDescent="0.25">
      <c r="A50" t="s">
        <v>87</v>
      </c>
    </row>
    <row r="51" spans="1:1" x14ac:dyDescent="0.25">
      <c r="A51" t="s">
        <v>88</v>
      </c>
    </row>
    <row r="52" spans="1:1" x14ac:dyDescent="0.25">
      <c r="A52" t="s">
        <v>89</v>
      </c>
    </row>
    <row r="53" spans="1:1" x14ac:dyDescent="0.25">
      <c r="A53" t="s">
        <v>90</v>
      </c>
    </row>
    <row r="54" spans="1:1" x14ac:dyDescent="0.25">
      <c r="A54" t="s">
        <v>91</v>
      </c>
    </row>
    <row r="55" spans="1:1" x14ac:dyDescent="0.25">
      <c r="A55" t="s">
        <v>92</v>
      </c>
    </row>
    <row r="56" spans="1:1" x14ac:dyDescent="0.25">
      <c r="A56" t="s">
        <v>93</v>
      </c>
    </row>
    <row r="57" spans="1:1" x14ac:dyDescent="0.25">
      <c r="A57" t="s">
        <v>94</v>
      </c>
    </row>
    <row r="58" spans="1:1" x14ac:dyDescent="0.25">
      <c r="A58" t="s">
        <v>95</v>
      </c>
    </row>
    <row r="59" spans="1:1" x14ac:dyDescent="0.25">
      <c r="A59" t="s">
        <v>96</v>
      </c>
    </row>
    <row r="60" spans="1:1" x14ac:dyDescent="0.25">
      <c r="A60" t="s">
        <v>97</v>
      </c>
    </row>
    <row r="61" spans="1:1" x14ac:dyDescent="0.25">
      <c r="A61" t="s">
        <v>98</v>
      </c>
    </row>
    <row r="62" spans="1:1" x14ac:dyDescent="0.25">
      <c r="A62" t="s">
        <v>99</v>
      </c>
    </row>
    <row r="63" spans="1:1" x14ac:dyDescent="0.25">
      <c r="A63" t="s">
        <v>100</v>
      </c>
    </row>
    <row r="64" spans="1:1" x14ac:dyDescent="0.25">
      <c r="A64" t="s">
        <v>101</v>
      </c>
    </row>
    <row r="65" spans="1:1" x14ac:dyDescent="0.25">
      <c r="A65" t="s">
        <v>102</v>
      </c>
    </row>
    <row r="66" spans="1:1" x14ac:dyDescent="0.25">
      <c r="A66" t="s">
        <v>103</v>
      </c>
    </row>
    <row r="67" spans="1:1" x14ac:dyDescent="0.25">
      <c r="A67" t="s">
        <v>52</v>
      </c>
    </row>
    <row r="68" spans="1:1" x14ac:dyDescent="0.25">
      <c r="A68" t="s">
        <v>104</v>
      </c>
    </row>
    <row r="69" spans="1:1" x14ac:dyDescent="0.25">
      <c r="A69" t="s">
        <v>105</v>
      </c>
    </row>
    <row r="70" spans="1:1" x14ac:dyDescent="0.25">
      <c r="A70" t="s">
        <v>106</v>
      </c>
    </row>
    <row r="71" spans="1:1" x14ac:dyDescent="0.25">
      <c r="A71" t="s">
        <v>107</v>
      </c>
    </row>
    <row r="72" spans="1:1" x14ac:dyDescent="0.25">
      <c r="A72" t="s">
        <v>108</v>
      </c>
    </row>
    <row r="73" spans="1:1" x14ac:dyDescent="0.25">
      <c r="A73" t="s">
        <v>109</v>
      </c>
    </row>
    <row r="74" spans="1:1" x14ac:dyDescent="0.25">
      <c r="A74" t="s">
        <v>110</v>
      </c>
    </row>
    <row r="75" spans="1:1" x14ac:dyDescent="0.25">
      <c r="A75" t="s">
        <v>111</v>
      </c>
    </row>
    <row r="76" spans="1:1" x14ac:dyDescent="0.25">
      <c r="A76" t="s">
        <v>112</v>
      </c>
    </row>
    <row r="77" spans="1:1" x14ac:dyDescent="0.25">
      <c r="A77" t="s">
        <v>113</v>
      </c>
    </row>
    <row r="78" spans="1:1" x14ac:dyDescent="0.25">
      <c r="A78" t="s">
        <v>114</v>
      </c>
    </row>
    <row r="79" spans="1:1" x14ac:dyDescent="0.25">
      <c r="A79" t="s">
        <v>115</v>
      </c>
    </row>
    <row r="80" spans="1:1" x14ac:dyDescent="0.25">
      <c r="A80" t="s">
        <v>53</v>
      </c>
    </row>
    <row r="81" spans="1:1" x14ac:dyDescent="0.25">
      <c r="A81" t="s">
        <v>116</v>
      </c>
    </row>
    <row r="82" spans="1:1" x14ac:dyDescent="0.25">
      <c r="A82" t="s">
        <v>117</v>
      </c>
    </row>
    <row r="83" spans="1:1" x14ac:dyDescent="0.25">
      <c r="A83" t="s">
        <v>118</v>
      </c>
    </row>
    <row r="84" spans="1:1" x14ac:dyDescent="0.25">
      <c r="A84" t="s">
        <v>119</v>
      </c>
    </row>
    <row r="85" spans="1:1" x14ac:dyDescent="0.25">
      <c r="A85" t="s">
        <v>120</v>
      </c>
    </row>
    <row r="86" spans="1:1" x14ac:dyDescent="0.25">
      <c r="A86" t="s">
        <v>121</v>
      </c>
    </row>
    <row r="87" spans="1:1" x14ac:dyDescent="0.25">
      <c r="A87" t="s">
        <v>122</v>
      </c>
    </row>
    <row r="88" spans="1:1" x14ac:dyDescent="0.25">
      <c r="A88" t="s">
        <v>123</v>
      </c>
    </row>
    <row r="89" spans="1:1" x14ac:dyDescent="0.25">
      <c r="A89" t="s">
        <v>124</v>
      </c>
    </row>
    <row r="90" spans="1:1" x14ac:dyDescent="0.25">
      <c r="A90" t="s">
        <v>125</v>
      </c>
    </row>
    <row r="91" spans="1:1" x14ac:dyDescent="0.25">
      <c r="A91" t="s">
        <v>126</v>
      </c>
    </row>
    <row r="92" spans="1:1" x14ac:dyDescent="0.25">
      <c r="A92" t="s">
        <v>127</v>
      </c>
    </row>
    <row r="93" spans="1:1" x14ac:dyDescent="0.25">
      <c r="A93" t="s">
        <v>128</v>
      </c>
    </row>
    <row r="94" spans="1:1" x14ac:dyDescent="0.25">
      <c r="A94" t="s">
        <v>129</v>
      </c>
    </row>
    <row r="95" spans="1:1" x14ac:dyDescent="0.25">
      <c r="A95" t="s">
        <v>130</v>
      </c>
    </row>
    <row r="96" spans="1:1" x14ac:dyDescent="0.25">
      <c r="A96" t="s">
        <v>131</v>
      </c>
    </row>
    <row r="97" spans="1:1" x14ac:dyDescent="0.25">
      <c r="A97" t="s">
        <v>132</v>
      </c>
    </row>
    <row r="98" spans="1:1" x14ac:dyDescent="0.25">
      <c r="A98" t="s">
        <v>54</v>
      </c>
    </row>
    <row r="99" spans="1:1" x14ac:dyDescent="0.25">
      <c r="A99" t="s">
        <v>133</v>
      </c>
    </row>
    <row r="100" spans="1:1" x14ac:dyDescent="0.25">
      <c r="A100" t="s">
        <v>134</v>
      </c>
    </row>
    <row r="101" spans="1:1" x14ac:dyDescent="0.25">
      <c r="A101" t="s">
        <v>135</v>
      </c>
    </row>
    <row r="102" spans="1:1" x14ac:dyDescent="0.25">
      <c r="A102" t="s">
        <v>136</v>
      </c>
    </row>
    <row r="103" spans="1:1" x14ac:dyDescent="0.25">
      <c r="A103" t="s">
        <v>137</v>
      </c>
    </row>
    <row r="104" spans="1:1" x14ac:dyDescent="0.25">
      <c r="A104" t="s">
        <v>138</v>
      </c>
    </row>
    <row r="105" spans="1:1" x14ac:dyDescent="0.25">
      <c r="A105" t="s">
        <v>139</v>
      </c>
    </row>
    <row r="106" spans="1:1" x14ac:dyDescent="0.25">
      <c r="A106" t="s">
        <v>140</v>
      </c>
    </row>
    <row r="107" spans="1:1" x14ac:dyDescent="0.25">
      <c r="A107" t="s">
        <v>141</v>
      </c>
    </row>
    <row r="108" spans="1:1" x14ac:dyDescent="0.25">
      <c r="A108" t="s">
        <v>142</v>
      </c>
    </row>
    <row r="109" spans="1:1" x14ac:dyDescent="0.25">
      <c r="A109" t="s">
        <v>143</v>
      </c>
    </row>
    <row r="110" spans="1:1" x14ac:dyDescent="0.25">
      <c r="A110" t="s">
        <v>144</v>
      </c>
    </row>
    <row r="111" spans="1:1" x14ac:dyDescent="0.25">
      <c r="A111" t="s">
        <v>55</v>
      </c>
    </row>
    <row r="112" spans="1:1" x14ac:dyDescent="0.25">
      <c r="A112" t="s">
        <v>145</v>
      </c>
    </row>
    <row r="113" spans="1:1" x14ac:dyDescent="0.25">
      <c r="A113" t="s">
        <v>146</v>
      </c>
    </row>
    <row r="114" spans="1:1" x14ac:dyDescent="0.25">
      <c r="A114" t="s">
        <v>147</v>
      </c>
    </row>
    <row r="115" spans="1:1" x14ac:dyDescent="0.25">
      <c r="A115" t="s">
        <v>148</v>
      </c>
    </row>
    <row r="116" spans="1:1" x14ac:dyDescent="0.25">
      <c r="A116" t="s">
        <v>149</v>
      </c>
    </row>
    <row r="117" spans="1:1" x14ac:dyDescent="0.25">
      <c r="A117" t="s">
        <v>150</v>
      </c>
    </row>
    <row r="118" spans="1:1" x14ac:dyDescent="0.25">
      <c r="A118" t="s">
        <v>151</v>
      </c>
    </row>
    <row r="119" spans="1:1" x14ac:dyDescent="0.25">
      <c r="A119" t="s">
        <v>152</v>
      </c>
    </row>
    <row r="120" spans="1:1" x14ac:dyDescent="0.25">
      <c r="A120" t="s">
        <v>153</v>
      </c>
    </row>
    <row r="121" spans="1:1" x14ac:dyDescent="0.25">
      <c r="A121" t="s">
        <v>154</v>
      </c>
    </row>
    <row r="122" spans="1:1" x14ac:dyDescent="0.25">
      <c r="A122" t="s">
        <v>155</v>
      </c>
    </row>
    <row r="123" spans="1:1" x14ac:dyDescent="0.25">
      <c r="A123" t="s">
        <v>156</v>
      </c>
    </row>
    <row r="124" spans="1:1" x14ac:dyDescent="0.25">
      <c r="A124" t="s">
        <v>157</v>
      </c>
    </row>
    <row r="125" spans="1:1" x14ac:dyDescent="0.25">
      <c r="A125" t="s">
        <v>56</v>
      </c>
    </row>
    <row r="126" spans="1:1" x14ac:dyDescent="0.25">
      <c r="A126" t="s">
        <v>158</v>
      </c>
    </row>
    <row r="127" spans="1:1" x14ac:dyDescent="0.25">
      <c r="A127" t="s">
        <v>159</v>
      </c>
    </row>
    <row r="128" spans="1:1" x14ac:dyDescent="0.25">
      <c r="A128" t="s">
        <v>160</v>
      </c>
    </row>
    <row r="129" spans="1:1" x14ac:dyDescent="0.25">
      <c r="A129" t="s">
        <v>161</v>
      </c>
    </row>
    <row r="130" spans="1:1" x14ac:dyDescent="0.25">
      <c r="A130" t="s">
        <v>162</v>
      </c>
    </row>
    <row r="131" spans="1:1" x14ac:dyDescent="0.25">
      <c r="A131" t="s">
        <v>163</v>
      </c>
    </row>
    <row r="132" spans="1:1" x14ac:dyDescent="0.25">
      <c r="A132" t="s">
        <v>164</v>
      </c>
    </row>
    <row r="133" spans="1:1" x14ac:dyDescent="0.25">
      <c r="A133" t="s">
        <v>165</v>
      </c>
    </row>
    <row r="134" spans="1:1" x14ac:dyDescent="0.25">
      <c r="A134" t="s">
        <v>166</v>
      </c>
    </row>
    <row r="135" spans="1:1" x14ac:dyDescent="0.25">
      <c r="A135" t="s">
        <v>167</v>
      </c>
    </row>
    <row r="136" spans="1:1" x14ac:dyDescent="0.25">
      <c r="A136" t="s">
        <v>168</v>
      </c>
    </row>
    <row r="137" spans="1:1" x14ac:dyDescent="0.25">
      <c r="A137" t="s">
        <v>169</v>
      </c>
    </row>
    <row r="138" spans="1:1" x14ac:dyDescent="0.25">
      <c r="A138" t="s">
        <v>170</v>
      </c>
    </row>
    <row r="139" spans="1:1" x14ac:dyDescent="0.25">
      <c r="A139" t="s">
        <v>171</v>
      </c>
    </row>
    <row r="140" spans="1:1" x14ac:dyDescent="0.25">
      <c r="A140" t="s">
        <v>172</v>
      </c>
    </row>
    <row r="141" spans="1:1" x14ac:dyDescent="0.25">
      <c r="A141" t="s">
        <v>173</v>
      </c>
    </row>
    <row r="142" spans="1:1" x14ac:dyDescent="0.25">
      <c r="A142" t="s">
        <v>174</v>
      </c>
    </row>
    <row r="143" spans="1:1" x14ac:dyDescent="0.25">
      <c r="A143" t="s">
        <v>57</v>
      </c>
    </row>
    <row r="144" spans="1:1" x14ac:dyDescent="0.25">
      <c r="A144" t="s">
        <v>175</v>
      </c>
    </row>
    <row r="145" spans="1:1" x14ac:dyDescent="0.25">
      <c r="A145" t="s">
        <v>176</v>
      </c>
    </row>
    <row r="146" spans="1:1" x14ac:dyDescent="0.25">
      <c r="A146" t="s">
        <v>177</v>
      </c>
    </row>
    <row r="147" spans="1:1" x14ac:dyDescent="0.25">
      <c r="A147" t="s">
        <v>178</v>
      </c>
    </row>
    <row r="148" spans="1:1" x14ac:dyDescent="0.25">
      <c r="A148" t="s">
        <v>179</v>
      </c>
    </row>
    <row r="149" spans="1:1" x14ac:dyDescent="0.25">
      <c r="A149" t="s">
        <v>180</v>
      </c>
    </row>
    <row r="150" spans="1:1" x14ac:dyDescent="0.25">
      <c r="A150" t="s">
        <v>181</v>
      </c>
    </row>
    <row r="151" spans="1:1" x14ac:dyDescent="0.25">
      <c r="A151" t="s">
        <v>182</v>
      </c>
    </row>
    <row r="152" spans="1:1" x14ac:dyDescent="0.25">
      <c r="A152" t="s">
        <v>183</v>
      </c>
    </row>
    <row r="153" spans="1:1" x14ac:dyDescent="0.25">
      <c r="A153" t="s">
        <v>184</v>
      </c>
    </row>
    <row r="154" spans="1:1" x14ac:dyDescent="0.25">
      <c r="A154" t="s">
        <v>185</v>
      </c>
    </row>
    <row r="155" spans="1:1" x14ac:dyDescent="0.25">
      <c r="A155" t="s">
        <v>186</v>
      </c>
    </row>
    <row r="156" spans="1:1" x14ac:dyDescent="0.25">
      <c r="A156" t="s">
        <v>187</v>
      </c>
    </row>
    <row r="157" spans="1:1" x14ac:dyDescent="0.25">
      <c r="A157" t="s">
        <v>188</v>
      </c>
    </row>
    <row r="158" spans="1:1" x14ac:dyDescent="0.25">
      <c r="A158" t="s">
        <v>189</v>
      </c>
    </row>
    <row r="159" spans="1:1" x14ac:dyDescent="0.25">
      <c r="A159" t="s">
        <v>190</v>
      </c>
    </row>
    <row r="160" spans="1:1" x14ac:dyDescent="0.25">
      <c r="A160" t="s">
        <v>191</v>
      </c>
    </row>
    <row r="161" spans="1:1" x14ac:dyDescent="0.25">
      <c r="A161" t="s">
        <v>192</v>
      </c>
    </row>
    <row r="162" spans="1:1" x14ac:dyDescent="0.25">
      <c r="A162" t="s">
        <v>193</v>
      </c>
    </row>
    <row r="163" spans="1:1" x14ac:dyDescent="0.25">
      <c r="A163" t="s">
        <v>194</v>
      </c>
    </row>
    <row r="164" spans="1:1" x14ac:dyDescent="0.25">
      <c r="A164" t="s">
        <v>195</v>
      </c>
    </row>
    <row r="165" spans="1:1" x14ac:dyDescent="0.25">
      <c r="A165" t="s">
        <v>58</v>
      </c>
    </row>
    <row r="166" spans="1:1" x14ac:dyDescent="0.25">
      <c r="A166" t="s">
        <v>196</v>
      </c>
    </row>
    <row r="167" spans="1:1" x14ac:dyDescent="0.25">
      <c r="A167" t="s">
        <v>197</v>
      </c>
    </row>
    <row r="168" spans="1:1" x14ac:dyDescent="0.25">
      <c r="A168" t="s">
        <v>198</v>
      </c>
    </row>
    <row r="169" spans="1:1" x14ac:dyDescent="0.25">
      <c r="A169" t="s">
        <v>199</v>
      </c>
    </row>
    <row r="170" spans="1:1" x14ac:dyDescent="0.25">
      <c r="A170" t="s">
        <v>200</v>
      </c>
    </row>
    <row r="171" spans="1:1" x14ac:dyDescent="0.25">
      <c r="A171" t="s">
        <v>201</v>
      </c>
    </row>
    <row r="172" spans="1:1" x14ac:dyDescent="0.25">
      <c r="A172" t="s">
        <v>202</v>
      </c>
    </row>
    <row r="173" spans="1:1" x14ac:dyDescent="0.25">
      <c r="A173" t="s">
        <v>203</v>
      </c>
    </row>
    <row r="174" spans="1:1" x14ac:dyDescent="0.25">
      <c r="A174" t="s">
        <v>204</v>
      </c>
    </row>
    <row r="175" spans="1:1" x14ac:dyDescent="0.25">
      <c r="A175" t="s">
        <v>205</v>
      </c>
    </row>
    <row r="176" spans="1:1" x14ac:dyDescent="0.25">
      <c r="A176" t="s">
        <v>206</v>
      </c>
    </row>
    <row r="177" spans="1:1" x14ac:dyDescent="0.25">
      <c r="A177" t="s">
        <v>207</v>
      </c>
    </row>
    <row r="178" spans="1:1" x14ac:dyDescent="0.25">
      <c r="A178" t="s">
        <v>208</v>
      </c>
    </row>
    <row r="179" spans="1:1" x14ac:dyDescent="0.25">
      <c r="A179" t="s">
        <v>209</v>
      </c>
    </row>
    <row r="180" spans="1:1" x14ac:dyDescent="0.25">
      <c r="A180" t="s">
        <v>210</v>
      </c>
    </row>
    <row r="181" spans="1:1" x14ac:dyDescent="0.25">
      <c r="A181" t="s">
        <v>211</v>
      </c>
    </row>
    <row r="182" spans="1:1" x14ac:dyDescent="0.25">
      <c r="A182" t="s">
        <v>212</v>
      </c>
    </row>
    <row r="183" spans="1:1" x14ac:dyDescent="0.25">
      <c r="A183" t="s">
        <v>213</v>
      </c>
    </row>
    <row r="184" spans="1:1" x14ac:dyDescent="0.25">
      <c r="A184" t="s">
        <v>59</v>
      </c>
    </row>
    <row r="185" spans="1:1" x14ac:dyDescent="0.25">
      <c r="A185" t="s">
        <v>214</v>
      </c>
    </row>
    <row r="186" spans="1:1" x14ac:dyDescent="0.25">
      <c r="A186" t="s">
        <v>215</v>
      </c>
    </row>
    <row r="187" spans="1:1" x14ac:dyDescent="0.25">
      <c r="A187" t="s">
        <v>216</v>
      </c>
    </row>
    <row r="188" spans="1:1" x14ac:dyDescent="0.25">
      <c r="A188" t="s">
        <v>217</v>
      </c>
    </row>
    <row r="189" spans="1:1" x14ac:dyDescent="0.25">
      <c r="A189" t="s">
        <v>218</v>
      </c>
    </row>
    <row r="190" spans="1:1" x14ac:dyDescent="0.25">
      <c r="A190" t="s">
        <v>219</v>
      </c>
    </row>
    <row r="191" spans="1:1" x14ac:dyDescent="0.25">
      <c r="A191" t="s">
        <v>220</v>
      </c>
    </row>
    <row r="192" spans="1:1" x14ac:dyDescent="0.25">
      <c r="A192" t="s">
        <v>221</v>
      </c>
    </row>
    <row r="193" spans="1:1" x14ac:dyDescent="0.25">
      <c r="A193" t="s">
        <v>222</v>
      </c>
    </row>
    <row r="194" spans="1:1" x14ac:dyDescent="0.25">
      <c r="A194" t="s">
        <v>223</v>
      </c>
    </row>
    <row r="195" spans="1:1" x14ac:dyDescent="0.25">
      <c r="A195" t="s">
        <v>224</v>
      </c>
    </row>
    <row r="196" spans="1:1" x14ac:dyDescent="0.25">
      <c r="A196" t="s">
        <v>225</v>
      </c>
    </row>
    <row r="197" spans="1:1" x14ac:dyDescent="0.25">
      <c r="A197" t="s">
        <v>60</v>
      </c>
    </row>
    <row r="198" spans="1:1" x14ac:dyDescent="0.25">
      <c r="A198" t="s">
        <v>226</v>
      </c>
    </row>
    <row r="199" spans="1:1" x14ac:dyDescent="0.25">
      <c r="A199" t="s">
        <v>227</v>
      </c>
    </row>
    <row r="200" spans="1:1" x14ac:dyDescent="0.25">
      <c r="A200" t="s">
        <v>228</v>
      </c>
    </row>
    <row r="201" spans="1:1" x14ac:dyDescent="0.25">
      <c r="A201" t="s">
        <v>229</v>
      </c>
    </row>
    <row r="202" spans="1:1" x14ac:dyDescent="0.25">
      <c r="A202" t="s">
        <v>230</v>
      </c>
    </row>
    <row r="203" spans="1:1" x14ac:dyDescent="0.25">
      <c r="A203" t="s">
        <v>231</v>
      </c>
    </row>
    <row r="204" spans="1:1" x14ac:dyDescent="0.25">
      <c r="A204" t="s">
        <v>232</v>
      </c>
    </row>
    <row r="205" spans="1:1" x14ac:dyDescent="0.25">
      <c r="A205" t="s">
        <v>233</v>
      </c>
    </row>
    <row r="206" spans="1:1" x14ac:dyDescent="0.25">
      <c r="A206" t="s">
        <v>234</v>
      </c>
    </row>
    <row r="207" spans="1:1" x14ac:dyDescent="0.25">
      <c r="A207" t="s">
        <v>235</v>
      </c>
    </row>
    <row r="208" spans="1:1" x14ac:dyDescent="0.25">
      <c r="A208" t="s">
        <v>236</v>
      </c>
    </row>
    <row r="209" spans="1:1" x14ac:dyDescent="0.25">
      <c r="A209" t="s">
        <v>237</v>
      </c>
    </row>
    <row r="210" spans="1:1" x14ac:dyDescent="0.25">
      <c r="A210" t="s">
        <v>238</v>
      </c>
    </row>
    <row r="211" spans="1:1" x14ac:dyDescent="0.25">
      <c r="A211" t="s">
        <v>239</v>
      </c>
    </row>
    <row r="212" spans="1:1" x14ac:dyDescent="0.25">
      <c r="A212" t="s">
        <v>240</v>
      </c>
    </row>
    <row r="213" spans="1:1" x14ac:dyDescent="0.25">
      <c r="A213" t="s">
        <v>241</v>
      </c>
    </row>
    <row r="214" spans="1:1" x14ac:dyDescent="0.25">
      <c r="A214" t="s">
        <v>242</v>
      </c>
    </row>
    <row r="215" spans="1:1" x14ac:dyDescent="0.25">
      <c r="A215" t="s">
        <v>243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5"/>
  <sheetViews>
    <sheetView workbookViewId="0"/>
  </sheetViews>
  <sheetFormatPr defaultRowHeight="15" x14ac:dyDescent="0.25"/>
  <sheetData>
    <row r="1" spans="1:4" x14ac:dyDescent="0.25">
      <c r="A1" s="1" t="s">
        <v>37</v>
      </c>
      <c r="B1" s="1" t="s">
        <v>38</v>
      </c>
      <c r="C1" s="1" t="s">
        <v>39</v>
      </c>
    </row>
    <row r="2" spans="1:4" x14ac:dyDescent="0.25">
      <c r="C2" t="s">
        <v>40</v>
      </c>
      <c r="D2">
        <v>1</v>
      </c>
    </row>
    <row r="3" spans="1:4" x14ac:dyDescent="0.25">
      <c r="A3" t="s">
        <v>35</v>
      </c>
      <c r="B3" t="s">
        <v>9</v>
      </c>
      <c r="C3" t="s">
        <v>41</v>
      </c>
      <c r="D3">
        <v>0</v>
      </c>
    </row>
    <row r="4" spans="1:4" x14ac:dyDescent="0.25">
      <c r="A4" t="s">
        <v>36</v>
      </c>
      <c r="B4" t="s">
        <v>10</v>
      </c>
    </row>
    <row r="5" spans="1:4" x14ac:dyDescent="0.25">
      <c r="B5" t="s">
        <v>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Employees</vt:lpstr>
      <vt:lpstr>Details</vt:lpstr>
      <vt:lpstr>BenefitAsmpts</vt:lpstr>
      <vt:lpstr>CompAsmpts</vt:lpstr>
      <vt:lpstr>Report</vt:lpstr>
      <vt:lpstr>{PL}PickLst</vt:lpstr>
      <vt:lpstr>Lookup</vt:lpstr>
      <vt:lpstr>Organization</vt:lpstr>
      <vt:lpstr>SortBy</vt:lpstr>
      <vt:lpstr>SortOrder</vt:lpstr>
      <vt:lpstr>Employees!TM1RPTDATARNG1</vt:lpstr>
      <vt:lpstr>CompAsmpts!TM1RPTDATARNG2</vt:lpstr>
      <vt:lpstr>CompAsmpts!TM1RPTFMTIDCOL</vt:lpstr>
      <vt:lpstr>Employees!TM1RPTFMTIDCOL</vt:lpstr>
      <vt:lpstr>CompAsmpts!TM1RPTFMTRNG</vt:lpstr>
      <vt:lpstr>Employees!TM1RPTFMTRNG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NetworkLayer</cp:lastModifiedBy>
  <dcterms:created xsi:type="dcterms:W3CDTF">2011-12-02T14:18:36Z</dcterms:created>
  <dcterms:modified xsi:type="dcterms:W3CDTF">2015-11-17T22:04:41Z</dcterms:modified>
</cp:coreProperties>
</file>