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drawings/drawing1.xml" ContentType="application/vnd.openxmlformats-officedocument.drawing+xml"/>
  <Override PartName="/xl/activeX/activeX1.xml" ContentType="application/vnd.ms-office.activeX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BM Demos\SmartCo\CAFE_SmartcoDashboard\"/>
    </mc:Choice>
  </mc:AlternateContent>
  <bookViews>
    <workbookView showHorizontalScroll="0" showVerticalScroll="0" xWindow="120" yWindow="45" windowWidth="24240" windowHeight="12915" firstSheet="2" activeTab="2"/>
  </bookViews>
  <sheets>
    <sheet name="Cognos_Office_Connection_Cache" sheetId="4" state="veryHidden" r:id="rId1"/>
    <sheet name="Sheet0" sheetId="5" state="hidden" r:id="rId2"/>
    <sheet name="Dashboard" sheetId="1" r:id="rId3"/>
  </sheets>
  <externalReferences>
    <externalReference r:id="rId4"/>
  </externalReferences>
  <definedNames>
    <definedName name="ID" localSheetId="0" hidden="1">"01c08802-3358-475a-8fa1-20d8fbc94fac"</definedName>
    <definedName name="ID" localSheetId="2" hidden="1">"5d5ca9b4-bcdc-4c67-b88a-18bcabf67ffb"</definedName>
    <definedName name="ID" localSheetId="1" hidden="1">"fb95c684-4fad-4d5d-adcd-4ea1002d9a03"</definedName>
    <definedName name="Metrics1">Dashboard!$C$50</definedName>
    <definedName name="Metrics2">Dashboard!$D$50</definedName>
    <definedName name="Metrics3">Dashboard!$E$50</definedName>
    <definedName name="Metrics4">Dashboard!$F$50</definedName>
    <definedName name="Metrics5">Dashboard!$G$50</definedName>
    <definedName name="TM1REBUILDOPTION">1</definedName>
    <definedName name="ValSelect">Dashboard!$H$8</definedName>
    <definedName name="ValSelOption">[1]Dashboard!$H$17</definedName>
  </definedNames>
  <calcPr calcId="152511" calcOnSave="0"/>
</workbook>
</file>

<file path=xl/calcChain.xml><?xml version="1.0" encoding="utf-8"?>
<calcChain xmlns="http://schemas.openxmlformats.org/spreadsheetml/2006/main">
  <c r="H8" i="1" l="1"/>
  <c r="C50" i="1"/>
  <c r="D50" i="1"/>
  <c r="E50" i="1"/>
  <c r="F50" i="1"/>
  <c r="C47" i="1"/>
  <c r="E71" i="1"/>
  <c r="B5" i="1"/>
  <c r="D47" i="1"/>
  <c r="B3" i="1"/>
  <c r="C71" i="1"/>
  <c r="E47" i="1"/>
  <c r="N20" i="1"/>
  <c r="U30" i="1"/>
  <c r="O19" i="1"/>
  <c r="D71" i="1"/>
  <c r="Q13" i="1"/>
  <c r="M16" i="1"/>
  <c r="R25" i="1"/>
  <c r="N33" i="1"/>
  <c r="S11" i="1"/>
  <c r="M9" i="1"/>
  <c r="R36" i="1"/>
  <c r="W35" i="1"/>
  <c r="N24" i="1"/>
  <c r="W13" i="1"/>
  <c r="M31" i="1"/>
  <c r="P15" i="1"/>
  <c r="L31" i="1"/>
  <c r="L30" i="1"/>
  <c r="Q25" i="1"/>
  <c r="V27" i="1"/>
  <c r="Q10" i="1"/>
  <c r="S34" i="1"/>
  <c r="T9" i="1"/>
  <c r="W9" i="1"/>
  <c r="N10" i="1"/>
  <c r="Q35" i="1"/>
  <c r="T32" i="1"/>
  <c r="S33" i="1"/>
  <c r="R9" i="1"/>
  <c r="W24" i="1"/>
  <c r="N35" i="1"/>
  <c r="S32" i="1"/>
  <c r="T29" i="1"/>
  <c r="P24" i="1"/>
  <c r="U24" i="1"/>
  <c r="L35" i="1"/>
  <c r="W30" i="1"/>
  <c r="V31" i="1"/>
  <c r="N29" i="1"/>
  <c r="R26" i="1"/>
  <c r="U20" i="1"/>
  <c r="M18" i="1"/>
  <c r="Q15" i="1"/>
  <c r="O28" i="1"/>
  <c r="S25" i="1"/>
  <c r="L20" i="1"/>
  <c r="P17" i="1"/>
  <c r="T14" i="1"/>
  <c r="T26" i="1"/>
  <c r="P13" i="1"/>
  <c r="S18" i="1"/>
  <c r="W15" i="1"/>
  <c r="M32" i="1"/>
  <c r="Q29" i="1"/>
  <c r="U26" i="1"/>
  <c r="O13" i="1"/>
  <c r="R18" i="1"/>
  <c r="V15" i="1"/>
  <c r="U9" i="1"/>
  <c r="O34" i="1"/>
  <c r="W11" i="1"/>
  <c r="S9" i="1"/>
  <c r="V24" i="1"/>
  <c r="M35" i="1"/>
  <c r="L32" i="1"/>
  <c r="T31" i="1"/>
  <c r="N9" i="1"/>
  <c r="S24" i="1"/>
  <c r="V34" i="1"/>
  <c r="W31" i="1"/>
  <c r="T28" i="1"/>
  <c r="O36" i="1"/>
  <c r="Q24" i="1"/>
  <c r="T34" i="1"/>
  <c r="O30" i="1"/>
  <c r="R31" i="1"/>
  <c r="V28" i="1"/>
  <c r="N26" i="1"/>
  <c r="Q20" i="1"/>
  <c r="U17" i="1"/>
  <c r="M15" i="1"/>
  <c r="W27" i="1"/>
  <c r="O25" i="1"/>
  <c r="T19" i="1"/>
  <c r="L17" i="1"/>
  <c r="P14" i="1"/>
  <c r="P26" i="1"/>
  <c r="W20" i="1"/>
  <c r="O18" i="1"/>
  <c r="S15" i="1"/>
  <c r="U31" i="1"/>
  <c r="M29" i="1"/>
  <c r="Q26" i="1"/>
  <c r="V20" i="1"/>
  <c r="N18" i="1"/>
  <c r="R15" i="1"/>
  <c r="Q9" i="1"/>
  <c r="P33" i="1"/>
  <c r="O11" i="1"/>
  <c r="O9" i="1"/>
  <c r="R24" i="1"/>
  <c r="U34" i="1"/>
  <c r="P31" i="1"/>
  <c r="U11" i="1"/>
  <c r="O24" i="1"/>
  <c r="R34" i="1"/>
  <c r="O31" i="1"/>
  <c r="O35" i="1"/>
  <c r="M24" i="1"/>
  <c r="P34" i="1"/>
  <c r="S29" i="1"/>
  <c r="N31" i="1"/>
  <c r="R28" i="1"/>
  <c r="V25" i="1"/>
  <c r="M20" i="1"/>
  <c r="Q17" i="1"/>
  <c r="U14" i="1"/>
  <c r="S27" i="1"/>
  <c r="L24" i="1"/>
  <c r="P19" i="1"/>
  <c r="T16" i="1"/>
  <c r="L14" i="1"/>
  <c r="L26" i="1"/>
  <c r="S20" i="1"/>
  <c r="W17" i="1"/>
  <c r="O15" i="1"/>
  <c r="Q31" i="1"/>
  <c r="U28" i="1"/>
  <c r="M26" i="1"/>
  <c r="R20" i="1"/>
  <c r="V17" i="1"/>
  <c r="N15" i="1"/>
  <c r="P10" i="1"/>
  <c r="N11" i="1"/>
  <c r="Q36" i="1"/>
  <c r="U33" i="1"/>
  <c r="P29" i="1"/>
  <c r="U10" i="1"/>
  <c r="N36" i="1"/>
  <c r="R33" i="1"/>
  <c r="P28" i="1"/>
  <c r="T10" i="1"/>
  <c r="U32" i="1"/>
  <c r="P9" i="1"/>
  <c r="L36" i="1"/>
  <c r="L33" i="1"/>
  <c r="V32" i="1"/>
  <c r="N30" i="1"/>
  <c r="R27" i="1"/>
  <c r="V13" i="1"/>
  <c r="M19" i="1"/>
  <c r="Q16" i="1"/>
  <c r="O29" i="1"/>
  <c r="S26" i="1"/>
  <c r="M13" i="1"/>
  <c r="P18" i="1"/>
  <c r="T15" i="1"/>
  <c r="T27" i="1"/>
  <c r="L25" i="1"/>
  <c r="S19" i="1"/>
  <c r="W16" i="1"/>
  <c r="O14" i="1"/>
  <c r="Q30" i="1"/>
  <c r="U27" i="1"/>
  <c r="M25" i="1"/>
  <c r="R19" i="1"/>
  <c r="V16" i="1"/>
  <c r="N14" i="1"/>
  <c r="T30" i="1"/>
  <c r="O32" i="1"/>
  <c r="P32" i="1"/>
  <c r="V36" i="1"/>
  <c r="U16" i="1"/>
  <c r="W19" i="1"/>
  <c r="R14" i="1"/>
  <c r="U36" i="1"/>
  <c r="V35" i="1"/>
  <c r="T36" i="1"/>
  <c r="R32" i="1"/>
  <c r="N25" i="1"/>
  <c r="Q14" i="1"/>
  <c r="T20" i="1"/>
  <c r="L28" i="1"/>
  <c r="S17" i="1"/>
  <c r="M30" i="1"/>
  <c r="V19" i="1"/>
  <c r="W29" i="1"/>
  <c r="M17" i="1"/>
  <c r="O20" i="1"/>
  <c r="N27" i="1"/>
  <c r="M36" i="1"/>
  <c r="N34" i="1"/>
  <c r="P36" i="1"/>
  <c r="V30" i="1"/>
  <c r="R13" i="1"/>
  <c r="M14" i="1"/>
  <c r="L19" i="1"/>
  <c r="P27" i="1"/>
  <c r="O17" i="1"/>
  <c r="Q28" i="1"/>
  <c r="N19" i="1"/>
  <c r="O26" i="1"/>
  <c r="L29" i="1"/>
  <c r="Q34" i="1"/>
  <c r="V33" i="1"/>
  <c r="W34" i="1"/>
  <c r="T35" i="1"/>
  <c r="R30" i="1"/>
  <c r="U19" i="1"/>
  <c r="W28" i="1"/>
  <c r="T18" i="1"/>
  <c r="T25" i="1"/>
  <c r="S16" i="1"/>
  <c r="M28" i="1"/>
  <c r="R17" i="1"/>
  <c r="L16" i="1"/>
  <c r="M34" i="1"/>
  <c r="M33" i="1"/>
  <c r="W33" i="1"/>
  <c r="L34" i="1"/>
  <c r="V29" i="1"/>
  <c r="Q19" i="1"/>
  <c r="O27" i="1"/>
  <c r="L18" i="1"/>
  <c r="P25" i="1"/>
  <c r="W14" i="1"/>
  <c r="Q27" i="1"/>
  <c r="N17" i="1"/>
  <c r="W36" i="1"/>
  <c r="V14" i="1"/>
  <c r="U13" i="1"/>
  <c r="Q33" i="1"/>
  <c r="S30" i="1"/>
  <c r="T33" i="1"/>
  <c r="N28" i="1"/>
  <c r="U18" i="1"/>
  <c r="W26" i="1"/>
  <c r="P16" i="1"/>
  <c r="L13" i="1"/>
  <c r="S14" i="1"/>
  <c r="U25" i="1"/>
  <c r="R16" i="1"/>
  <c r="S36" i="1"/>
  <c r="U35" i="1"/>
  <c r="O33" i="1"/>
  <c r="S35" i="1"/>
  <c r="R35" i="1"/>
  <c r="W32" i="1"/>
  <c r="P30" i="1"/>
  <c r="T24" i="1"/>
  <c r="P35" i="1"/>
  <c r="S31" i="1"/>
  <c r="N32" i="1"/>
  <c r="R29" i="1"/>
  <c r="V26" i="1"/>
  <c r="N13" i="1"/>
  <c r="Q18" i="1"/>
  <c r="U15" i="1"/>
  <c r="S28" i="1"/>
  <c r="W25" i="1"/>
  <c r="P20" i="1"/>
  <c r="T17" i="1"/>
  <c r="L15" i="1"/>
  <c r="L27" i="1"/>
  <c r="T13" i="1"/>
  <c r="W18" i="1"/>
  <c r="O16" i="1"/>
  <c r="Q32" i="1"/>
  <c r="U29" i="1"/>
  <c r="M27" i="1"/>
  <c r="S13" i="1"/>
  <c r="V18" i="1"/>
  <c r="N16" i="1"/>
  <c r="P11" i="1"/>
  <c r="R11" i="1"/>
  <c r="V10" i="1"/>
  <c r="W10" i="1"/>
  <c r="L10" i="1"/>
  <c r="O10" i="1"/>
  <c r="L9" i="1"/>
  <c r="T11" i="1"/>
  <c r="Q11" i="1"/>
  <c r="L11" i="1"/>
  <c r="V11" i="1"/>
  <c r="M11" i="1"/>
  <c r="R10" i="1"/>
  <c r="V9" i="1"/>
  <c r="M10" i="1"/>
  <c r="S10" i="1"/>
  <c r="Z27" i="1" l="1"/>
  <c r="M56" i="1" s="1"/>
  <c r="AH29" i="1"/>
  <c r="U58" i="1" s="1"/>
  <c r="AD32" i="1"/>
  <c r="Q61" i="1" s="1"/>
  <c r="Y27" i="1"/>
  <c r="L56" i="1" s="1"/>
  <c r="AJ25" i="1"/>
  <c r="W54" i="1" s="1"/>
  <c r="AF28" i="1"/>
  <c r="S57" i="1" s="1"/>
  <c r="AI26" i="1"/>
  <c r="V55" i="1" s="1"/>
  <c r="AE29" i="1"/>
  <c r="R58" i="1" s="1"/>
  <c r="AA32" i="1"/>
  <c r="N61" i="1" s="1"/>
  <c r="AF31" i="1"/>
  <c r="S60" i="1" s="1"/>
  <c r="AC35" i="1"/>
  <c r="P64" i="1" s="1"/>
  <c r="AG24" i="1"/>
  <c r="T53" i="1" s="1"/>
  <c r="AC30" i="1"/>
  <c r="P59" i="1" s="1"/>
  <c r="AJ32" i="1"/>
  <c r="W61" i="1" s="1"/>
  <c r="AE35" i="1"/>
  <c r="R64" i="1" s="1"/>
  <c r="AF35" i="1"/>
  <c r="S64" i="1" s="1"/>
  <c r="AB33" i="1"/>
  <c r="O62" i="1" s="1"/>
  <c r="AH35" i="1"/>
  <c r="U64" i="1" s="1"/>
  <c r="AF36" i="1"/>
  <c r="S65" i="1" s="1"/>
  <c r="AH25" i="1"/>
  <c r="U54" i="1" s="1"/>
  <c r="AJ26" i="1"/>
  <c r="W55" i="1" s="1"/>
  <c r="AA28" i="1"/>
  <c r="N57" i="1" s="1"/>
  <c r="AG33" i="1"/>
  <c r="T62" i="1" s="1"/>
  <c r="AF30" i="1"/>
  <c r="S59" i="1" s="1"/>
  <c r="AD33" i="1"/>
  <c r="Q62" i="1" s="1"/>
  <c r="AJ36" i="1"/>
  <c r="W65" i="1" s="1"/>
  <c r="AD27" i="1"/>
  <c r="Q56" i="1" s="1"/>
  <c r="AC25" i="1"/>
  <c r="P54" i="1" s="1"/>
  <c r="AB27" i="1"/>
  <c r="O56" i="1" s="1"/>
  <c r="AI29" i="1"/>
  <c r="V58" i="1" s="1"/>
  <c r="Y34" i="1"/>
  <c r="L63" i="1" s="1"/>
  <c r="AJ33" i="1"/>
  <c r="W62" i="1" s="1"/>
  <c r="Z33" i="1"/>
  <c r="M62" i="1" s="1"/>
  <c r="Z34" i="1"/>
  <c r="M63" i="1" s="1"/>
  <c r="Z28" i="1"/>
  <c r="M57" i="1" s="1"/>
  <c r="AG25" i="1"/>
  <c r="T54" i="1" s="1"/>
  <c r="AJ28" i="1"/>
  <c r="W57" i="1" s="1"/>
  <c r="AE30" i="1"/>
  <c r="R59" i="1" s="1"/>
  <c r="AG35" i="1"/>
  <c r="T64" i="1" s="1"/>
  <c r="AJ34" i="1"/>
  <c r="W63" i="1" s="1"/>
  <c r="AI33" i="1"/>
  <c r="V62" i="1" s="1"/>
  <c r="AD34" i="1"/>
  <c r="Q63" i="1" s="1"/>
  <c r="Y29" i="1"/>
  <c r="L58" i="1" s="1"/>
  <c r="AB26" i="1"/>
  <c r="O55" i="1" s="1"/>
  <c r="AD28" i="1"/>
  <c r="Q57" i="1" s="1"/>
  <c r="AC27" i="1"/>
  <c r="P56" i="1" s="1"/>
  <c r="AI30" i="1"/>
  <c r="V59" i="1" s="1"/>
  <c r="AC36" i="1"/>
  <c r="P65" i="1" s="1"/>
  <c r="AA34" i="1"/>
  <c r="N63" i="1" s="1"/>
  <c r="Z36" i="1"/>
  <c r="M65" i="1" s="1"/>
  <c r="AA27" i="1"/>
  <c r="N56" i="1" s="1"/>
  <c r="AJ29" i="1"/>
  <c r="W58" i="1" s="1"/>
  <c r="Z30" i="1"/>
  <c r="M59" i="1" s="1"/>
  <c r="Y28" i="1"/>
  <c r="L57" i="1" s="1"/>
  <c r="AA25" i="1"/>
  <c r="N54" i="1" s="1"/>
  <c r="AE32" i="1"/>
  <c r="R61" i="1" s="1"/>
  <c r="AG36" i="1"/>
  <c r="T65" i="1" s="1"/>
  <c r="AI35" i="1"/>
  <c r="V64" i="1" s="1"/>
  <c r="AH36" i="1"/>
  <c r="U65" i="1" s="1"/>
  <c r="AI36" i="1"/>
  <c r="V65" i="1" s="1"/>
  <c r="AC32" i="1"/>
  <c r="P61" i="1" s="1"/>
  <c r="AB32" i="1"/>
  <c r="O61" i="1" s="1"/>
  <c r="AG30" i="1"/>
  <c r="T59" i="1" s="1"/>
  <c r="Z25" i="1"/>
  <c r="M54" i="1" s="1"/>
  <c r="AH27" i="1"/>
  <c r="U56" i="1" s="1"/>
  <c r="AD30" i="1"/>
  <c r="Q59" i="1" s="1"/>
  <c r="Y25" i="1"/>
  <c r="L54" i="1" s="1"/>
  <c r="AG27" i="1"/>
  <c r="T56" i="1" s="1"/>
  <c r="AF26" i="1"/>
  <c r="S55" i="1" s="1"/>
  <c r="AB29" i="1"/>
  <c r="O58" i="1" s="1"/>
  <c r="AE27" i="1"/>
  <c r="R56" i="1" s="1"/>
  <c r="AA30" i="1"/>
  <c r="N59" i="1" s="1"/>
  <c r="AI32" i="1"/>
  <c r="V61" i="1" s="1"/>
  <c r="Y33" i="1"/>
  <c r="L62" i="1" s="1"/>
  <c r="Y36" i="1"/>
  <c r="L65" i="1" s="1"/>
  <c r="AH32" i="1"/>
  <c r="U61" i="1" s="1"/>
  <c r="AC28" i="1"/>
  <c r="P57" i="1" s="1"/>
  <c r="AE33" i="1"/>
  <c r="R62" i="1" s="1"/>
  <c r="AA36" i="1"/>
  <c r="N65" i="1" s="1"/>
  <c r="AC29" i="1"/>
  <c r="P58" i="1" s="1"/>
  <c r="AH33" i="1"/>
  <c r="U62" i="1" s="1"/>
  <c r="AD36" i="1"/>
  <c r="Q65" i="1" s="1"/>
  <c r="Z26" i="1"/>
  <c r="M55" i="1" s="1"/>
  <c r="AH28" i="1"/>
  <c r="U57" i="1" s="1"/>
  <c r="AD31" i="1"/>
  <c r="Q60" i="1" s="1"/>
  <c r="Y26" i="1"/>
  <c r="L55" i="1" s="1"/>
  <c r="Y24" i="1"/>
  <c r="L53" i="1" s="1"/>
  <c r="AF27" i="1"/>
  <c r="S56" i="1" s="1"/>
  <c r="AI25" i="1"/>
  <c r="V54" i="1" s="1"/>
  <c r="AE28" i="1"/>
  <c r="R57" i="1" s="1"/>
  <c r="AA31" i="1"/>
  <c r="N60" i="1" s="1"/>
  <c r="AF29" i="1"/>
  <c r="S58" i="1" s="1"/>
  <c r="AC34" i="1"/>
  <c r="P63" i="1" s="1"/>
  <c r="Z24" i="1"/>
  <c r="M53" i="1" s="1"/>
  <c r="AB35" i="1"/>
  <c r="O64" i="1" s="1"/>
  <c r="AB31" i="1"/>
  <c r="O60" i="1" s="1"/>
  <c r="AE34" i="1"/>
  <c r="R63" i="1" s="1"/>
  <c r="AB24" i="1"/>
  <c r="O53" i="1" s="1"/>
  <c r="AC31" i="1"/>
  <c r="P60" i="1" s="1"/>
  <c r="AH34" i="1"/>
  <c r="U63" i="1" s="1"/>
  <c r="AE24" i="1"/>
  <c r="R53" i="1" s="1"/>
  <c r="AC33" i="1"/>
  <c r="P62" i="1" s="1"/>
  <c r="AD26" i="1"/>
  <c r="Q55" i="1" s="1"/>
  <c r="Z29" i="1"/>
  <c r="M58" i="1" s="1"/>
  <c r="AH31" i="1"/>
  <c r="U60" i="1" s="1"/>
  <c r="AC26" i="1"/>
  <c r="P55" i="1" s="1"/>
  <c r="AB25" i="1"/>
  <c r="O54" i="1" s="1"/>
  <c r="AJ27" i="1"/>
  <c r="W56" i="1" s="1"/>
  <c r="AA26" i="1"/>
  <c r="N55" i="1" s="1"/>
  <c r="AI28" i="1"/>
  <c r="V57" i="1" s="1"/>
  <c r="AE31" i="1"/>
  <c r="R60" i="1" s="1"/>
  <c r="AB30" i="1"/>
  <c r="O59" i="1" s="1"/>
  <c r="AG34" i="1"/>
  <c r="T63" i="1" s="1"/>
  <c r="AD24" i="1"/>
  <c r="Q53" i="1" s="1"/>
  <c r="AB36" i="1"/>
  <c r="O65" i="1" s="1"/>
  <c r="AG28" i="1"/>
  <c r="T57" i="1" s="1"/>
  <c r="AJ31" i="1"/>
  <c r="W60" i="1" s="1"/>
  <c r="AI34" i="1"/>
  <c r="V63" i="1" s="1"/>
  <c r="AF24" i="1"/>
  <c r="S53" i="1" s="1"/>
  <c r="AG31" i="1"/>
  <c r="T60" i="1" s="1"/>
  <c r="Y32" i="1"/>
  <c r="L61" i="1" s="1"/>
  <c r="Z35" i="1"/>
  <c r="M64" i="1" s="1"/>
  <c r="AI24" i="1"/>
  <c r="V53" i="1" s="1"/>
  <c r="AB34" i="1"/>
  <c r="O63" i="1" s="1"/>
  <c r="AH26" i="1"/>
  <c r="U55" i="1" s="1"/>
  <c r="AD29" i="1"/>
  <c r="Q58" i="1" s="1"/>
  <c r="Z32" i="1"/>
  <c r="M61" i="1" s="1"/>
  <c r="AG26" i="1"/>
  <c r="T55" i="1" s="1"/>
  <c r="AF25" i="1"/>
  <c r="S54" i="1" s="1"/>
  <c r="AB28" i="1"/>
  <c r="O57" i="1" s="1"/>
  <c r="AE26" i="1"/>
  <c r="R55" i="1" s="1"/>
  <c r="AA29" i="1"/>
  <c r="N58" i="1" s="1"/>
  <c r="AI31" i="1"/>
  <c r="V60" i="1" s="1"/>
  <c r="AJ30" i="1"/>
  <c r="W59" i="1" s="1"/>
  <c r="Y35" i="1"/>
  <c r="L64" i="1" s="1"/>
  <c r="AH24" i="1"/>
  <c r="U53" i="1" s="1"/>
  <c r="AC24" i="1"/>
  <c r="P53" i="1" s="1"/>
  <c r="AG29" i="1"/>
  <c r="T58" i="1" s="1"/>
  <c r="AF32" i="1"/>
  <c r="S61" i="1" s="1"/>
  <c r="AA35" i="1"/>
  <c r="N64" i="1" s="1"/>
  <c r="AJ24" i="1"/>
  <c r="W53" i="1" s="1"/>
  <c r="AF33" i="1"/>
  <c r="S62" i="1" s="1"/>
  <c r="AG32" i="1"/>
  <c r="T61" i="1" s="1"/>
  <c r="AD35" i="1"/>
  <c r="Q64" i="1" s="1"/>
  <c r="AF34" i="1"/>
  <c r="S63" i="1" s="1"/>
  <c r="AI27" i="1"/>
  <c r="V56" i="1" s="1"/>
  <c r="AD25" i="1"/>
  <c r="Q54" i="1" s="1"/>
  <c r="Y30" i="1"/>
  <c r="L59" i="1" s="1"/>
  <c r="Y31" i="1"/>
  <c r="L60" i="1" s="1"/>
  <c r="Z31" i="1"/>
  <c r="M60" i="1" s="1"/>
  <c r="AA24" i="1"/>
  <c r="N53" i="1" s="1"/>
  <c r="AJ35" i="1"/>
  <c r="W64" i="1" s="1"/>
  <c r="AE36" i="1"/>
  <c r="R65" i="1" s="1"/>
  <c r="AA33" i="1"/>
  <c r="N62" i="1" s="1"/>
  <c r="AE25" i="1"/>
  <c r="R54" i="1" s="1"/>
  <c r="AH30" i="1"/>
  <c r="U59" i="1" s="1"/>
  <c r="B2" i="1"/>
  <c r="B4" i="1"/>
  <c r="C7" i="1"/>
  <c r="H9" i="1"/>
  <c r="H16" i="1"/>
  <c r="H20" i="1"/>
  <c r="H13" i="1"/>
  <c r="G7" i="1"/>
  <c r="F7" i="1"/>
  <c r="H14" i="1"/>
  <c r="D7" i="1"/>
  <c r="H15" i="1"/>
  <c r="H21" i="1"/>
  <c r="H12" i="1"/>
  <c r="H17" i="1"/>
  <c r="H19" i="1"/>
  <c r="H10" i="1"/>
  <c r="H18" i="1"/>
  <c r="E7" i="1"/>
  <c r="H11" i="1"/>
  <c r="E51" i="1" l="1"/>
  <c r="D51" i="1"/>
  <c r="F51" i="1"/>
  <c r="G51" i="1"/>
  <c r="C51" i="1"/>
</calcChain>
</file>

<file path=xl/sharedStrings.xml><?xml version="1.0" encoding="utf-8"?>
<sst xmlns="http://schemas.openxmlformats.org/spreadsheetml/2006/main" count="156" uniqueCount="91">
  <si>
    <t>CUBE:</t>
  </si>
  <si>
    <t>Year</t>
  </si>
  <si>
    <t>Currency Calc</t>
  </si>
  <si>
    <t>Organization Reporting</t>
  </si>
  <si>
    <t>Version</t>
  </si>
  <si>
    <t>4999 Gross Revenue</t>
  </si>
  <si>
    <t>5999 Cost of Sales</t>
  </si>
  <si>
    <t>Gross Margin</t>
  </si>
  <si>
    <t>Total Operating Expense</t>
  </si>
  <si>
    <t>Net Profit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</si>
  <si>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</si>
  <si>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</si>
  <si>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</si>
  <si>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</si>
  <si>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</si>
  <si>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</si>
  <si>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</si>
  <si>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</si>
  <si>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</si>
  <si>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</si>
  <si>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</si>
  <si>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</si>
  <si>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Smartco:Income Statement Reporting</t>
  </si>
  <si>
    <t>SMARTCO DASHBOARD</t>
  </si>
  <si>
    <t>Org ID</t>
  </si>
  <si>
    <t>Organization</t>
  </si>
  <si>
    <t>Metrics</t>
  </si>
  <si>
    <t>Gross Revenue</t>
  </si>
  <si>
    <t>Cost of Sales</t>
  </si>
  <si>
    <t>Operating Expense</t>
  </si>
  <si>
    <t>Select Metrics</t>
  </si>
  <si>
    <t>Gross Margin by Channel</t>
  </si>
  <si>
    <t>Product ID</t>
  </si>
  <si>
    <t>Product</t>
  </si>
  <si>
    <t>Retail</t>
  </si>
  <si>
    <t>Internet</t>
  </si>
  <si>
    <t>Distribution</t>
  </si>
  <si>
    <t>Status by Account</t>
  </si>
  <si>
    <t>6099 PAYROLL</t>
  </si>
  <si>
    <t>6199 OFFICE EXPENSE</t>
  </si>
  <si>
    <t>6299 TRAVEL</t>
  </si>
  <si>
    <t>6399 OCCUPANCY</t>
  </si>
  <si>
    <t>6499 MARKETING</t>
  </si>
  <si>
    <t>6599 DEPRECIATION</t>
  </si>
  <si>
    <t>6699 ALLOCATIONS</t>
  </si>
  <si>
    <t>Net Profit After Allocations</t>
  </si>
  <si>
    <t>▲</t>
  </si>
  <si>
    <t>▼</t>
  </si>
  <si>
    <t>▬</t>
  </si>
  <si>
    <t>Compensation Analysis</t>
  </si>
  <si>
    <t xml:space="preserve"> </t>
  </si>
  <si>
    <t>6000 Salary</t>
  </si>
  <si>
    <t>6005 Bonus</t>
  </si>
  <si>
    <t>Medical Exp</t>
  </si>
  <si>
    <t>Other Benefits Exp</t>
  </si>
  <si>
    <t>FICA Exp</t>
  </si>
  <si>
    <t>Medicare Exp</t>
  </si>
  <si>
    <t>Total Expense</t>
  </si>
  <si>
    <t>FTE</t>
  </si>
  <si>
    <t>System:</t>
  </si>
  <si>
    <t>Package:</t>
  </si>
  <si>
    <t>Created:</t>
  </si>
  <si>
    <t>12/8/2014 5:10:56 PM</t>
  </si>
  <si>
    <t>Modified:</t>
  </si>
  <si>
    <t>Rows:</t>
  </si>
  <si>
    <t>Columns:</t>
  </si>
  <si>
    <t>Context:</t>
  </si>
  <si>
    <t>Revenue</t>
  </si>
  <si>
    <t>Phones</t>
  </si>
  <si>
    <t>3G Smart Phones</t>
  </si>
  <si>
    <t>3G 16Gb</t>
  </si>
  <si>
    <t>3G 32Gb</t>
  </si>
  <si>
    <t>3G 64Gb</t>
  </si>
  <si>
    <t>4G Smart Phones</t>
  </si>
  <si>
    <t>4G 16Gb</t>
  </si>
  <si>
    <t>4G 32Gb</t>
  </si>
  <si>
    <t>Phone Only</t>
  </si>
  <si>
    <t>L40</t>
  </si>
  <si>
    <t>Volume - Units</t>
  </si>
  <si>
    <t>Unit Net Sales Price</t>
  </si>
  <si>
    <t>Unit Direct Cost</t>
  </si>
  <si>
    <t>Total Cost of Goods Sold</t>
  </si>
  <si>
    <t>Gross Margin %</t>
  </si>
  <si>
    <t>Revenue: Report</t>
  </si>
  <si>
    <t>Product: Phones</t>
  </si>
  <si>
    <t>Organization: Total Company, Month: Year, Channel: Channel Total, Year: Y2, Version: Version 1</t>
  </si>
  <si>
    <t>3G 128Gb</t>
  </si>
  <si>
    <t>IBM Demos: smartco</t>
  </si>
  <si>
    <t>6/13/2017 12:34:53 PM</t>
  </si>
  <si>
    <t>Filter rows:</t>
  </si>
  <si>
    <t>Filter columns: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</si>
</sst>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&quot;$&quot;\ #,##0;\(#,##0\);\ m\i\l"/>
    <numFmt numFmtId="165" formatCode="#,##0;\(#,##0\)"/>
    <numFmt numFmtId="166" formatCode="#,###;\(#,###\)"/>
    <numFmt numFmtId="167" formatCode="#,###.00;\(#,###.00\)"/>
    <numFmt numFmtId="168" formatCode="#,###.00\%;\(#,###.00\)\%"/>
    <numFmt numFmtId="169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sz val="24"/>
      <color theme="0" tint="-0.499984740745262"/>
      <name val="Arial"/>
      <family val="2"/>
    </font>
    <font>
      <sz val="8"/>
      <color theme="1"/>
      <name val="Arial"/>
      <family val="2"/>
    </font>
    <font>
      <b/>
      <sz val="11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b/>
      <sz val="8"/>
      <color theme="0" tint="-0.499984740745262"/>
      <name val="Arial"/>
      <family val="2"/>
    </font>
    <font>
      <sz val="24"/>
      <color theme="1"/>
      <name val="Arial"/>
      <family val="2"/>
    </font>
    <font>
      <b/>
      <sz val="12"/>
      <color theme="1"/>
      <name val="Arial"/>
      <family val="2"/>
    </font>
    <font>
      <b/>
      <sz val="8"/>
      <color rgb="FF0000FF"/>
      <name val="Arial"/>
      <family val="2"/>
    </font>
    <font>
      <i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theme="0" tint="-0.499984740745262"/>
      <name val="Arial"/>
      <family val="2"/>
    </font>
    <font>
      <b/>
      <sz val="12"/>
      <color theme="0" tint="-0.499984740745262"/>
      <name val="Arial"/>
      <family val="2"/>
    </font>
    <font>
      <sz val="9"/>
      <color theme="0" tint="-0.499984740745262"/>
      <name val="Arial"/>
      <family val="2"/>
    </font>
    <font>
      <b/>
      <sz val="9"/>
      <color theme="0" tint="-0.499984740745262"/>
      <name val="Arial"/>
      <family val="2"/>
    </font>
    <font>
      <sz val="11"/>
      <color rgb="FF000000"/>
      <name val="Arial"/>
      <family val="2"/>
    </font>
    <font>
      <b/>
      <sz val="9"/>
      <color theme="1"/>
      <name val="Arial"/>
      <family val="2"/>
    </font>
    <font>
      <sz val="16"/>
      <color rgb="FF000000"/>
      <name val="Verdana"/>
      <family val="2"/>
    </font>
    <font>
      <b/>
      <sz val="7"/>
      <color theme="1"/>
      <name val="Calibri"/>
      <family val="2"/>
      <scheme val="minor"/>
    </font>
    <font>
      <sz val="22"/>
      <color theme="0" tint="-0.499984740745262"/>
      <name val="Arial"/>
      <family val="2"/>
    </font>
    <font>
      <sz val="20"/>
      <color theme="0" tint="-0.499984740745262"/>
      <name val="Arial"/>
      <family val="2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5"/>
        <bgColor indexed="11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8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left" vertical="center"/>
    </xf>
    <xf numFmtId="0" fontId="2" fillId="3" borderId="1">
      <alignment horizontal="left" vertical="center"/>
    </xf>
    <xf numFmtId="0" fontId="2" fillId="4" borderId="1">
      <alignment horizontal="left" vertical="center"/>
    </xf>
    <xf numFmtId="0" fontId="3" fillId="2" borderId="1">
      <alignment horizontal="center" vertical="center"/>
    </xf>
    <xf numFmtId="0" fontId="1" fillId="2" borderId="1">
      <alignment horizontal="center" vertical="center"/>
    </xf>
    <xf numFmtId="0" fontId="2" fillId="3" borderId="1">
      <alignment horizontal="center" vertical="center"/>
    </xf>
    <xf numFmtId="0" fontId="2" fillId="4" borderId="1">
      <alignment horizontal="center" vertical="center"/>
    </xf>
    <xf numFmtId="0" fontId="3" fillId="2" borderId="1">
      <alignment horizontal="center" vertical="center"/>
    </xf>
    <xf numFmtId="0" fontId="4" fillId="0" borderId="1">
      <alignment horizontal="right" vertical="center"/>
    </xf>
    <xf numFmtId="0" fontId="4" fillId="5" borderId="1">
      <alignment horizontal="right" vertical="center"/>
    </xf>
    <xf numFmtId="0" fontId="4" fillId="0" borderId="1">
      <alignment horizontal="center" vertical="center"/>
    </xf>
    <xf numFmtId="0" fontId="3" fillId="3" borderId="1"/>
    <xf numFmtId="0" fontId="3" fillId="0" borderId="1">
      <alignment horizontal="center" vertical="center" wrapText="1"/>
    </xf>
    <xf numFmtId="0" fontId="3" fillId="4" borderId="1"/>
    <xf numFmtId="0" fontId="1" fillId="0" borderId="1">
      <alignment horizontal="left" vertical="center"/>
    </xf>
    <xf numFmtId="0" fontId="1" fillId="0" borderId="1">
      <alignment horizontal="left" vertical="top"/>
    </xf>
    <xf numFmtId="0" fontId="1" fillId="2" borderId="1">
      <alignment horizontal="center" vertical="center"/>
    </xf>
    <xf numFmtId="0" fontId="1" fillId="2" borderId="1">
      <alignment horizontal="left" vertical="center"/>
    </xf>
    <xf numFmtId="0" fontId="4" fillId="0" borderId="1">
      <alignment horizontal="right" vertical="center"/>
    </xf>
    <xf numFmtId="0" fontId="4" fillId="0" borderId="1">
      <alignment horizontal="right" vertical="center"/>
    </xf>
    <xf numFmtId="0" fontId="5" fillId="2" borderId="1">
      <alignment horizontal="left" vertical="center" indent="1"/>
    </xf>
    <xf numFmtId="0" fontId="1" fillId="6" borderId="1"/>
    <xf numFmtId="0" fontId="6" fillId="0" borderId="1"/>
    <xf numFmtId="0" fontId="7" fillId="0" borderId="1"/>
    <xf numFmtId="0" fontId="4" fillId="7" borderId="1"/>
    <xf numFmtId="0" fontId="4" fillId="8" borderId="1"/>
    <xf numFmtId="0" fontId="29" fillId="0" borderId="5" applyNumberFormat="0" applyFill="0" applyProtection="0">
      <alignment horizontal="center" vertical="center"/>
    </xf>
    <xf numFmtId="3" fontId="30" fillId="0" borderId="6" applyAlignment="0" applyProtection="0"/>
    <xf numFmtId="3" fontId="30" fillId="0" borderId="6" applyAlignment="0" applyProtection="0"/>
    <xf numFmtId="3" fontId="30" fillId="0" borderId="6" applyAlignment="0" applyProtection="0"/>
    <xf numFmtId="3" fontId="30" fillId="0" borderId="6" applyAlignment="0" applyProtection="0"/>
    <xf numFmtId="3" fontId="30" fillId="0" borderId="6" applyAlignment="0" applyProtection="0"/>
    <xf numFmtId="3" fontId="30" fillId="0" borderId="6" applyAlignment="0" applyProtection="0"/>
    <xf numFmtId="3" fontId="30" fillId="0" borderId="6" applyAlignment="0" applyProtection="0"/>
    <xf numFmtId="3" fontId="30" fillId="0" borderId="6" applyAlignment="0" applyProtection="0"/>
    <xf numFmtId="3" fontId="29" fillId="0" borderId="5" applyAlignment="0" applyProtection="0"/>
    <xf numFmtId="0" fontId="29" fillId="0" borderId="7" applyNumberFormat="0" applyAlignment="0" applyProtection="0"/>
    <xf numFmtId="3" fontId="29" fillId="0" borderId="5" applyAlignment="0" applyProtection="0"/>
    <xf numFmtId="0" fontId="29" fillId="0" borderId="5" applyNumberFormat="0" applyAlignment="0" applyProtection="0"/>
    <xf numFmtId="0" fontId="29" fillId="0" borderId="7" applyNumberFormat="0" applyAlignment="0" applyProtection="0"/>
    <xf numFmtId="0" fontId="29" fillId="0" borderId="5" applyNumberFormat="0" applyAlignment="0" applyProtection="0"/>
    <xf numFmtId="0" fontId="29" fillId="0" borderId="5" applyNumberFormat="0" applyAlignment="0" applyProtection="0"/>
    <xf numFmtId="0" fontId="29" fillId="0" borderId="5" applyNumberFormat="0" applyFill="0" applyAlignment="0" applyProtection="0"/>
    <xf numFmtId="3" fontId="30" fillId="0" borderId="0" applyFill="0" applyBorder="0" applyAlignment="0" applyProtection="0"/>
    <xf numFmtId="3" fontId="30" fillId="0" borderId="0" applyFill="0" applyAlignment="0" applyProtection="0"/>
    <xf numFmtId="3" fontId="30" fillId="0" borderId="0" applyFill="0" applyAlignment="0" applyProtection="0"/>
    <xf numFmtId="3" fontId="30" fillId="0" borderId="0" applyFill="0" applyAlignment="0" applyProtection="0"/>
    <xf numFmtId="3" fontId="30" fillId="0" borderId="0" applyFill="0" applyAlignment="0" applyProtection="0"/>
    <xf numFmtId="3" fontId="30" fillId="0" borderId="6" applyFill="0" applyAlignment="0" applyProtection="0"/>
    <xf numFmtId="3" fontId="30" fillId="0" borderId="6" applyFill="0" applyAlignment="0" applyProtection="0"/>
    <xf numFmtId="3" fontId="30" fillId="0" borderId="6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169" fontId="31" fillId="0" borderId="8">
      <alignment horizontal="center" vertical="center"/>
    </xf>
    <xf numFmtId="3" fontId="32" fillId="0" borderId="6"/>
    <xf numFmtId="3" fontId="33" fillId="0" borderId="6"/>
  </cellStyleXfs>
  <cellXfs count="57">
    <xf numFmtId="0" fontId="0" fillId="0" borderId="0" xfId="0"/>
    <xf numFmtId="0" fontId="8" fillId="0" borderId="0" xfId="0" applyFont="1"/>
    <xf numFmtId="0" fontId="9" fillId="0" borderId="0" xfId="0" applyFont="1"/>
    <xf numFmtId="0" fontId="9" fillId="10" borderId="0" xfId="0" applyFont="1" applyFill="1"/>
    <xf numFmtId="0" fontId="9" fillId="0" borderId="0" xfId="0" applyFont="1" applyFill="1"/>
    <xf numFmtId="0" fontId="10" fillId="11" borderId="2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/>
    <xf numFmtId="0" fontId="10" fillId="11" borderId="0" xfId="0" applyFont="1" applyFill="1" applyAlignment="1">
      <alignment horizontal="center"/>
    </xf>
    <xf numFmtId="0" fontId="9" fillId="0" borderId="0" xfId="0" applyFont="1" applyFill="1" applyBorder="1"/>
    <xf numFmtId="0" fontId="14" fillId="0" borderId="0" xfId="0" applyFont="1" applyAlignment="1">
      <alignment horizontal="center"/>
    </xf>
    <xf numFmtId="49" fontId="9" fillId="0" borderId="0" xfId="6" applyNumberFormat="1" applyFont="1" applyFill="1" applyBorder="1">
      <alignment horizontal="center" vertical="center"/>
    </xf>
    <xf numFmtId="0" fontId="15" fillId="0" borderId="0" xfId="0" applyFont="1" applyFill="1" applyBorder="1" applyAlignment="1">
      <alignment horizontal="center"/>
    </xf>
    <xf numFmtId="165" fontId="16" fillId="0" borderId="0" xfId="15" applyNumberFormat="1" applyFont="1" applyFill="1" applyBorder="1"/>
    <xf numFmtId="0" fontId="17" fillId="0" borderId="0" xfId="0" applyFont="1"/>
    <xf numFmtId="0" fontId="18" fillId="0" borderId="0" xfId="0" applyFont="1"/>
    <xf numFmtId="2" fontId="17" fillId="0" borderId="0" xfId="0" applyNumberFormat="1" applyFont="1"/>
    <xf numFmtId="0" fontId="18" fillId="9" borderId="0" xfId="0" applyFont="1" applyFill="1"/>
    <xf numFmtId="0" fontId="17" fillId="0" borderId="0" xfId="0" applyFont="1" applyAlignment="1"/>
    <xf numFmtId="0" fontId="17" fillId="0" borderId="0" xfId="0" applyFont="1" applyFill="1"/>
    <xf numFmtId="0" fontId="17" fillId="12" borderId="0" xfId="0" applyFont="1" applyFill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left" indent="4"/>
    </xf>
    <xf numFmtId="43" fontId="9" fillId="0" borderId="0" xfId="1" applyFont="1" applyAlignment="1">
      <alignment horizontal="center"/>
    </xf>
    <xf numFmtId="0" fontId="22" fillId="0" borderId="0" xfId="0" applyFont="1" applyFill="1" applyBorder="1" applyAlignment="1">
      <alignment horizontal="left" indent="3"/>
    </xf>
    <xf numFmtId="0" fontId="22" fillId="0" borderId="0" xfId="0" applyFont="1" applyAlignment="1">
      <alignment horizontal="left" indent="2"/>
    </xf>
    <xf numFmtId="0" fontId="22" fillId="0" borderId="0" xfId="0" applyFont="1" applyAlignment="1">
      <alignment horizontal="left" indent="1"/>
    </xf>
    <xf numFmtId="0" fontId="23" fillId="0" borderId="0" xfId="0" applyFont="1"/>
    <xf numFmtId="0" fontId="25" fillId="0" borderId="0" xfId="0" applyFont="1"/>
    <xf numFmtId="43" fontId="24" fillId="0" borderId="0" xfId="1" applyFont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4" fillId="0" borderId="1" xfId="12" applyAlignment="1">
      <alignment horizontal="center" vertical="center"/>
    </xf>
    <xf numFmtId="0" fontId="26" fillId="0" borderId="0" xfId="0" applyFont="1" applyAlignment="1">
      <alignment horizontal="left" indent="2"/>
    </xf>
    <xf numFmtId="0" fontId="26" fillId="0" borderId="0" xfId="0" quotePrefix="1" applyFont="1" applyAlignment="1">
      <alignment horizontal="left" indent="2"/>
    </xf>
    <xf numFmtId="0" fontId="26" fillId="3" borderId="0" xfId="0" applyFont="1" applyFill="1" applyAlignment="1">
      <alignment horizontal="left" indent="2"/>
    </xf>
    <xf numFmtId="49" fontId="2" fillId="4" borderId="1" xfId="8" applyNumberFormat="1">
      <alignment horizontal="center" vertical="center"/>
    </xf>
    <xf numFmtId="49" fontId="1" fillId="2" borderId="1" xfId="6" applyNumberFormat="1">
      <alignment horizontal="center" vertical="center"/>
    </xf>
    <xf numFmtId="166" fontId="3" fillId="4" borderId="1" xfId="15" applyNumberFormat="1"/>
    <xf numFmtId="167" fontId="4" fillId="7" borderId="1" xfId="26" applyNumberFormat="1"/>
    <xf numFmtId="168" fontId="4" fillId="7" borderId="1" xfId="26" applyNumberFormat="1"/>
    <xf numFmtId="49" fontId="1" fillId="2" borderId="1" xfId="2" applyNumberFormat="1" applyAlignment="1">
      <alignment horizontal="left" vertical="center"/>
    </xf>
    <xf numFmtId="49" fontId="2" fillId="4" borderId="1" xfId="4" applyNumberFormat="1" applyAlignment="1">
      <alignment horizontal="left" vertical="center"/>
    </xf>
    <xf numFmtId="49" fontId="1" fillId="2" borderId="1" xfId="2" applyNumberFormat="1" applyAlignment="1">
      <alignment horizontal="left" vertical="center" indent="1"/>
    </xf>
    <xf numFmtId="49" fontId="2" fillId="4" borderId="1" xfId="4" applyNumberFormat="1" applyAlignment="1">
      <alignment horizontal="left" vertical="center" indent="1"/>
    </xf>
    <xf numFmtId="49" fontId="2" fillId="4" borderId="1" xfId="4" applyNumberFormat="1" applyAlignment="1">
      <alignment horizontal="left" vertical="center" indent="2"/>
    </xf>
    <xf numFmtId="164" fontId="28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10" fillId="11" borderId="4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</cellXfs>
  <cellStyles count="58">
    <cellStyle name="AF Column - IBM Cognos" xfId="28"/>
    <cellStyle name="AF Data - IBM Cognos" xfId="29"/>
    <cellStyle name="AF Data 0 - IBM Cognos" xfId="30"/>
    <cellStyle name="AF Data 1 - IBM Cognos" xfId="31"/>
    <cellStyle name="AF Data 2 - IBM Cognos" xfId="32"/>
    <cellStyle name="AF Data 3 - IBM Cognos" xfId="33"/>
    <cellStyle name="AF Data 4 - IBM Cognos" xfId="34"/>
    <cellStyle name="AF Data 5 - IBM Cognos" xfId="35"/>
    <cellStyle name="AF Data Leaf - IBM Cognos" xfId="36"/>
    <cellStyle name="AF Header - IBM Cognos" xfId="37"/>
    <cellStyle name="AF Header 0 - IBM Cognos" xfId="38"/>
    <cellStyle name="AF Header 1 - IBM Cognos" xfId="39"/>
    <cellStyle name="AF Header 2 - IBM Cognos" xfId="40"/>
    <cellStyle name="AF Header 3 - IBM Cognos" xfId="41"/>
    <cellStyle name="AF Header 4 - IBM Cognos" xfId="42"/>
    <cellStyle name="AF Header 5 - IBM Cognos" xfId="43"/>
    <cellStyle name="AF Header Leaf - IBM Cognos" xfId="44"/>
    <cellStyle name="AF Row - IBM Cognos" xfId="45"/>
    <cellStyle name="AF Row 0 - IBM Cognos" xfId="46"/>
    <cellStyle name="AF Row 1 - IBM Cognos" xfId="47"/>
    <cellStyle name="AF Row 2 - IBM Cognos" xfId="48"/>
    <cellStyle name="AF Row 3 - IBM Cognos" xfId="49"/>
    <cellStyle name="AF Row 4 - IBM Cognos" xfId="50"/>
    <cellStyle name="AF Row 5 - IBM Cognos" xfId="51"/>
    <cellStyle name="AF Row Leaf - IBM Cognos" xfId="52"/>
    <cellStyle name="AF Subnm - IBM Cognos" xfId="53"/>
    <cellStyle name="AF Title - IBM Cognos" xfId="54"/>
    <cellStyle name="CAFE Subnm Parameter" xfId="55"/>
    <cellStyle name="Calculated Column - IBM Cognos" xfId="20"/>
    <cellStyle name="Calculated Column Name - IBM Cognos" xfId="18"/>
    <cellStyle name="Calculated Row - IBM Cognos" xfId="21"/>
    <cellStyle name="Calculated Row Name - IBM Cognos" xfId="19"/>
    <cellStyle name="Column Name - IBM Cognos" xfId="6"/>
    <cellStyle name="Column Template - IBM Cognos" xfId="9"/>
    <cellStyle name="Comma" xfId="1" builtinId="3"/>
    <cellStyle name="Differs From Base - IBM Cognos" xfId="27"/>
    <cellStyle name="Edit - IBM Cognos" xfId="56"/>
    <cellStyle name="Formula - IBM Cognos" xfId="57"/>
    <cellStyle name="Group Name - IBM Cognos" xfId="17"/>
    <cellStyle name="Hold Values - IBM Cognos" xfId="23"/>
    <cellStyle name="List Name - IBM Cognos" xfId="16"/>
    <cellStyle name="Locked - IBM Cognos" xfId="26"/>
    <cellStyle name="Measure - IBM Cognos" xfId="10"/>
    <cellStyle name="Measure Header - IBM Cognos" xfId="11"/>
    <cellStyle name="Measure Name - IBM Cognos" xfId="12"/>
    <cellStyle name="Measure Summary - IBM Cognos" xfId="13"/>
    <cellStyle name="Measure Summary TM1 - IBM Cognos" xfId="15"/>
    <cellStyle name="Measure Template - IBM Cognos" xfId="14"/>
    <cellStyle name="More - IBM Cognos" xfId="22"/>
    <cellStyle name="Normal" xfId="0" builtinId="0"/>
    <cellStyle name="Pending Change - IBM Cognos" xfId="24"/>
    <cellStyle name="Row Name - IBM Cognos" xfId="2"/>
    <cellStyle name="Row Template - IBM Cognos" xfId="5"/>
    <cellStyle name="Summary Column Name - IBM Cognos" xfId="7"/>
    <cellStyle name="Summary Column Name TM1 - IBM Cognos" xfId="8"/>
    <cellStyle name="Summary Row Name - IBM Cognos" xfId="3"/>
    <cellStyle name="Summary Row Name TM1 - IBM Cognos" xfId="4"/>
    <cellStyle name="Unsaved Change - IBM Cognos" xfId="25"/>
  </cellStyles>
  <dxfs count="8">
    <dxf>
      <font>
        <color rgb="FF92D050"/>
      </font>
    </dxf>
    <dxf>
      <font>
        <color rgb="FFFF0000"/>
      </font>
    </dxf>
    <dxf>
      <font>
        <color rgb="FFFFC000"/>
      </font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FFDFDFD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FF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3969"/>
  <ax:ocxPr ax:name="_ExtentY" ax:value="794"/>
  <ax:ocxPr ax:name="_StockProps" ax:value="0"/>
  <ax:ocxPr ax:name="ServerName" ax:value="smartco"/>
  <ax:ocxPr ax:name="ProcessName" ax:value="Acquire_IS"/>
  <ax:ocxPr ax:name="Name" ax:value=""/>
  <ax:ocxPr ax:name="Type" ax:value=""/>
  <ax:ocxPr ax:name="Value" ax:value=""/>
  <ax:ocxPr ax:name="Prompt" ax:value=""/>
  <ax:ocxPr ax:name="BackColor" ax:value="15921906"/>
  <ax:ocxPr ax:name="ForeColor" ax:value="6776679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Refresh Dashboard"/>
  <ax:ocxPr ax:name="UseFormula" ax:value="0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-1"/>
  <ax:ocxPr ax:name="UseReferenceForServerName" ax:value="0"/>
  <ax:ocxPr ax:name="ResizeButtonToCaption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Dashboard!$H$8</c:f>
              <c:strCache>
                <c:ptCount val="1"/>
                <c:pt idx="0">
                  <c:v>Gross Margin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Dashboard!$B$9:$B$20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Dashboard!$H$9:$H$20</c:f>
              <c:numCache>
                <c:formatCode>0.00</c:formatCode>
                <c:ptCount val="12"/>
                <c:pt idx="0">
                  <c:v>4404236.8458494749</c:v>
                </c:pt>
                <c:pt idx="1">
                  <c:v>3803807.6268082219</c:v>
                </c:pt>
                <c:pt idx="2">
                  <c:v>3710189.907512431</c:v>
                </c:pt>
                <c:pt idx="3">
                  <c:v>3582403.068786345</c:v>
                </c:pt>
                <c:pt idx="4">
                  <c:v>3673393.004140493</c:v>
                </c:pt>
                <c:pt idx="5">
                  <c:v>3716382.6838252051</c:v>
                </c:pt>
                <c:pt idx="6">
                  <c:v>3940006.718519798</c:v>
                </c:pt>
                <c:pt idx="7">
                  <c:v>4154357.795533048</c:v>
                </c:pt>
                <c:pt idx="8">
                  <c:v>4017004.4452311178</c:v>
                </c:pt>
                <c:pt idx="9">
                  <c:v>4363436.907083666</c:v>
                </c:pt>
                <c:pt idx="10">
                  <c:v>4779275.660853466</c:v>
                </c:pt>
                <c:pt idx="11">
                  <c:v>5005535.0962552382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100"/>
        <c:axId val="1895907856"/>
        <c:axId val="1895912208"/>
      </c:barChart>
      <c:catAx>
        <c:axId val="1895907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895912208"/>
        <c:crosses val="autoZero"/>
        <c:auto val="1"/>
        <c:lblAlgn val="ctr"/>
        <c:lblOffset val="100"/>
        <c:noMultiLvlLbl val="0"/>
      </c:catAx>
      <c:valAx>
        <c:axId val="1895912208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800" b="0"/>
            </a:pPr>
            <a:endParaRPr lang="en-US"/>
          </a:p>
        </c:txPr>
        <c:crossAx val="1895907856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8.6851641666995313E-3"/>
                <c:y val="6.4832995864518073E-2"/>
              </c:manualLayout>
            </c:layout>
          </c:dispUnitsLbl>
        </c:dispUnits>
      </c:valAx>
      <c:spPr>
        <a:noFill/>
      </c:spPr>
    </c:plotArea>
    <c:plotVisOnly val="0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bg1">
              <a:lumMod val="5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Dashboard!$K$9</c:f>
              <c:strCache>
                <c:ptCount val="1"/>
                <c:pt idx="0">
                  <c:v>Retail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Dashboard!$L$8:$W$8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Dashboard!$L$9:$W$9</c:f>
              <c:numCache>
                <c:formatCode>General</c:formatCode>
                <c:ptCount val="12"/>
                <c:pt idx="0">
                  <c:v>552251.03883568081</c:v>
                </c:pt>
                <c:pt idx="1">
                  <c:v>434536.98509019922</c:v>
                </c:pt>
                <c:pt idx="2">
                  <c:v>436872.19637271721</c:v>
                </c:pt>
                <c:pt idx="3">
                  <c:v>461920.39100365748</c:v>
                </c:pt>
                <c:pt idx="4">
                  <c:v>492359.44528764661</c:v>
                </c:pt>
                <c:pt idx="5">
                  <c:v>532134.56222283619</c:v>
                </c:pt>
                <c:pt idx="6">
                  <c:v>686475.92360256705</c:v>
                </c:pt>
                <c:pt idx="7">
                  <c:v>893500.78096239991</c:v>
                </c:pt>
                <c:pt idx="8">
                  <c:v>898454.33497286157</c:v>
                </c:pt>
                <c:pt idx="9">
                  <c:v>643889.96802289831</c:v>
                </c:pt>
                <c:pt idx="10">
                  <c:v>830701.9189518271</c:v>
                </c:pt>
                <c:pt idx="11">
                  <c:v>960938.30597878771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Dashboard!$K$10</c:f>
              <c:strCache>
                <c:ptCount val="1"/>
                <c:pt idx="0">
                  <c:v>Internet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strRef>
              <c:f>Dashboard!$L$8:$W$8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Dashboard!$L$10:$W$10</c:f>
              <c:numCache>
                <c:formatCode>General</c:formatCode>
                <c:ptCount val="12"/>
                <c:pt idx="0">
                  <c:v>64143.572346274137</c:v>
                </c:pt>
                <c:pt idx="1">
                  <c:v>67084.171282669311</c:v>
                </c:pt>
                <c:pt idx="2">
                  <c:v>69439.138219064465</c:v>
                </c:pt>
                <c:pt idx="3">
                  <c:v>91824.500901040272</c:v>
                </c:pt>
                <c:pt idx="4">
                  <c:v>96191.250773830587</c:v>
                </c:pt>
                <c:pt idx="5">
                  <c:v>101804.81664662089</c:v>
                </c:pt>
                <c:pt idx="6">
                  <c:v>118226.7782649919</c:v>
                </c:pt>
                <c:pt idx="7">
                  <c:v>122911.5281377822</c:v>
                </c:pt>
                <c:pt idx="8">
                  <c:v>127621.4620105725</c:v>
                </c:pt>
                <c:pt idx="9">
                  <c:v>144944.00869254829</c:v>
                </c:pt>
                <c:pt idx="10">
                  <c:v>151615.35750173379</c:v>
                </c:pt>
                <c:pt idx="11">
                  <c:v>158500.92337452411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Dashboard!$K$11</c:f>
              <c:strCache>
                <c:ptCount val="1"/>
                <c:pt idx="0">
                  <c:v>Distribution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cat>
            <c:strRef>
              <c:f>Dashboard!$L$8:$W$8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Dashboard!$L$11:$W$11</c:f>
              <c:numCache>
                <c:formatCode>General</c:formatCode>
                <c:ptCount val="12"/>
                <c:pt idx="0">
                  <c:v>-64735.088000000003</c:v>
                </c:pt>
                <c:pt idx="1">
                  <c:v>-63400.639999999999</c:v>
                </c:pt>
                <c:pt idx="2">
                  <c:v>-63169.008000000002</c:v>
                </c:pt>
                <c:pt idx="3">
                  <c:v>-61663.4</c:v>
                </c:pt>
                <c:pt idx="4">
                  <c:v>-60943.32</c:v>
                </c:pt>
                <c:pt idx="5">
                  <c:v>-59966.423999999999</c:v>
                </c:pt>
                <c:pt idx="6">
                  <c:v>-58113.368000000002</c:v>
                </c:pt>
                <c:pt idx="7">
                  <c:v>-57418.472000000002</c:v>
                </c:pt>
                <c:pt idx="8">
                  <c:v>-56698.392</c:v>
                </c:pt>
                <c:pt idx="9">
                  <c:v>-52896.52</c:v>
                </c:pt>
                <c:pt idx="10">
                  <c:v>-51687.991999999998</c:v>
                </c:pt>
                <c:pt idx="11">
                  <c:v>-50877.279999999999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913296"/>
        <c:axId val="1895913840"/>
      </c:lineChart>
      <c:catAx>
        <c:axId val="1895913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5913840"/>
        <c:crosses val="autoZero"/>
        <c:auto val="1"/>
        <c:lblAlgn val="ctr"/>
        <c:lblOffset val="100"/>
        <c:noMultiLvlLbl val="0"/>
      </c:catAx>
      <c:valAx>
        <c:axId val="1895913840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5913296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10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0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Dashboard!$K$14</c:f>
              <c:strCache>
                <c:ptCount val="1"/>
                <c:pt idx="0">
                  <c:v>6005 Bonus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Dashboard!$L$8:$W$8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Dashboard!$L$14:$W$14</c:f>
              <c:numCache>
                <c:formatCode>General</c:formatCode>
                <c:ptCount val="12"/>
                <c:pt idx="0">
                  <c:v>13399.88693054885</c:v>
                </c:pt>
                <c:pt idx="1">
                  <c:v>13485.657645913019</c:v>
                </c:pt>
                <c:pt idx="2">
                  <c:v>13498.032645913019</c:v>
                </c:pt>
                <c:pt idx="3">
                  <c:v>13833.40776486733</c:v>
                </c:pt>
                <c:pt idx="4">
                  <c:v>14122.68647181955</c:v>
                </c:pt>
                <c:pt idx="5">
                  <c:v>14240.07171296289</c:v>
                </c:pt>
                <c:pt idx="6">
                  <c:v>14305.32744211026</c:v>
                </c:pt>
                <c:pt idx="7">
                  <c:v>14305.32744211026</c:v>
                </c:pt>
                <c:pt idx="8">
                  <c:v>14029.55270598326</c:v>
                </c:pt>
                <c:pt idx="9">
                  <c:v>14029.55270598326</c:v>
                </c:pt>
                <c:pt idx="10">
                  <c:v>14029.55270598326</c:v>
                </c:pt>
                <c:pt idx="11">
                  <c:v>14029.55270598326</c:v>
                </c:pt>
              </c:numCache>
            </c:numRef>
          </c:val>
        </c:ser>
        <c:ser>
          <c:idx val="2"/>
          <c:order val="1"/>
          <c:tx>
            <c:strRef>
              <c:f>Dashboard!$K$15</c:f>
              <c:strCache>
                <c:ptCount val="1"/>
                <c:pt idx="0">
                  <c:v>Medical Exp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Dashboard!$L$8:$W$8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Dashboard!$L$15:$W$15</c:f>
              <c:numCache>
                <c:formatCode>General</c:formatCode>
                <c:ptCount val="12"/>
                <c:pt idx="0">
                  <c:v>11500</c:v>
                </c:pt>
                <c:pt idx="1">
                  <c:v>11500</c:v>
                </c:pt>
                <c:pt idx="2">
                  <c:v>11500</c:v>
                </c:pt>
                <c:pt idx="3">
                  <c:v>11750</c:v>
                </c:pt>
                <c:pt idx="4">
                  <c:v>12000</c:v>
                </c:pt>
                <c:pt idx="5">
                  <c:v>12000</c:v>
                </c:pt>
                <c:pt idx="6">
                  <c:v>12000</c:v>
                </c:pt>
                <c:pt idx="7">
                  <c:v>12000</c:v>
                </c:pt>
                <c:pt idx="8">
                  <c:v>11750</c:v>
                </c:pt>
                <c:pt idx="9">
                  <c:v>11750</c:v>
                </c:pt>
                <c:pt idx="10">
                  <c:v>11750</c:v>
                </c:pt>
                <c:pt idx="11">
                  <c:v>11750</c:v>
                </c:pt>
              </c:numCache>
            </c:numRef>
          </c:val>
        </c:ser>
        <c:ser>
          <c:idx val="3"/>
          <c:order val="2"/>
          <c:tx>
            <c:strRef>
              <c:f>Dashboard!$K$16</c:f>
              <c:strCache>
                <c:ptCount val="1"/>
                <c:pt idx="0">
                  <c:v>Other Benefits Exp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Dashboard!$L$8:$W$8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Dashboard!$L$16:$W$16</c:f>
              <c:numCache>
                <c:formatCode>General</c:formatCode>
                <c:ptCount val="12"/>
                <c:pt idx="0">
                  <c:v>44666.289768496157</c:v>
                </c:pt>
                <c:pt idx="1">
                  <c:v>44952.192153043383</c:v>
                </c:pt>
                <c:pt idx="2">
                  <c:v>44993.442153043383</c:v>
                </c:pt>
                <c:pt idx="3">
                  <c:v>46111.359216224417</c:v>
                </c:pt>
                <c:pt idx="4">
                  <c:v>47075.621572731798</c:v>
                </c:pt>
                <c:pt idx="5">
                  <c:v>47466.905709876271</c:v>
                </c:pt>
                <c:pt idx="6">
                  <c:v>47684.424807034171</c:v>
                </c:pt>
                <c:pt idx="7">
                  <c:v>47684.424807034171</c:v>
                </c:pt>
                <c:pt idx="8">
                  <c:v>46765.175686610863</c:v>
                </c:pt>
                <c:pt idx="9">
                  <c:v>46765.175686610863</c:v>
                </c:pt>
                <c:pt idx="10">
                  <c:v>46765.175686610863</c:v>
                </c:pt>
                <c:pt idx="11">
                  <c:v>46765.175686610863</c:v>
                </c:pt>
              </c:numCache>
            </c:numRef>
          </c:val>
        </c:ser>
        <c:ser>
          <c:idx val="4"/>
          <c:order val="3"/>
          <c:tx>
            <c:strRef>
              <c:f>Dashboard!$K$17</c:f>
              <c:strCache>
                <c:ptCount val="1"/>
                <c:pt idx="0">
                  <c:v>FICA Exp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Dashboard!$L$8:$W$8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Dashboard!$L$17:$W$17</c:f>
              <c:numCache>
                <c:formatCode>General</c:formatCode>
                <c:ptCount val="12"/>
                <c:pt idx="0">
                  <c:v>46006.278461551054</c:v>
                </c:pt>
                <c:pt idx="1">
                  <c:v>46300.757917634699</c:v>
                </c:pt>
                <c:pt idx="2">
                  <c:v>44148.245417634702</c:v>
                </c:pt>
                <c:pt idx="3">
                  <c:v>43203.033326044511</c:v>
                </c:pt>
                <c:pt idx="4">
                  <c:v>44196.223553247117</c:v>
                </c:pt>
                <c:pt idx="5">
                  <c:v>44384.662881172582</c:v>
                </c:pt>
                <c:pt idx="6">
                  <c:v>44608.707551245221</c:v>
                </c:pt>
                <c:pt idx="7">
                  <c:v>44608.707551245221</c:v>
                </c:pt>
                <c:pt idx="8">
                  <c:v>43661.880957209207</c:v>
                </c:pt>
                <c:pt idx="9">
                  <c:v>43398.989290542537</c:v>
                </c:pt>
                <c:pt idx="10">
                  <c:v>37921.741605980009</c:v>
                </c:pt>
                <c:pt idx="11">
                  <c:v>18798.223611298381</c:v>
                </c:pt>
              </c:numCache>
            </c:numRef>
          </c:val>
        </c:ser>
        <c:ser>
          <c:idx val="5"/>
          <c:order val="4"/>
          <c:tx>
            <c:strRef>
              <c:f>Dashboard!$K$18</c:f>
              <c:strCache>
                <c:ptCount val="1"/>
                <c:pt idx="0">
                  <c:v>Medicare Exp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strRef>
              <c:f>Dashboard!$L$8:$W$8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Dashboard!$L$18:$W$18</c:f>
              <c:numCache>
                <c:formatCode>General</c:formatCode>
                <c:ptCount val="12"/>
                <c:pt idx="0">
                  <c:v>6521.2783062004382</c:v>
                </c:pt>
                <c:pt idx="1">
                  <c:v>6563.0200543443334</c:v>
                </c:pt>
                <c:pt idx="2">
                  <c:v>6569.0425543443334</c:v>
                </c:pt>
                <c:pt idx="3">
                  <c:v>6732.2584455687656</c:v>
                </c:pt>
                <c:pt idx="4">
                  <c:v>6873.0407496188427</c:v>
                </c:pt>
                <c:pt idx="5">
                  <c:v>6930.1682336419353</c:v>
                </c:pt>
                <c:pt idx="6">
                  <c:v>6961.9260218269892</c:v>
                </c:pt>
                <c:pt idx="7">
                  <c:v>6961.9260218269892</c:v>
                </c:pt>
                <c:pt idx="8">
                  <c:v>6827.7156502451844</c:v>
                </c:pt>
                <c:pt idx="9">
                  <c:v>6827.7156502451844</c:v>
                </c:pt>
                <c:pt idx="10">
                  <c:v>6827.7156502451844</c:v>
                </c:pt>
                <c:pt idx="11">
                  <c:v>6827.7156502451844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100"/>
        <c:axId val="1895931792"/>
        <c:axId val="1895929616"/>
      </c:barChart>
      <c:lineChart>
        <c:grouping val="standard"/>
        <c:varyColors val="0"/>
        <c:ser>
          <c:idx val="6"/>
          <c:order val="5"/>
          <c:tx>
            <c:strRef>
              <c:f>Dashboard!$K$20</c:f>
              <c:strCache>
                <c:ptCount val="1"/>
                <c:pt idx="0">
                  <c:v>FTE</c:v>
                </c:pt>
              </c:strCache>
            </c:strRef>
          </c:tx>
          <c:cat>
            <c:strRef>
              <c:f>Dashboard!$L$8:$W$8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Dashboard!$L$20:$W$20</c:f>
              <c:numCache>
                <c:formatCode>General</c:formatCode>
                <c:ptCount val="12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916560"/>
        <c:axId val="1895930704"/>
      </c:lineChart>
      <c:catAx>
        <c:axId val="1895931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5929616"/>
        <c:crosses val="autoZero"/>
        <c:auto val="1"/>
        <c:lblAlgn val="ctr"/>
        <c:lblOffset val="100"/>
        <c:noMultiLvlLbl val="0"/>
      </c:catAx>
      <c:valAx>
        <c:axId val="189592961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5931792"/>
        <c:crosses val="autoZero"/>
        <c:crossBetween val="between"/>
        <c:dispUnits>
          <c:builtInUnit val="thousands"/>
          <c:dispUnitsLbl>
            <c:layout/>
          </c:dispUnitsLbl>
        </c:dispUnits>
      </c:valAx>
      <c:valAx>
        <c:axId val="18959307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5916560"/>
        <c:crosses val="max"/>
        <c:crossBetween val="between"/>
      </c:valAx>
      <c:catAx>
        <c:axId val="189591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593070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10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501</xdr:colOff>
      <xdr:row>51</xdr:row>
      <xdr:rowOff>180975</xdr:rowOff>
    </xdr:from>
    <xdr:to>
      <xdr:col>7</xdr:col>
      <xdr:colOff>1002</xdr:colOff>
      <xdr:row>64</xdr:row>
      <xdr:rowOff>160421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25132</xdr:colOff>
      <xdr:row>71</xdr:row>
      <xdr:rowOff>80962</xdr:rowOff>
    </xdr:from>
    <xdr:to>
      <xdr:col>6</xdr:col>
      <xdr:colOff>1057274</xdr:colOff>
      <xdr:row>88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1042987</xdr:colOff>
      <xdr:row>70</xdr:row>
      <xdr:rowOff>71436</xdr:rowOff>
    </xdr:from>
    <xdr:to>
      <xdr:col>22</xdr:col>
      <xdr:colOff>333375</xdr:colOff>
      <xdr:row>89</xdr:row>
      <xdr:rowOff>23811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45</xdr:row>
          <xdr:rowOff>161925</xdr:rowOff>
        </xdr:from>
        <xdr:to>
          <xdr:col>10</xdr:col>
          <xdr:colOff>1476375</xdr:colOff>
          <xdr:row>47</xdr:row>
          <xdr:rowOff>66675</xdr:rowOff>
        </xdr:to>
        <xdr:sp macro="" textlink="">
          <xdr:nvSpPr>
            <xdr:cNvPr id="1028" name="TIButton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CAFE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os_Office_Connection_Cache"/>
      <sheetName val="Dashboard"/>
      <sheetName val="Revenue"/>
    </sheetNames>
    <sheetDataSet>
      <sheetData sheetId="0" refreshError="1"/>
      <sheetData sheetId="1">
        <row r="17">
          <cell r="H17" t="str">
            <v>Net Profit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0.bin"/><Relationship Id="rId13" Type="http://schemas.openxmlformats.org/officeDocument/2006/relationships/customProperty" Target="../customProperty15.bin"/><Relationship Id="rId18" Type="http://schemas.openxmlformats.org/officeDocument/2006/relationships/customProperty" Target="../customProperty20.bin"/><Relationship Id="rId3" Type="http://schemas.openxmlformats.org/officeDocument/2006/relationships/customProperty" Target="../customProperty5.bin"/><Relationship Id="rId21" Type="http://schemas.openxmlformats.org/officeDocument/2006/relationships/customProperty" Target="../customProperty23.bin"/><Relationship Id="rId7" Type="http://schemas.openxmlformats.org/officeDocument/2006/relationships/customProperty" Target="../customProperty9.bin"/><Relationship Id="rId12" Type="http://schemas.openxmlformats.org/officeDocument/2006/relationships/customProperty" Target="../customProperty14.bin"/><Relationship Id="rId17" Type="http://schemas.openxmlformats.org/officeDocument/2006/relationships/customProperty" Target="../customProperty19.bin"/><Relationship Id="rId2" Type="http://schemas.openxmlformats.org/officeDocument/2006/relationships/customProperty" Target="../customProperty4.bin"/><Relationship Id="rId16" Type="http://schemas.openxmlformats.org/officeDocument/2006/relationships/customProperty" Target="../customProperty18.bin"/><Relationship Id="rId20" Type="http://schemas.openxmlformats.org/officeDocument/2006/relationships/customProperty" Target="../customProperty22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8.bin"/><Relationship Id="rId11" Type="http://schemas.openxmlformats.org/officeDocument/2006/relationships/customProperty" Target="../customProperty13.bin"/><Relationship Id="rId5" Type="http://schemas.openxmlformats.org/officeDocument/2006/relationships/customProperty" Target="../customProperty7.bin"/><Relationship Id="rId15" Type="http://schemas.openxmlformats.org/officeDocument/2006/relationships/customProperty" Target="../customProperty17.bin"/><Relationship Id="rId10" Type="http://schemas.openxmlformats.org/officeDocument/2006/relationships/customProperty" Target="../customProperty12.bin"/><Relationship Id="rId19" Type="http://schemas.openxmlformats.org/officeDocument/2006/relationships/customProperty" Target="../customProperty21.bin"/><Relationship Id="rId4" Type="http://schemas.openxmlformats.org/officeDocument/2006/relationships/customProperty" Target="../customProperty6.bin"/><Relationship Id="rId9" Type="http://schemas.openxmlformats.org/officeDocument/2006/relationships/customProperty" Target="../customProperty11.bin"/><Relationship Id="rId14" Type="http://schemas.openxmlformats.org/officeDocument/2006/relationships/customProperty" Target="../customProperty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CafeStyleVersion" r:id="rId1"/>
    <customPr name="LastTupleSet_COR_Mappings" r:id="rId2"/>
    <customPr name="originalName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808080"/>
  </sheetPr>
  <dimension ref="B3:M20"/>
  <sheetViews>
    <sheetView workbookViewId="0"/>
  </sheetViews>
  <sheetFormatPr defaultRowHeight="15" x14ac:dyDescent="0.25"/>
  <cols>
    <col min="1" max="1" width="2.7109375" customWidth="1"/>
    <col min="2" max="2" width="25.5703125" customWidth="1"/>
    <col min="3" max="3" width="10.140625" bestFit="1" customWidth="1"/>
    <col min="4" max="4" width="16.140625" bestFit="1" customWidth="1"/>
    <col min="5" max="7" width="9.28515625" bestFit="1" customWidth="1"/>
    <col min="8" max="8" width="16.140625" bestFit="1" customWidth="1"/>
    <col min="9" max="10" width="10.140625" bestFit="1" customWidth="1"/>
    <col min="11" max="11" width="11.28515625" bestFit="1" customWidth="1"/>
    <col min="12" max="12" width="9.28515625" bestFit="1" customWidth="1"/>
  </cols>
  <sheetData>
    <row r="3" spans="2:13" hidden="1" x14ac:dyDescent="0.25">
      <c r="B3" s="38" t="s">
        <v>59</v>
      </c>
      <c r="C3" s="36" t="s">
        <v>87</v>
      </c>
    </row>
    <row r="4" spans="2:13" hidden="1" x14ac:dyDescent="0.25">
      <c r="B4" s="38" t="s">
        <v>60</v>
      </c>
      <c r="C4" s="36" t="s">
        <v>67</v>
      </c>
    </row>
    <row r="5" spans="2:13" hidden="1" x14ac:dyDescent="0.25">
      <c r="B5" s="38" t="s">
        <v>61</v>
      </c>
      <c r="C5" s="37" t="s">
        <v>62</v>
      </c>
    </row>
    <row r="6" spans="2:13" hidden="1" x14ac:dyDescent="0.25">
      <c r="B6" s="38" t="s">
        <v>63</v>
      </c>
      <c r="C6" s="37" t="s">
        <v>88</v>
      </c>
    </row>
    <row r="7" spans="2:13" hidden="1" x14ac:dyDescent="0.25">
      <c r="B7" s="38" t="s">
        <v>64</v>
      </c>
      <c r="C7" s="36" t="s">
        <v>83</v>
      </c>
    </row>
    <row r="8" spans="2:13" hidden="1" x14ac:dyDescent="0.25">
      <c r="B8" s="38" t="s">
        <v>65</v>
      </c>
      <c r="C8" s="36" t="s">
        <v>84</v>
      </c>
    </row>
    <row r="9" spans="2:13" hidden="1" x14ac:dyDescent="0.25">
      <c r="B9" s="38" t="s">
        <v>66</v>
      </c>
      <c r="C9" s="36" t="s">
        <v>85</v>
      </c>
    </row>
    <row r="10" spans="2:13" hidden="1" x14ac:dyDescent="0.25">
      <c r="B10" s="38" t="s">
        <v>89</v>
      </c>
      <c r="C10" s="36"/>
    </row>
    <row r="11" spans="2:13" hidden="1" x14ac:dyDescent="0.25">
      <c r="B11" s="38" t="s">
        <v>90</v>
      </c>
      <c r="C11" s="36"/>
    </row>
    <row r="12" spans="2:13" hidden="1" x14ac:dyDescent="0.25"/>
    <row r="13" spans="2:13" x14ac:dyDescent="0.25">
      <c r="B13" s="35"/>
      <c r="C13" s="39" t="s">
        <v>68</v>
      </c>
      <c r="D13" s="39" t="s">
        <v>69</v>
      </c>
      <c r="E13" s="40" t="s">
        <v>71</v>
      </c>
      <c r="F13" s="40" t="s">
        <v>86</v>
      </c>
      <c r="G13" s="40" t="s">
        <v>70</v>
      </c>
      <c r="H13" s="39" t="s">
        <v>72</v>
      </c>
      <c r="I13" s="40" t="s">
        <v>73</v>
      </c>
      <c r="J13" s="40" t="s">
        <v>74</v>
      </c>
      <c r="K13" s="39" t="s">
        <v>75</v>
      </c>
      <c r="L13" s="40" t="s">
        <v>76</v>
      </c>
      <c r="M13" t="s">
        <v>77</v>
      </c>
    </row>
    <row r="14" spans="2:13" x14ac:dyDescent="0.25">
      <c r="B14" s="44" t="s">
        <v>78</v>
      </c>
      <c r="C14" s="41">
        <v>184143.68857102731</v>
      </c>
      <c r="D14" s="41">
        <v>97478.985601774184</v>
      </c>
      <c r="E14" s="41">
        <v>32600.545120641458</v>
      </c>
      <c r="F14" s="41">
        <v>12550.24995690397</v>
      </c>
      <c r="G14" s="41">
        <v>31695.763093971269</v>
      </c>
      <c r="H14" s="41">
        <v>20632.427430257489</v>
      </c>
      <c r="I14" s="41">
        <v>69291.472684317851</v>
      </c>
      <c r="J14" s="41">
        <v>33871.337815830331</v>
      </c>
      <c r="K14" s="41">
        <v>35420.134868487527</v>
      </c>
      <c r="L14" s="41">
        <v>17373.230284935311</v>
      </c>
      <c r="M14">
        <v>17373.230284935311</v>
      </c>
    </row>
    <row r="15" spans="2:13" x14ac:dyDescent="0.25">
      <c r="B15" s="44" t="s">
        <v>79</v>
      </c>
      <c r="C15" s="42">
        <v>249.84126075969331</v>
      </c>
      <c r="D15" s="42">
        <v>95.766940928927667</v>
      </c>
      <c r="E15" s="42">
        <v>111.4784795064581</v>
      </c>
      <c r="F15" s="42">
        <v>0</v>
      </c>
      <c r="G15" s="42">
        <v>114.3697927438333</v>
      </c>
      <c r="H15" s="42">
        <v>100.6167212223687</v>
      </c>
      <c r="I15" s="42">
        <v>471.68895443594192</v>
      </c>
      <c r="J15" s="42">
        <v>474.54461649149528</v>
      </c>
      <c r="K15" s="42">
        <v>468.95816036836891</v>
      </c>
      <c r="L15" s="42">
        <v>229.51429817021139</v>
      </c>
      <c r="M15">
        <v>229.51429817021139</v>
      </c>
    </row>
    <row r="16" spans="2:13" x14ac:dyDescent="0.25">
      <c r="B16" s="46" t="s">
        <v>27</v>
      </c>
      <c r="C16" s="41">
        <v>46006691.313525803</v>
      </c>
      <c r="D16" s="41">
        <v>9335264.2559368964</v>
      </c>
      <c r="E16" s="41">
        <v>3634259.2011307911</v>
      </c>
      <c r="F16" s="41">
        <v>0</v>
      </c>
      <c r="G16" s="41">
        <v>3625037.8559151348</v>
      </c>
      <c r="H16" s="41">
        <v>2075967.198890971</v>
      </c>
      <c r="I16" s="41">
        <v>32684022.30179251</v>
      </c>
      <c r="J16" s="41">
        <v>16073461.01386709</v>
      </c>
      <c r="K16" s="41">
        <v>16610561.28792543</v>
      </c>
      <c r="L16" s="41">
        <v>3987404.7557963911</v>
      </c>
      <c r="M16">
        <v>3987404.7557963911</v>
      </c>
    </row>
    <row r="17" spans="2:13" x14ac:dyDescent="0.25">
      <c r="B17" s="46" t="s">
        <v>80</v>
      </c>
      <c r="C17" s="42">
        <v>121.8657597668783</v>
      </c>
      <c r="D17" s="42">
        <v>56.578836742015618</v>
      </c>
      <c r="E17" s="42">
        <v>68.072044538446363</v>
      </c>
      <c r="F17" s="42">
        <v>0</v>
      </c>
      <c r="G17" s="42">
        <v>63.218160588809361</v>
      </c>
      <c r="H17" s="42">
        <v>62.635093026205134</v>
      </c>
      <c r="I17" s="42">
        <v>216.66813316941389</v>
      </c>
      <c r="J17" s="42">
        <v>225.46164547543259</v>
      </c>
      <c r="K17" s="42">
        <v>208.25913001313819</v>
      </c>
      <c r="L17" s="42">
        <v>110.07215350338249</v>
      </c>
      <c r="M17">
        <v>110.07215350338249</v>
      </c>
    </row>
    <row r="18" spans="2:13" x14ac:dyDescent="0.25">
      <c r="B18" s="48" t="s">
        <v>81</v>
      </c>
      <c r="C18" s="41">
        <v>22440810.513983671</v>
      </c>
      <c r="D18" s="41">
        <v>5515247.6121400734</v>
      </c>
      <c r="E18" s="41">
        <v>2219185.7594299358</v>
      </c>
      <c r="F18" s="41">
        <v>0</v>
      </c>
      <c r="G18" s="41">
        <v>2003747.8412595331</v>
      </c>
      <c r="H18" s="41">
        <v>1292314.0114506041</v>
      </c>
      <c r="I18" s="41">
        <v>15013254.03107059</v>
      </c>
      <c r="J18" s="41">
        <v>7636687.5584113523</v>
      </c>
      <c r="K18" s="41">
        <v>7376566.472659234</v>
      </c>
      <c r="L18" s="41">
        <v>1912308.8707730139</v>
      </c>
      <c r="M18">
        <v>1912308.8707730139</v>
      </c>
    </row>
    <row r="19" spans="2:13" x14ac:dyDescent="0.25">
      <c r="B19" s="47" t="s">
        <v>7</v>
      </c>
      <c r="C19" s="41">
        <v>23565880.799542129</v>
      </c>
      <c r="D19" s="41">
        <v>3820016.6437968239</v>
      </c>
      <c r="E19" s="41">
        <v>1415073.441700855</v>
      </c>
      <c r="F19" s="41">
        <v>0</v>
      </c>
      <c r="G19" s="41">
        <v>1621290.0146556019</v>
      </c>
      <c r="H19" s="41">
        <v>783653.18744036718</v>
      </c>
      <c r="I19" s="41">
        <v>17670768.270721931</v>
      </c>
      <c r="J19" s="41">
        <v>8436773.4554557335</v>
      </c>
      <c r="K19" s="41">
        <v>9233994.8152661938</v>
      </c>
      <c r="L19" s="41">
        <v>2075095.8850233769</v>
      </c>
      <c r="M19">
        <v>2075095.8850233769</v>
      </c>
    </row>
    <row r="20" spans="2:13" x14ac:dyDescent="0.25">
      <c r="B20" s="45" t="s">
        <v>82</v>
      </c>
      <c r="C20" s="43">
        <v>51.222724622698188</v>
      </c>
      <c r="D20" s="43">
        <v>40.920283979828717</v>
      </c>
      <c r="E20" s="43">
        <v>38.937053286143112</v>
      </c>
      <c r="F20" s="43">
        <v>0</v>
      </c>
      <c r="G20" s="43">
        <v>44.724774722285197</v>
      </c>
      <c r="H20" s="43">
        <v>37.748823192341987</v>
      </c>
      <c r="I20" s="43">
        <v>54.065463875762923</v>
      </c>
      <c r="J20" s="43">
        <v>52.488841377579227</v>
      </c>
      <c r="K20" s="43">
        <v>55.591106496675593</v>
      </c>
      <c r="L20" s="43">
        <v>52.041265236664579</v>
      </c>
      <c r="M20">
        <v>52.041265236664579</v>
      </c>
    </row>
  </sheetData>
  <pageMargins left="0.7" right="0.7" top="0.75" bottom="0.75" header="0.3" footer="0.3"/>
  <pageSetup orientation="portrait" r:id="rId1"/>
  <customProperties>
    <customPr name="###COLSTART###" r:id="rId2"/>
    <customPr name="###DATECREATED###" r:id="rId3"/>
    <customPr name="###LASTCOLSTART###" r:id="rId4"/>
    <customPr name="###LASTROWSTART###" r:id="rId5"/>
    <customPr name="###MOREALL###" r:id="rId6"/>
    <customPr name="###ROWSTART###" r:id="rId7"/>
    <customPr name="###UNCOMMITTEDCHANGES###" r:id="rId8"/>
    <customPr name="COR_DataSourceDriver" r:id="rId9"/>
    <customPr name="COR_DefaultExpandDirection" r:id="rId10"/>
    <customPr name="COR_ExplorationBounds" r:id="rId11"/>
    <customPr name="COR_GroupingOption" r:id="rId12"/>
    <customPr name="COR_LastLabelRowStart" r:id="rId13"/>
    <customPr name="COR_LastRequestFormat" r:id="rId14"/>
    <customPr name="COR_PackageSearchPath" r:id="rId15"/>
    <customPr name="COR_Report" r:id="rId16"/>
    <customPr name="COR_RequestFormat" r:id="rId17"/>
    <customPr name="COR_ResultSet" r:id="rId18"/>
    <customPr name="COR_Server" r:id="rId19"/>
    <customPr name="COR_SHEET_TYPE" r:id="rId20"/>
    <customPr name="COR_STATE" r:id="rId2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87"/>
  <sheetViews>
    <sheetView showGridLines="0" showRowColHeaders="0" tabSelected="1" topLeftCell="B43" zoomScale="80" zoomScaleNormal="80" workbookViewId="0"/>
  </sheetViews>
  <sheetFormatPr defaultColWidth="0" defaultRowHeight="14.25" x14ac:dyDescent="0.2"/>
  <cols>
    <col min="1" max="1" width="21.85546875" style="17" hidden="1" customWidth="1"/>
    <col min="2" max="2" width="2.7109375" style="17" customWidth="1"/>
    <col min="3" max="5" width="21" style="17" customWidth="1"/>
    <col min="6" max="6" width="27.28515625" style="17" bestFit="1" customWidth="1"/>
    <col min="7" max="7" width="16" style="17" customWidth="1"/>
    <col min="8" max="8" width="11.5703125" style="17" hidden="1" customWidth="1"/>
    <col min="9" max="9" width="9.140625" style="17" hidden="1" customWidth="1"/>
    <col min="10" max="10" width="1" style="17" customWidth="1"/>
    <col min="11" max="11" width="29.5703125" style="17" customWidth="1"/>
    <col min="12" max="23" width="6.5703125" style="17" customWidth="1"/>
    <col min="24" max="24" width="9.140625" style="17" customWidth="1"/>
    <col min="25" max="16384" width="9.140625" style="17" hidden="1"/>
  </cols>
  <sheetData>
    <row r="1" spans="1:23" hidden="1" x14ac:dyDescent="0.2">
      <c r="A1" s="17" t="s">
        <v>0</v>
      </c>
      <c r="B1" s="17" t="s">
        <v>22</v>
      </c>
    </row>
    <row r="2" spans="1:23" ht="15" hidden="1" x14ac:dyDescent="0.25">
      <c r="A2" s="18" t="s">
        <v>1</v>
      </c>
      <c r="B2" s="17" t="str">
        <f>E47</f>
        <v>2015</v>
      </c>
    </row>
    <row r="3" spans="1:23" ht="15" hidden="1" x14ac:dyDescent="0.25">
      <c r="A3" s="18" t="s">
        <v>2</v>
      </c>
      <c r="B3" s="17" t="str">
        <f>_xll.SUBNM("smartco:Currency Calc","All Members","Local")</f>
        <v>Local</v>
      </c>
    </row>
    <row r="4" spans="1:23" ht="15" hidden="1" x14ac:dyDescent="0.25">
      <c r="A4" s="18" t="s">
        <v>3</v>
      </c>
      <c r="B4" s="17" t="str">
        <f>C47</f>
        <v>Total Company</v>
      </c>
    </row>
    <row r="5" spans="1:23" ht="15" hidden="1" x14ac:dyDescent="0.25">
      <c r="A5" s="18" t="s">
        <v>4</v>
      </c>
      <c r="B5" s="17" t="str">
        <f>_xll.SUBNM("smartco:Version","Current","Version 1","Caption_Default")</f>
        <v>Budget</v>
      </c>
    </row>
    <row r="6" spans="1:23" hidden="1" x14ac:dyDescent="0.2"/>
    <row r="7" spans="1:23" hidden="1" x14ac:dyDescent="0.2">
      <c r="C7" s="19">
        <f>_xll.DBRW($B$1,$B$3,$B$4,$B$2,$B21,C$8,$B$5)</f>
        <v>104077179.6439019</v>
      </c>
      <c r="D7" s="19">
        <f>_xll.DBRW($B$1,$B$3,$B$4,$B$2,$B21,D$8,$B$5)</f>
        <v>54927149.883503422</v>
      </c>
      <c r="E7" s="19">
        <f>_xll.DBRW($B$1,$B$3,$B$4,$B$2,$B21,E$8,$B$5)</f>
        <v>49150029.7603985</v>
      </c>
      <c r="F7" s="19">
        <f>_xll.DBRW($B$1,$B$3,$B$4,$B$2,$B21,F$8,$B$5)</f>
        <v>14955364.136266541</v>
      </c>
      <c r="G7" s="19">
        <f>_xll.DBRW($B$1,$B$3,$B$4,$B$2,$B21,G$8,$B$5)</f>
        <v>34194665.624131933</v>
      </c>
    </row>
    <row r="8" spans="1:23" ht="15.75" hidden="1" x14ac:dyDescent="0.25">
      <c r="B8" s="17" t="s">
        <v>30</v>
      </c>
      <c r="C8" s="17" t="s">
        <v>5</v>
      </c>
      <c r="D8" s="17" t="s">
        <v>6</v>
      </c>
      <c r="E8" s="20" t="s">
        <v>7</v>
      </c>
      <c r="F8" s="20" t="s">
        <v>8</v>
      </c>
      <c r="G8" s="20" t="s">
        <v>9</v>
      </c>
      <c r="H8" s="20" t="str">
        <f>F47</f>
        <v>Gross Margin</v>
      </c>
      <c r="K8" s="12" t="s">
        <v>7</v>
      </c>
      <c r="L8" s="13" t="s">
        <v>10</v>
      </c>
      <c r="M8" s="13" t="s">
        <v>11</v>
      </c>
      <c r="N8" s="13" t="s">
        <v>12</v>
      </c>
      <c r="O8" s="13" t="s">
        <v>13</v>
      </c>
      <c r="P8" s="13" t="s">
        <v>14</v>
      </c>
      <c r="Q8" s="13" t="s">
        <v>15</v>
      </c>
      <c r="R8" s="13" t="s">
        <v>16</v>
      </c>
      <c r="S8" s="13" t="s">
        <v>17</v>
      </c>
      <c r="T8" s="13" t="s">
        <v>18</v>
      </c>
      <c r="U8" s="13" t="s">
        <v>19</v>
      </c>
      <c r="V8" s="13" t="s">
        <v>20</v>
      </c>
      <c r="W8" s="13" t="s">
        <v>21</v>
      </c>
    </row>
    <row r="9" spans="1:23" hidden="1" x14ac:dyDescent="0.2">
      <c r="B9" s="21" t="s">
        <v>10</v>
      </c>
      <c r="C9" s="19"/>
      <c r="D9" s="19"/>
      <c r="E9" s="19"/>
      <c r="F9" s="19"/>
      <c r="H9" s="19">
        <f>_xll.DBRW($B$1,$B$3,$B$4,$B$2,$B9,H$8,$B$5)</f>
        <v>4404236.8458494749</v>
      </c>
      <c r="K9" s="14" t="s">
        <v>34</v>
      </c>
      <c r="L9" s="15">
        <f>_xll.DBRW("Smartco:Revenue",$D$47,$K9,$D$71,L$8,$E$47,$E$71,$K$8)</f>
        <v>552251.03883568081</v>
      </c>
      <c r="M9" s="15">
        <f>_xll.DBRW("Smartco:Revenue",$D$47,$K9,$D$71,M$8,$E$47,$E$71,$K$8)</f>
        <v>434536.98509019922</v>
      </c>
      <c r="N9" s="15">
        <f>_xll.DBRW("Smartco:Revenue",$D$47,$K9,$D$71,N$8,$E$47,$E$71,$K$8)</f>
        <v>436872.19637271721</v>
      </c>
      <c r="O9" s="15">
        <f>_xll.DBRW("Smartco:Revenue",$D$47,$K9,$D$71,O$8,$E$47,$E$71,$K$8)</f>
        <v>461920.39100365748</v>
      </c>
      <c r="P9" s="15">
        <f>_xll.DBRW("Smartco:Revenue",$D$47,$K9,$D$71,P$8,$E$47,$E$71,$K$8)</f>
        <v>492359.44528764661</v>
      </c>
      <c r="Q9" s="15">
        <f>_xll.DBRW("Smartco:Revenue",$D$47,$K9,$D$71,Q$8,$E$47,$E$71,$K$8)</f>
        <v>532134.56222283619</v>
      </c>
      <c r="R9" s="15">
        <f>_xll.DBRW("Smartco:Revenue",$D$47,$K9,$D$71,R$8,$E$47,$E$71,$K$8)</f>
        <v>686475.92360256705</v>
      </c>
      <c r="S9" s="15">
        <f>_xll.DBRW("Smartco:Revenue",$D$47,$K9,$D$71,S$8,$E$47,$E$71,$K$8)</f>
        <v>893500.78096239991</v>
      </c>
      <c r="T9" s="15">
        <f>_xll.DBRW("Smartco:Revenue",$D$47,$K9,$D$71,T$8,$E$47,$E$71,$K$8)</f>
        <v>898454.33497286157</v>
      </c>
      <c r="U9" s="15">
        <f>_xll.DBRW("Smartco:Revenue",$D$47,$K9,$D$71,U$8,$E$47,$E$71,$K$8)</f>
        <v>643889.96802289831</v>
      </c>
      <c r="V9" s="15">
        <f>_xll.DBRW("Smartco:Revenue",$D$47,$K9,$D$71,V$8,$E$47,$E$71,$K$8)</f>
        <v>830701.9189518271</v>
      </c>
      <c r="W9" s="15">
        <f>_xll.DBRW("Smartco:Revenue",$D$47,$K9,$D$71,W$8,$E$47,$E$71,$K$8)</f>
        <v>960938.30597878771</v>
      </c>
    </row>
    <row r="10" spans="1:23" hidden="1" x14ac:dyDescent="0.2">
      <c r="B10" s="21" t="s">
        <v>11</v>
      </c>
      <c r="C10" s="19"/>
      <c r="D10" s="19"/>
      <c r="E10" s="19"/>
      <c r="F10" s="19"/>
      <c r="H10" s="19">
        <f>_xll.DBRW($B$1,$B$3,$B$4,$B$2,$B10,H$8,$B$5)</f>
        <v>3803807.6268082219</v>
      </c>
      <c r="K10" s="16" t="s">
        <v>35</v>
      </c>
      <c r="L10" s="15">
        <f>_xll.DBRW("Smartco:Revenue",$D$47,$K10,$D$71,L$8,$E$47,$E$71,$K$8)</f>
        <v>64143.572346274137</v>
      </c>
      <c r="M10" s="15">
        <f>_xll.DBRW("Smartco:Revenue",$D$47,$K10,$D$71,M$8,$E$47,$E$71,$K$8)</f>
        <v>67084.171282669311</v>
      </c>
      <c r="N10" s="15">
        <f>_xll.DBRW("Smartco:Revenue",$D$47,$K10,$D$71,N$8,$E$47,$E$71,$K$8)</f>
        <v>69439.138219064465</v>
      </c>
      <c r="O10" s="15">
        <f>_xll.DBRW("Smartco:Revenue",$D$47,$K10,$D$71,O$8,$E$47,$E$71,$K$8)</f>
        <v>91824.500901040272</v>
      </c>
      <c r="P10" s="15">
        <f>_xll.DBRW("Smartco:Revenue",$D$47,$K10,$D$71,P$8,$E$47,$E$71,$K$8)</f>
        <v>96191.250773830587</v>
      </c>
      <c r="Q10" s="15">
        <f>_xll.DBRW("Smartco:Revenue",$D$47,$K10,$D$71,Q$8,$E$47,$E$71,$K$8)</f>
        <v>101804.81664662089</v>
      </c>
      <c r="R10" s="15">
        <f>_xll.DBRW("Smartco:Revenue",$D$47,$K10,$D$71,R$8,$E$47,$E$71,$K$8)</f>
        <v>118226.7782649919</v>
      </c>
      <c r="S10" s="15">
        <f>_xll.DBRW("Smartco:Revenue",$D$47,$K10,$D$71,S$8,$E$47,$E$71,$K$8)</f>
        <v>122911.5281377822</v>
      </c>
      <c r="T10" s="15">
        <f>_xll.DBRW("Smartco:Revenue",$D$47,$K10,$D$71,T$8,$E$47,$E$71,$K$8)</f>
        <v>127621.4620105725</v>
      </c>
      <c r="U10" s="15">
        <f>_xll.DBRW("Smartco:Revenue",$D$47,$K10,$D$71,U$8,$E$47,$E$71,$K$8)</f>
        <v>144944.00869254829</v>
      </c>
      <c r="V10" s="15">
        <f>_xll.DBRW("Smartco:Revenue",$D$47,$K10,$D$71,V$8,$E$47,$E$71,$K$8)</f>
        <v>151615.35750173379</v>
      </c>
      <c r="W10" s="15">
        <f>_xll.DBRW("Smartco:Revenue",$D$47,$K10,$D$71,W$8,$E$47,$E$71,$K$8)</f>
        <v>158500.92337452411</v>
      </c>
    </row>
    <row r="11" spans="1:23" hidden="1" x14ac:dyDescent="0.2">
      <c r="B11" s="21" t="s">
        <v>12</v>
      </c>
      <c r="C11" s="19"/>
      <c r="D11" s="19"/>
      <c r="E11" s="19"/>
      <c r="F11" s="19"/>
      <c r="H11" s="19">
        <f>_xll.DBRW($B$1,$B$3,$B$4,$B$2,$B11,H$8,$B$5)</f>
        <v>3710189.907512431</v>
      </c>
      <c r="K11" s="16" t="s">
        <v>36</v>
      </c>
      <c r="L11" s="15">
        <f>_xll.DBRW("Smartco:Revenue",$D$47,$K11,$D$71,L$8,$E$47,$E$71,$K$8)</f>
        <v>-64735.088000000003</v>
      </c>
      <c r="M11" s="15">
        <f>_xll.DBRW("Smartco:Revenue",$D$47,$K11,$D$71,M$8,$E$47,$E$71,$K$8)</f>
        <v>-63400.639999999999</v>
      </c>
      <c r="N11" s="15">
        <f>_xll.DBRW("Smartco:Revenue",$D$47,$K11,$D$71,N$8,$E$47,$E$71,$K$8)</f>
        <v>-63169.008000000002</v>
      </c>
      <c r="O11" s="15">
        <f>_xll.DBRW("Smartco:Revenue",$D$47,$K11,$D$71,O$8,$E$47,$E$71,$K$8)</f>
        <v>-61663.4</v>
      </c>
      <c r="P11" s="15">
        <f>_xll.DBRW("Smartco:Revenue",$D$47,$K11,$D$71,P$8,$E$47,$E$71,$K$8)</f>
        <v>-60943.32</v>
      </c>
      <c r="Q11" s="15">
        <f>_xll.DBRW("Smartco:Revenue",$D$47,$K11,$D$71,Q$8,$E$47,$E$71,$K$8)</f>
        <v>-59966.423999999999</v>
      </c>
      <c r="R11" s="15">
        <f>_xll.DBRW("Smartco:Revenue",$D$47,$K11,$D$71,R$8,$E$47,$E$71,$K$8)</f>
        <v>-58113.368000000002</v>
      </c>
      <c r="S11" s="15">
        <f>_xll.DBRW("Smartco:Revenue",$D$47,$K11,$D$71,S$8,$E$47,$E$71,$K$8)</f>
        <v>-57418.472000000002</v>
      </c>
      <c r="T11" s="15">
        <f>_xll.DBRW("Smartco:Revenue",$D$47,$K11,$D$71,T$8,$E$47,$E$71,$K$8)</f>
        <v>-56698.392</v>
      </c>
      <c r="U11" s="15">
        <f>_xll.DBRW("Smartco:Revenue",$D$47,$K11,$D$71,U$8,$E$47,$E$71,$K$8)</f>
        <v>-52896.52</v>
      </c>
      <c r="V11" s="15">
        <f>_xll.DBRW("Smartco:Revenue",$D$47,$K11,$D$71,V$8,$E$47,$E$71,$K$8)</f>
        <v>-51687.991999999998</v>
      </c>
      <c r="W11" s="15">
        <f>_xll.DBRW("Smartco:Revenue",$D$47,$K11,$D$71,W$8,$E$47,$E$71,$K$8)</f>
        <v>-50877.279999999999</v>
      </c>
    </row>
    <row r="12" spans="1:23" hidden="1" x14ac:dyDescent="0.2">
      <c r="B12" s="21" t="s">
        <v>13</v>
      </c>
      <c r="C12" s="19"/>
      <c r="D12" s="19"/>
      <c r="E12" s="19"/>
      <c r="F12" s="19"/>
      <c r="H12" s="19">
        <f>_xll.DBRW($B$1,$B$3,$B$4,$B$2,$B12,H$8,$B$5)</f>
        <v>3582403.068786345</v>
      </c>
    </row>
    <row r="13" spans="1:23" hidden="1" x14ac:dyDescent="0.2">
      <c r="B13" s="21" t="s">
        <v>14</v>
      </c>
      <c r="C13" s="19"/>
      <c r="D13" s="19"/>
      <c r="E13" s="19"/>
      <c r="F13" s="19"/>
      <c r="H13" s="19">
        <f>_xll.DBRW($B$1,$B$3,$B$4,$B$2,$B13,H$8,$B$5)</f>
        <v>3673393.004140493</v>
      </c>
      <c r="K13" s="16" t="s">
        <v>51</v>
      </c>
      <c r="L13" s="34">
        <f>_xll.DBRW("Smartco:Compensation",$D$47,"Total",L$8,$E$47,"Budget",$K13)</f>
        <v>446662.89768496162</v>
      </c>
      <c r="M13" s="34">
        <f>_xll.DBRW("Smartco:Compensation",$D$47,"Total",M$8,$E$47,"Budget",$K13)</f>
        <v>449521.92153043381</v>
      </c>
      <c r="N13" s="34">
        <f>_xll.DBRW("Smartco:Compensation",$D$47,"Total",N$8,$E$47,"Budget",$K13)</f>
        <v>449934.42153043381</v>
      </c>
      <c r="O13" s="34">
        <f>_xll.DBRW("Smartco:Compensation",$D$47,"Total",O$8,$E$47,"Budget",$K13)</f>
        <v>461113.59216224431</v>
      </c>
      <c r="P13" s="34">
        <f>_xll.DBRW("Smartco:Compensation",$D$47,"Total",P$8,$E$47,"Budget",$K13)</f>
        <v>470756.21572731802</v>
      </c>
      <c r="Q13" s="34">
        <f>_xll.DBRW("Smartco:Compensation",$D$47,"Total",Q$8,$E$47,"Budget",$K13)</f>
        <v>474669.05709876271</v>
      </c>
      <c r="R13" s="34">
        <f>_xll.DBRW("Smartco:Compensation",$D$47,"Total",R$8,$E$47,"Budget",$K13)</f>
        <v>476844.24807034171</v>
      </c>
      <c r="S13" s="34">
        <f>_xll.DBRW("Smartco:Compensation",$D$47,"Total",S$8,$E$47,"Budget",$K13)</f>
        <v>476844.24807034171</v>
      </c>
      <c r="T13" s="34">
        <f>_xll.DBRW("Smartco:Compensation",$D$47,"Total",T$8,$E$47,"Budget",$K13)</f>
        <v>467651.75686610851</v>
      </c>
      <c r="U13" s="34">
        <f>_xll.DBRW("Smartco:Compensation",$D$47,"Total",U$8,$E$47,"Budget",$K13)</f>
        <v>467651.75686610851</v>
      </c>
      <c r="V13" s="34">
        <f>_xll.DBRW("Smartco:Compensation",$D$47,"Total",V$8,$E$47,"Budget",$K13)</f>
        <v>467651.75686610851</v>
      </c>
      <c r="W13" s="34">
        <f>_xll.DBRW("Smartco:Compensation",$D$47,"Total",W$8,$E$47,"Budget",$K13)</f>
        <v>467651.75686610851</v>
      </c>
    </row>
    <row r="14" spans="1:23" hidden="1" x14ac:dyDescent="0.2">
      <c r="B14" s="21" t="s">
        <v>15</v>
      </c>
      <c r="C14" s="19"/>
      <c r="D14" s="19"/>
      <c r="E14" s="19"/>
      <c r="F14" s="19"/>
      <c r="H14" s="19">
        <f>_xll.DBRW($B$1,$B$3,$B$4,$B$2,$B14,H$8,$B$5)</f>
        <v>3716382.6838252051</v>
      </c>
      <c r="K14" s="16" t="s">
        <v>52</v>
      </c>
      <c r="L14" s="34">
        <f>_xll.DBRW("Smartco:Compensation",$D$47,"Total",L$8,$E$47,"Budget",$K14)</f>
        <v>13399.88693054885</v>
      </c>
      <c r="M14" s="34">
        <f>_xll.DBRW("Smartco:Compensation",$D$47,"Total",M$8,$E$47,"Budget",$K14)</f>
        <v>13485.657645913019</v>
      </c>
      <c r="N14" s="34">
        <f>_xll.DBRW("Smartco:Compensation",$D$47,"Total",N$8,$E$47,"Budget",$K14)</f>
        <v>13498.032645913019</v>
      </c>
      <c r="O14" s="34">
        <f>_xll.DBRW("Smartco:Compensation",$D$47,"Total",O$8,$E$47,"Budget",$K14)</f>
        <v>13833.40776486733</v>
      </c>
      <c r="P14" s="34">
        <f>_xll.DBRW("Smartco:Compensation",$D$47,"Total",P$8,$E$47,"Budget",$K14)</f>
        <v>14122.68647181955</v>
      </c>
      <c r="Q14" s="34">
        <f>_xll.DBRW("Smartco:Compensation",$D$47,"Total",Q$8,$E$47,"Budget",$K14)</f>
        <v>14240.07171296289</v>
      </c>
      <c r="R14" s="34">
        <f>_xll.DBRW("Smartco:Compensation",$D$47,"Total",R$8,$E$47,"Budget",$K14)</f>
        <v>14305.32744211026</v>
      </c>
      <c r="S14" s="34">
        <f>_xll.DBRW("Smartco:Compensation",$D$47,"Total",S$8,$E$47,"Budget",$K14)</f>
        <v>14305.32744211026</v>
      </c>
      <c r="T14" s="34">
        <f>_xll.DBRW("Smartco:Compensation",$D$47,"Total",T$8,$E$47,"Budget",$K14)</f>
        <v>14029.55270598326</v>
      </c>
      <c r="U14" s="34">
        <f>_xll.DBRW("Smartco:Compensation",$D$47,"Total",U$8,$E$47,"Budget",$K14)</f>
        <v>14029.55270598326</v>
      </c>
      <c r="V14" s="34">
        <f>_xll.DBRW("Smartco:Compensation",$D$47,"Total",V$8,$E$47,"Budget",$K14)</f>
        <v>14029.55270598326</v>
      </c>
      <c r="W14" s="34">
        <f>_xll.DBRW("Smartco:Compensation",$D$47,"Total",W$8,$E$47,"Budget",$K14)</f>
        <v>14029.55270598326</v>
      </c>
    </row>
    <row r="15" spans="1:23" hidden="1" x14ac:dyDescent="0.2">
      <c r="B15" s="21" t="s">
        <v>16</v>
      </c>
      <c r="C15" s="19"/>
      <c r="D15" s="19"/>
      <c r="E15" s="19"/>
      <c r="F15" s="19"/>
      <c r="H15" s="19">
        <f>_xll.DBRW($B$1,$B$3,$B$4,$B$2,$B15,H$8,$B$5)</f>
        <v>3940006.718519798</v>
      </c>
      <c r="K15" s="16" t="s">
        <v>53</v>
      </c>
      <c r="L15" s="34">
        <f>_xll.DBRW("Smartco:Compensation",$D$47,"Total",L$8,$E$47,"Budget",$K15)</f>
        <v>11500</v>
      </c>
      <c r="M15" s="34">
        <f>_xll.DBRW("Smartco:Compensation",$D$47,"Total",M$8,$E$47,"Budget",$K15)</f>
        <v>11500</v>
      </c>
      <c r="N15" s="34">
        <f>_xll.DBRW("Smartco:Compensation",$D$47,"Total",N$8,$E$47,"Budget",$K15)</f>
        <v>11500</v>
      </c>
      <c r="O15" s="34">
        <f>_xll.DBRW("Smartco:Compensation",$D$47,"Total",O$8,$E$47,"Budget",$K15)</f>
        <v>11750</v>
      </c>
      <c r="P15" s="34">
        <f>_xll.DBRW("Smartco:Compensation",$D$47,"Total",P$8,$E$47,"Budget",$K15)</f>
        <v>12000</v>
      </c>
      <c r="Q15" s="34">
        <f>_xll.DBRW("Smartco:Compensation",$D$47,"Total",Q$8,$E$47,"Budget",$K15)</f>
        <v>12000</v>
      </c>
      <c r="R15" s="34">
        <f>_xll.DBRW("Smartco:Compensation",$D$47,"Total",R$8,$E$47,"Budget",$K15)</f>
        <v>12000</v>
      </c>
      <c r="S15" s="34">
        <f>_xll.DBRW("Smartco:Compensation",$D$47,"Total",S$8,$E$47,"Budget",$K15)</f>
        <v>12000</v>
      </c>
      <c r="T15" s="34">
        <f>_xll.DBRW("Smartco:Compensation",$D$47,"Total",T$8,$E$47,"Budget",$K15)</f>
        <v>11750</v>
      </c>
      <c r="U15" s="34">
        <f>_xll.DBRW("Smartco:Compensation",$D$47,"Total",U$8,$E$47,"Budget",$K15)</f>
        <v>11750</v>
      </c>
      <c r="V15" s="34">
        <f>_xll.DBRW("Smartco:Compensation",$D$47,"Total",V$8,$E$47,"Budget",$K15)</f>
        <v>11750</v>
      </c>
      <c r="W15" s="34">
        <f>_xll.DBRW("Smartco:Compensation",$D$47,"Total",W$8,$E$47,"Budget",$K15)</f>
        <v>11750</v>
      </c>
    </row>
    <row r="16" spans="1:23" hidden="1" x14ac:dyDescent="0.2">
      <c r="B16" s="21" t="s">
        <v>17</v>
      </c>
      <c r="C16" s="19"/>
      <c r="D16" s="19"/>
      <c r="E16" s="19"/>
      <c r="F16" s="19"/>
      <c r="H16" s="19">
        <f>_xll.DBRW($B$1,$B$3,$B$4,$B$2,$B16,H$8,$B$5)</f>
        <v>4154357.795533048</v>
      </c>
      <c r="K16" s="16" t="s">
        <v>54</v>
      </c>
      <c r="L16" s="34">
        <f>_xll.DBRW("Smartco:Compensation",$D$47,"Total",L$8,$E$47,"Budget",$K16)</f>
        <v>44666.289768496157</v>
      </c>
      <c r="M16" s="34">
        <f>_xll.DBRW("Smartco:Compensation",$D$47,"Total",M$8,$E$47,"Budget",$K16)</f>
        <v>44952.192153043383</v>
      </c>
      <c r="N16" s="34">
        <f>_xll.DBRW("Smartco:Compensation",$D$47,"Total",N$8,$E$47,"Budget",$K16)</f>
        <v>44993.442153043383</v>
      </c>
      <c r="O16" s="34">
        <f>_xll.DBRW("Smartco:Compensation",$D$47,"Total",O$8,$E$47,"Budget",$K16)</f>
        <v>46111.359216224417</v>
      </c>
      <c r="P16" s="34">
        <f>_xll.DBRW("Smartco:Compensation",$D$47,"Total",P$8,$E$47,"Budget",$K16)</f>
        <v>47075.621572731798</v>
      </c>
      <c r="Q16" s="34">
        <f>_xll.DBRW("Smartco:Compensation",$D$47,"Total",Q$8,$E$47,"Budget",$K16)</f>
        <v>47466.905709876271</v>
      </c>
      <c r="R16" s="34">
        <f>_xll.DBRW("Smartco:Compensation",$D$47,"Total",R$8,$E$47,"Budget",$K16)</f>
        <v>47684.424807034171</v>
      </c>
      <c r="S16" s="34">
        <f>_xll.DBRW("Smartco:Compensation",$D$47,"Total",S$8,$E$47,"Budget",$K16)</f>
        <v>47684.424807034171</v>
      </c>
      <c r="T16" s="34">
        <f>_xll.DBRW("Smartco:Compensation",$D$47,"Total",T$8,$E$47,"Budget",$K16)</f>
        <v>46765.175686610863</v>
      </c>
      <c r="U16" s="34">
        <f>_xll.DBRW("Smartco:Compensation",$D$47,"Total",U$8,$E$47,"Budget",$K16)</f>
        <v>46765.175686610863</v>
      </c>
      <c r="V16" s="34">
        <f>_xll.DBRW("Smartco:Compensation",$D$47,"Total",V$8,$E$47,"Budget",$K16)</f>
        <v>46765.175686610863</v>
      </c>
      <c r="W16" s="34">
        <f>_xll.DBRW("Smartco:Compensation",$D$47,"Total",W$8,$E$47,"Budget",$K16)</f>
        <v>46765.175686610863</v>
      </c>
    </row>
    <row r="17" spans="2:36" hidden="1" x14ac:dyDescent="0.2">
      <c r="B17" s="21" t="s">
        <v>18</v>
      </c>
      <c r="C17" s="19"/>
      <c r="D17" s="19"/>
      <c r="E17" s="19"/>
      <c r="F17" s="19"/>
      <c r="H17" s="19">
        <f>_xll.DBRW($B$1,$B$3,$B$4,$B$2,$B17,H$8,$B$5)</f>
        <v>4017004.4452311178</v>
      </c>
      <c r="K17" s="16" t="s">
        <v>55</v>
      </c>
      <c r="L17" s="34">
        <f>_xll.DBRW("Smartco:Compensation",$D$47,"Total",L$8,$E$47,"Budget",$K17)</f>
        <v>46006.278461551054</v>
      </c>
      <c r="M17" s="34">
        <f>_xll.DBRW("Smartco:Compensation",$D$47,"Total",M$8,$E$47,"Budget",$K17)</f>
        <v>46300.757917634699</v>
      </c>
      <c r="N17" s="34">
        <f>_xll.DBRW("Smartco:Compensation",$D$47,"Total",N$8,$E$47,"Budget",$K17)</f>
        <v>44148.245417634702</v>
      </c>
      <c r="O17" s="34">
        <f>_xll.DBRW("Smartco:Compensation",$D$47,"Total",O$8,$E$47,"Budget",$K17)</f>
        <v>43203.033326044511</v>
      </c>
      <c r="P17" s="34">
        <f>_xll.DBRW("Smartco:Compensation",$D$47,"Total",P$8,$E$47,"Budget",$K17)</f>
        <v>44196.223553247117</v>
      </c>
      <c r="Q17" s="34">
        <f>_xll.DBRW("Smartco:Compensation",$D$47,"Total",Q$8,$E$47,"Budget",$K17)</f>
        <v>44384.662881172582</v>
      </c>
      <c r="R17" s="34">
        <f>_xll.DBRW("Smartco:Compensation",$D$47,"Total",R$8,$E$47,"Budget",$K17)</f>
        <v>44608.707551245221</v>
      </c>
      <c r="S17" s="34">
        <f>_xll.DBRW("Smartco:Compensation",$D$47,"Total",S$8,$E$47,"Budget",$K17)</f>
        <v>44608.707551245221</v>
      </c>
      <c r="T17" s="34">
        <f>_xll.DBRW("Smartco:Compensation",$D$47,"Total",T$8,$E$47,"Budget",$K17)</f>
        <v>43661.880957209207</v>
      </c>
      <c r="U17" s="34">
        <f>_xll.DBRW("Smartco:Compensation",$D$47,"Total",U$8,$E$47,"Budget",$K17)</f>
        <v>43398.989290542537</v>
      </c>
      <c r="V17" s="34">
        <f>_xll.DBRW("Smartco:Compensation",$D$47,"Total",V$8,$E$47,"Budget",$K17)</f>
        <v>37921.741605980009</v>
      </c>
      <c r="W17" s="34">
        <f>_xll.DBRW("Smartco:Compensation",$D$47,"Total",W$8,$E$47,"Budget",$K17)</f>
        <v>18798.223611298381</v>
      </c>
    </row>
    <row r="18" spans="2:36" hidden="1" x14ac:dyDescent="0.2">
      <c r="B18" s="21" t="s">
        <v>19</v>
      </c>
      <c r="C18" s="19"/>
      <c r="D18" s="19"/>
      <c r="E18" s="19"/>
      <c r="F18" s="19"/>
      <c r="H18" s="19">
        <f>_xll.DBRW($B$1,$B$3,$B$4,$B$2,$B18,H$8,$B$5)</f>
        <v>4363436.907083666</v>
      </c>
      <c r="K18" s="16" t="s">
        <v>56</v>
      </c>
      <c r="L18" s="34">
        <f>_xll.DBRW("Smartco:Compensation",$D$47,"Total",L$8,$E$47,"Budget",$K18)</f>
        <v>6521.2783062004382</v>
      </c>
      <c r="M18" s="34">
        <f>_xll.DBRW("Smartco:Compensation",$D$47,"Total",M$8,$E$47,"Budget",$K18)</f>
        <v>6563.0200543443334</v>
      </c>
      <c r="N18" s="34">
        <f>_xll.DBRW("Smartco:Compensation",$D$47,"Total",N$8,$E$47,"Budget",$K18)</f>
        <v>6569.0425543443334</v>
      </c>
      <c r="O18" s="34">
        <f>_xll.DBRW("Smartco:Compensation",$D$47,"Total",O$8,$E$47,"Budget",$K18)</f>
        <v>6732.2584455687656</v>
      </c>
      <c r="P18" s="34">
        <f>_xll.DBRW("Smartco:Compensation",$D$47,"Total",P$8,$E$47,"Budget",$K18)</f>
        <v>6873.0407496188427</v>
      </c>
      <c r="Q18" s="34">
        <f>_xll.DBRW("Smartco:Compensation",$D$47,"Total",Q$8,$E$47,"Budget",$K18)</f>
        <v>6930.1682336419353</v>
      </c>
      <c r="R18" s="34">
        <f>_xll.DBRW("Smartco:Compensation",$D$47,"Total",R$8,$E$47,"Budget",$K18)</f>
        <v>6961.9260218269892</v>
      </c>
      <c r="S18" s="34">
        <f>_xll.DBRW("Smartco:Compensation",$D$47,"Total",S$8,$E$47,"Budget",$K18)</f>
        <v>6961.9260218269892</v>
      </c>
      <c r="T18" s="34">
        <f>_xll.DBRW("Smartco:Compensation",$D$47,"Total",T$8,$E$47,"Budget",$K18)</f>
        <v>6827.7156502451844</v>
      </c>
      <c r="U18" s="34">
        <f>_xll.DBRW("Smartco:Compensation",$D$47,"Total",U$8,$E$47,"Budget",$K18)</f>
        <v>6827.7156502451844</v>
      </c>
      <c r="V18" s="34">
        <f>_xll.DBRW("Smartco:Compensation",$D$47,"Total",V$8,$E$47,"Budget",$K18)</f>
        <v>6827.7156502451844</v>
      </c>
      <c r="W18" s="34">
        <f>_xll.DBRW("Smartco:Compensation",$D$47,"Total",W$8,$E$47,"Budget",$K18)</f>
        <v>6827.7156502451844</v>
      </c>
    </row>
    <row r="19" spans="2:36" hidden="1" x14ac:dyDescent="0.2">
      <c r="B19" s="21" t="s">
        <v>20</v>
      </c>
      <c r="C19" s="19"/>
      <c r="D19" s="19"/>
      <c r="E19" s="19"/>
      <c r="F19" s="19"/>
      <c r="H19" s="19">
        <f>_xll.DBRW($B$1,$B$3,$B$4,$B$2,$B19,H$8,$B$5)</f>
        <v>4779275.660853466</v>
      </c>
      <c r="K19" s="16" t="s">
        <v>57</v>
      </c>
      <c r="L19" s="34">
        <f>_xll.DBRW("Smartco:Compensation",$D$47,"Total",L$8,$E$47,"Budget",$K19)</f>
        <v>568756.63115175802</v>
      </c>
      <c r="M19" s="34">
        <f>_xll.DBRW("Smartco:Compensation",$D$47,"Total",M$8,$E$47,"Budget",$K19)</f>
        <v>572323.54930136912</v>
      </c>
      <c r="N19" s="34">
        <f>_xll.DBRW("Smartco:Compensation",$D$47,"Total",N$8,$E$47,"Budget",$K19)</f>
        <v>570643.18430136913</v>
      </c>
      <c r="O19" s="34">
        <f>_xll.DBRW("Smartco:Compensation",$D$47,"Total",O$8,$E$47,"Budget",$K19)</f>
        <v>582743.65091494936</v>
      </c>
      <c r="P19" s="34">
        <f>_xll.DBRW("Smartco:Compensation",$D$47,"Total",P$8,$E$47,"Budget",$K19)</f>
        <v>595023.78807473544</v>
      </c>
      <c r="Q19" s="34">
        <f>_xll.DBRW("Smartco:Compensation",$D$47,"Total",Q$8,$E$47,"Budget",$K19)</f>
        <v>599690.86563641636</v>
      </c>
      <c r="R19" s="34">
        <f>_xll.DBRW("Smartco:Compensation",$D$47,"Total",R$8,$E$47,"Budget",$K19)</f>
        <v>602404.6338925584</v>
      </c>
      <c r="S19" s="34">
        <f>_xll.DBRW("Smartco:Compensation",$D$47,"Total",S$8,$E$47,"Budget",$K19)</f>
        <v>602404.6338925584</v>
      </c>
      <c r="T19" s="34">
        <f>_xll.DBRW("Smartco:Compensation",$D$47,"Total",T$8,$E$47,"Budget",$K19)</f>
        <v>590686.08186615701</v>
      </c>
      <c r="U19" s="34">
        <f>_xll.DBRW("Smartco:Compensation",$D$47,"Total",U$8,$E$47,"Budget",$K19)</f>
        <v>590423.1901994904</v>
      </c>
      <c r="V19" s="34">
        <f>_xll.DBRW("Smartco:Compensation",$D$47,"Total",V$8,$E$47,"Budget",$K19)</f>
        <v>584945.94251492782</v>
      </c>
      <c r="W19" s="34">
        <f>_xll.DBRW("Smartco:Compensation",$D$47,"Total",W$8,$E$47,"Budget",$K19)</f>
        <v>565822.42452024622</v>
      </c>
    </row>
    <row r="20" spans="2:36" hidden="1" x14ac:dyDescent="0.2">
      <c r="B20" s="21" t="s">
        <v>21</v>
      </c>
      <c r="C20" s="19"/>
      <c r="D20" s="19"/>
      <c r="E20" s="19"/>
      <c r="F20" s="19"/>
      <c r="H20" s="19">
        <f>_xll.DBRW($B$1,$B$3,$B$4,$B$2,$B20,H$8,$B$5)</f>
        <v>5005535.0962552382</v>
      </c>
      <c r="K20" s="16" t="s">
        <v>58</v>
      </c>
      <c r="L20" s="34">
        <f>_xll.DBRW("Smartco:Compensation",$D$47,"Total",L$8,$E$47,"Budget",$K20)</f>
        <v>46</v>
      </c>
      <c r="M20" s="34">
        <f>_xll.DBRW("Smartco:Compensation",$D$47,"Total",M$8,$E$47,"Budget",$K20)</f>
        <v>46</v>
      </c>
      <c r="N20" s="34">
        <f>_xll.DBRW("Smartco:Compensation",$D$47,"Total",N$8,$E$47,"Budget",$K20)</f>
        <v>46</v>
      </c>
      <c r="O20" s="34">
        <f>_xll.DBRW("Smartco:Compensation",$D$47,"Total",O$8,$E$47,"Budget",$K20)</f>
        <v>47</v>
      </c>
      <c r="P20" s="34">
        <f>_xll.DBRW("Smartco:Compensation",$D$47,"Total",P$8,$E$47,"Budget",$K20)</f>
        <v>48</v>
      </c>
      <c r="Q20" s="34">
        <f>_xll.DBRW("Smartco:Compensation",$D$47,"Total",Q$8,$E$47,"Budget",$K20)</f>
        <v>48</v>
      </c>
      <c r="R20" s="34">
        <f>_xll.DBRW("Smartco:Compensation",$D$47,"Total",R$8,$E$47,"Budget",$K20)</f>
        <v>48</v>
      </c>
      <c r="S20" s="34">
        <f>_xll.DBRW("Smartco:Compensation",$D$47,"Total",S$8,$E$47,"Budget",$K20)</f>
        <v>48</v>
      </c>
      <c r="T20" s="34">
        <f>_xll.DBRW("Smartco:Compensation",$D$47,"Total",T$8,$E$47,"Budget",$K20)</f>
        <v>47</v>
      </c>
      <c r="U20" s="34">
        <f>_xll.DBRW("Smartco:Compensation",$D$47,"Total",U$8,$E$47,"Budget",$K20)</f>
        <v>47</v>
      </c>
      <c r="V20" s="34">
        <f>_xll.DBRW("Smartco:Compensation",$D$47,"Total",V$8,$E$47,"Budget",$K20)</f>
        <v>47</v>
      </c>
      <c r="W20" s="34">
        <f>_xll.DBRW("Smartco:Compensation",$D$47,"Total",W$8,$E$47,"Budget",$K20)</f>
        <v>47</v>
      </c>
    </row>
    <row r="21" spans="2:36" hidden="1" x14ac:dyDescent="0.2">
      <c r="B21" s="21" t="s">
        <v>1</v>
      </c>
      <c r="H21" s="19">
        <f>_xll.DBRW($B$1,$B$3,$B$4,$B$2,$B21,H$8,$B$5)</f>
        <v>49150029.7603985</v>
      </c>
    </row>
    <row r="22" spans="2:36" hidden="1" x14ac:dyDescent="0.2">
      <c r="Y22" s="31" t="s">
        <v>46</v>
      </c>
    </row>
    <row r="23" spans="2:36" ht="19.5" hidden="1" x14ac:dyDescent="0.25">
      <c r="K23" s="24"/>
      <c r="L23" s="25" t="s">
        <v>10</v>
      </c>
      <c r="M23" s="25" t="s">
        <v>11</v>
      </c>
      <c r="N23" s="25" t="s">
        <v>12</v>
      </c>
      <c r="O23" s="25" t="s">
        <v>13</v>
      </c>
      <c r="P23" s="25" t="s">
        <v>14</v>
      </c>
      <c r="Q23" s="25" t="s">
        <v>15</v>
      </c>
      <c r="R23" s="25" t="s">
        <v>16</v>
      </c>
      <c r="S23" s="25" t="s">
        <v>17</v>
      </c>
      <c r="T23" s="25" t="s">
        <v>18</v>
      </c>
      <c r="U23" s="25" t="s">
        <v>19</v>
      </c>
      <c r="V23" s="25" t="s">
        <v>20</v>
      </c>
      <c r="W23" s="25" t="s">
        <v>21</v>
      </c>
      <c r="Y23" s="32" t="s">
        <v>48</v>
      </c>
      <c r="Z23" s="31" t="s">
        <v>47</v>
      </c>
      <c r="AA23" s="31" t="s">
        <v>46</v>
      </c>
    </row>
    <row r="24" spans="2:36" hidden="1" x14ac:dyDescent="0.2">
      <c r="K24" s="26" t="s">
        <v>5</v>
      </c>
      <c r="L24" s="27">
        <f>_xll.DBRW("Smartco:Metrics",$K24,$D$47,$E$47,L$23,"Variance Percent")</f>
        <v>-0.40792069738333592</v>
      </c>
      <c r="M24" s="27">
        <f>_xll.DBRW("Smartco:Metrics",$K24,$D$47,$E$47,M$23,"Variance Percent")</f>
        <v>-0.27348838580656648</v>
      </c>
      <c r="N24" s="27">
        <f>_xll.DBRW("Smartco:Metrics",$K24,$D$47,$E$47,N$23,"Variance Percent")</f>
        <v>-0.23336144455108129</v>
      </c>
      <c r="O24" s="27">
        <f>_xll.DBRW("Smartco:Metrics",$K24,$D$47,$E$47,O$23,"Variance Percent")</f>
        <v>-0.2094489806681766</v>
      </c>
      <c r="P24" s="27">
        <f>_xll.DBRW("Smartco:Metrics",$K24,$D$47,$E$47,P$23,"Variance Percent")</f>
        <v>-0.24606940465686339</v>
      </c>
      <c r="Q24" s="27">
        <f>_xll.DBRW("Smartco:Metrics",$K24,$D$47,$E$47,Q$23,"Variance Percent")</f>
        <v>-0.25907184796783622</v>
      </c>
      <c r="R24" s="27">
        <f>_xll.DBRW("Smartco:Metrics",$K24,$D$47,$E$47,R$23,"Variance Percent")</f>
        <v>-0.290556960291799</v>
      </c>
      <c r="S24" s="27">
        <f>_xll.DBRW("Smartco:Metrics",$K24,$D$47,$E$47,S$23,"Variance Percent")</f>
        <v>-0.30433812183449288</v>
      </c>
      <c r="T24" s="27">
        <f>_xll.DBRW("Smartco:Metrics",$K24,$D$47,$E$47,T$23,"Variance Percent")</f>
        <v>-0.3113263873860414</v>
      </c>
      <c r="U24" s="27">
        <f>_xll.DBRW("Smartco:Metrics",$K24,$D$47,$E$47,U$23,"Variance Percent")</f>
        <v>-0.33740686533390968</v>
      </c>
      <c r="V24" s="27">
        <f>_xll.DBRW("Smartco:Metrics",$K24,$D$47,$E$47,V$23,"Variance Percent")</f>
        <v>-0.3168175684566758</v>
      </c>
      <c r="W24" s="27">
        <f>_xll.DBRW("Smartco:Metrics",$K24,$D$47,$E$47,W$23,"Variance Percent")</f>
        <v>-0.2748722590698397</v>
      </c>
      <c r="Y24" s="17" t="str">
        <f>IF(L24&lt;0,$Z$23,IF(L24=0,$Y$23,IF(L24&gt;0,$AA$23,"")))</f>
        <v>▼</v>
      </c>
      <c r="Z24" s="17" t="str">
        <f t="shared" ref="Z24:AJ24" si="0">IF(M24&lt;0,$Z$23,IF(M24=0,$Y$23,IF(M24&gt;0,$AA$23,"")))</f>
        <v>▼</v>
      </c>
      <c r="AA24" s="17" t="str">
        <f t="shared" si="0"/>
        <v>▼</v>
      </c>
      <c r="AB24" s="17" t="str">
        <f t="shared" si="0"/>
        <v>▼</v>
      </c>
      <c r="AC24" s="17" t="str">
        <f t="shared" si="0"/>
        <v>▼</v>
      </c>
      <c r="AD24" s="17" t="str">
        <f t="shared" si="0"/>
        <v>▼</v>
      </c>
      <c r="AE24" s="17" t="str">
        <f t="shared" si="0"/>
        <v>▼</v>
      </c>
      <c r="AF24" s="17" t="str">
        <f t="shared" si="0"/>
        <v>▼</v>
      </c>
      <c r="AG24" s="17" t="str">
        <f t="shared" si="0"/>
        <v>▼</v>
      </c>
      <c r="AH24" s="17" t="str">
        <f t="shared" si="0"/>
        <v>▼</v>
      </c>
      <c r="AI24" s="17" t="str">
        <f t="shared" si="0"/>
        <v>▼</v>
      </c>
      <c r="AJ24" s="17" t="str">
        <f t="shared" si="0"/>
        <v>▼</v>
      </c>
    </row>
    <row r="25" spans="2:36" hidden="1" x14ac:dyDescent="0.2">
      <c r="K25" s="26" t="s">
        <v>6</v>
      </c>
      <c r="L25" s="27">
        <f>_xll.DBRW("Smartco:Metrics",$K25,$D$47,$E$47,L$23,"Variance Percent")</f>
        <v>-0.33255706617164449</v>
      </c>
      <c r="M25" s="27">
        <f>_xll.DBRW("Smartco:Metrics",$K25,$D$47,$E$47,M$23,"Variance Percent")</f>
        <v>-0.16067583721850989</v>
      </c>
      <c r="N25" s="27">
        <f>_xll.DBRW("Smartco:Metrics",$K25,$D$47,$E$47,N$23,"Variance Percent")</f>
        <v>-0.1088273504611821</v>
      </c>
      <c r="O25" s="27">
        <f>_xll.DBRW("Smartco:Metrics",$K25,$D$47,$E$47,O$23,"Variance Percent")</f>
        <v>-8.7878734545093776E-2</v>
      </c>
      <c r="P25" s="27">
        <f>_xll.DBRW("Smartco:Metrics",$K25,$D$47,$E$47,P$23,"Variance Percent")</f>
        <v>-0.1202041662752277</v>
      </c>
      <c r="Q25" s="27">
        <f>_xll.DBRW("Smartco:Metrics",$K25,$D$47,$E$47,Q$23,"Variance Percent")</f>
        <v>-0.13688271573661681</v>
      </c>
      <c r="R25" s="27">
        <f>_xll.DBRW("Smartco:Metrics",$K25,$D$47,$E$47,R$23,"Variance Percent")</f>
        <v>-0.16346410418913021</v>
      </c>
      <c r="S25" s="27">
        <f>_xll.DBRW("Smartco:Metrics",$K25,$D$47,$E$47,S$23,"Variance Percent")</f>
        <v>-0.1685428447669724</v>
      </c>
      <c r="T25" s="27">
        <f>_xll.DBRW("Smartco:Metrics",$K25,$D$47,$E$47,T$23,"Variance Percent")</f>
        <v>-0.17868574269995979</v>
      </c>
      <c r="U25" s="27">
        <f>_xll.DBRW("Smartco:Metrics",$K25,$D$47,$E$47,U$23,"Variance Percent")</f>
        <v>-0.23796815013114991</v>
      </c>
      <c r="V25" s="27">
        <f>_xll.DBRW("Smartco:Metrics",$K25,$D$47,$E$47,V$23,"Variance Percent")</f>
        <v>-0.2210354491301581</v>
      </c>
      <c r="W25" s="27">
        <f>_xll.DBRW("Smartco:Metrics",$K25,$D$47,$E$47,W$23,"Variance Percent")</f>
        <v>-0.18351360429646629</v>
      </c>
      <c r="Y25" s="17" t="str">
        <f t="shared" ref="Y25:Y36" si="1">IF(L25&lt;0,$Z$23,IF(L25=0,$Y$23,IF(L25&gt;0,$AA$23,"")))</f>
        <v>▼</v>
      </c>
      <c r="Z25" s="17" t="str">
        <f t="shared" ref="Z25:Z36" si="2">IF(M25&lt;0,$Z$23,IF(M25=0,$Y$23,IF(M25&gt;0,$AA$23,"")))</f>
        <v>▼</v>
      </c>
      <c r="AA25" s="17" t="str">
        <f t="shared" ref="AA25:AA36" si="3">IF(N25&lt;0,$Z$23,IF(N25=0,$Y$23,IF(N25&gt;0,$AA$23,"")))</f>
        <v>▼</v>
      </c>
      <c r="AB25" s="17" t="str">
        <f t="shared" ref="AB25:AB36" si="4">IF(O25&lt;0,$Z$23,IF(O25=0,$Y$23,IF(O25&gt;0,$AA$23,"")))</f>
        <v>▼</v>
      </c>
      <c r="AC25" s="17" t="str">
        <f t="shared" ref="AC25:AC36" si="5">IF(P25&lt;0,$Z$23,IF(P25=0,$Y$23,IF(P25&gt;0,$AA$23,"")))</f>
        <v>▼</v>
      </c>
      <c r="AD25" s="17" t="str">
        <f t="shared" ref="AD25:AD36" si="6">IF(Q25&lt;0,$Z$23,IF(Q25=0,$Y$23,IF(Q25&gt;0,$AA$23,"")))</f>
        <v>▼</v>
      </c>
      <c r="AE25" s="17" t="str">
        <f t="shared" ref="AE25:AE36" si="7">IF(R25&lt;0,$Z$23,IF(R25=0,$Y$23,IF(R25&gt;0,$AA$23,"")))</f>
        <v>▼</v>
      </c>
      <c r="AF25" s="17" t="str">
        <f t="shared" ref="AF25:AF36" si="8">IF(S25&lt;0,$Z$23,IF(S25=0,$Y$23,IF(S25&gt;0,$AA$23,"")))</f>
        <v>▼</v>
      </c>
      <c r="AG25" s="17" t="str">
        <f t="shared" ref="AG25:AG36" si="9">IF(T25&lt;0,$Z$23,IF(T25=0,$Y$23,IF(T25&gt;0,$AA$23,"")))</f>
        <v>▼</v>
      </c>
      <c r="AH25" s="17" t="str">
        <f t="shared" ref="AH25:AH36" si="10">IF(U25&lt;0,$Z$23,IF(U25=0,$Y$23,IF(U25&gt;0,$AA$23,"")))</f>
        <v>▼</v>
      </c>
      <c r="AI25" s="17" t="str">
        <f t="shared" ref="AI25:AI36" si="11">IF(V25&lt;0,$Z$23,IF(V25=0,$Y$23,IF(V25&gt;0,$AA$23,"")))</f>
        <v>▼</v>
      </c>
      <c r="AJ25" s="17" t="str">
        <f t="shared" ref="AJ25:AJ36" si="12">IF(W25&lt;0,$Z$23,IF(W25=0,$Y$23,IF(W25&gt;0,$AA$23,"")))</f>
        <v>▼</v>
      </c>
    </row>
    <row r="26" spans="2:36" hidden="1" x14ac:dyDescent="0.2">
      <c r="K26" s="28" t="s">
        <v>7</v>
      </c>
      <c r="L26" s="27">
        <f>_xll.DBRW("Smartco:Metrics",$K26,$D$47,$E$47,L$23,"Variance Percent")</f>
        <v>-0.49862075186450538</v>
      </c>
      <c r="M26" s="27">
        <f>_xll.DBRW("Smartco:Metrics",$K26,$D$47,$E$47,M$23,"Variance Percent")</f>
        <v>-0.40367932846662202</v>
      </c>
      <c r="N26" s="27">
        <f>_xll.DBRW("Smartco:Metrics",$K26,$D$47,$E$47,N$23,"Variance Percent")</f>
        <v>-0.37554613000247677</v>
      </c>
      <c r="O26" s="27">
        <f>_xll.DBRW("Smartco:Metrics",$K26,$D$47,$E$47,O$23,"Variance Percent")</f>
        <v>-0.35072439207693362</v>
      </c>
      <c r="P26" s="27">
        <f>_xll.DBRW("Smartco:Metrics",$K26,$D$47,$E$47,P$23,"Variance Percent")</f>
        <v>-0.39217041348441872</v>
      </c>
      <c r="Q26" s="27">
        <f>_xll.DBRW("Smartco:Metrics",$K26,$D$47,$E$47,Q$23,"Variance Percent")</f>
        <v>-0.40159584410529542</v>
      </c>
      <c r="R26" s="27">
        <f>_xll.DBRW("Smartco:Metrics",$K26,$D$47,$E$47,R$23,"Variance Percent")</f>
        <v>-0.4351053995005536</v>
      </c>
      <c r="S26" s="27">
        <f>_xll.DBRW("Smartco:Metrics",$K26,$D$47,$E$47,S$23,"Variance Percent")</f>
        <v>-0.45849085717266491</v>
      </c>
      <c r="T26" s="27">
        <f>_xll.DBRW("Smartco:Metrics",$K26,$D$47,$E$47,T$23,"Variance Percent")</f>
        <v>-0.46901436669721269</v>
      </c>
      <c r="U26" s="27">
        <f>_xll.DBRW("Smartco:Metrics",$K26,$D$47,$E$47,U$23,"Variance Percent")</f>
        <v>-0.45689222527247919</v>
      </c>
      <c r="V26" s="27">
        <f>_xll.DBRW("Smartco:Metrics",$K26,$D$47,$E$47,V$23,"Variance Percent")</f>
        <v>-0.42786788212756333</v>
      </c>
      <c r="W26" s="27">
        <f>_xll.DBRW("Smartco:Metrics",$K26,$D$47,$E$47,W$23,"Variance Percent")</f>
        <v>-0.37934074486947827</v>
      </c>
      <c r="Y26" s="17" t="str">
        <f t="shared" si="1"/>
        <v>▼</v>
      </c>
      <c r="Z26" s="17" t="str">
        <f t="shared" si="2"/>
        <v>▼</v>
      </c>
      <c r="AA26" s="17" t="str">
        <f t="shared" si="3"/>
        <v>▼</v>
      </c>
      <c r="AB26" s="17" t="str">
        <f t="shared" si="4"/>
        <v>▼</v>
      </c>
      <c r="AC26" s="17" t="str">
        <f t="shared" si="5"/>
        <v>▼</v>
      </c>
      <c r="AD26" s="17" t="str">
        <f t="shared" si="6"/>
        <v>▼</v>
      </c>
      <c r="AE26" s="17" t="str">
        <f t="shared" si="7"/>
        <v>▼</v>
      </c>
      <c r="AF26" s="17" t="str">
        <f t="shared" si="8"/>
        <v>▼</v>
      </c>
      <c r="AG26" s="17" t="str">
        <f t="shared" si="9"/>
        <v>▼</v>
      </c>
      <c r="AH26" s="17" t="str">
        <f t="shared" si="10"/>
        <v>▼</v>
      </c>
      <c r="AI26" s="17" t="str">
        <f t="shared" si="11"/>
        <v>▼</v>
      </c>
      <c r="AJ26" s="17" t="str">
        <f t="shared" si="12"/>
        <v>▼</v>
      </c>
    </row>
    <row r="27" spans="2:36" hidden="1" x14ac:dyDescent="0.2">
      <c r="K27" s="26" t="s">
        <v>38</v>
      </c>
      <c r="L27" s="27">
        <f>_xll.DBRW("Smartco:Metrics",$K27,$D$47,$E$47,L$23,"Variance Percent")</f>
        <v>-2.212357753000932E-2</v>
      </c>
      <c r="M27" s="27">
        <f>_xll.DBRW("Smartco:Metrics",$K27,$D$47,$E$47,M$23,"Variance Percent")</f>
        <v>-5.8774939326816013E-3</v>
      </c>
      <c r="N27" s="27">
        <f>_xll.DBRW("Smartco:Metrics",$K27,$D$47,$E$47,N$23,"Variance Percent")</f>
        <v>1.5603000522370699E-2</v>
      </c>
      <c r="O27" s="27">
        <f>_xll.DBRW("Smartco:Metrics",$K27,$D$47,$E$47,O$23,"Variance Percent")</f>
        <v>1.13292571793969E-3</v>
      </c>
      <c r="P27" s="27">
        <f>_xll.DBRW("Smartco:Metrics",$K27,$D$47,$E$47,P$23,"Variance Percent")</f>
        <v>-1.5435538822412231E-2</v>
      </c>
      <c r="Q27" s="27">
        <f>_xll.DBRW("Smartco:Metrics",$K27,$D$47,$E$47,Q$23,"Variance Percent")</f>
        <v>-1.6440670573699811E-2</v>
      </c>
      <c r="R27" s="27">
        <f>_xll.DBRW("Smartco:Metrics",$K27,$D$47,$E$47,R$23,"Variance Percent")</f>
        <v>-1.6436083590169289E-2</v>
      </c>
      <c r="S27" s="27">
        <f>_xll.DBRW("Smartco:Metrics",$K27,$D$47,$E$47,S$23,"Variance Percent")</f>
        <v>-1.6436083590169289E-2</v>
      </c>
      <c r="T27" s="27">
        <f>_xll.DBRW("Smartco:Metrics",$K27,$D$47,$E$47,T$23,"Variance Percent")</f>
        <v>3.6589808398459741E-3</v>
      </c>
      <c r="U27" s="27">
        <f>_xll.DBRW("Smartco:Metrics",$K27,$D$47,$E$47,U$23,"Variance Percent")</f>
        <v>1.4443747663034859E-2</v>
      </c>
      <c r="V27" s="27">
        <f>_xll.DBRW("Smartco:Metrics",$K27,$D$47,$E$47,V$23,"Variance Percent")</f>
        <v>0.237339835167997</v>
      </c>
      <c r="W27" s="27">
        <f>_xll.DBRW("Smartco:Metrics",$K27,$D$47,$E$47,W$23,"Variance Percent")</f>
        <v>0.42734840906643362</v>
      </c>
      <c r="Y27" s="17" t="str">
        <f t="shared" si="1"/>
        <v>▼</v>
      </c>
      <c r="Z27" s="17" t="str">
        <f t="shared" si="2"/>
        <v>▼</v>
      </c>
      <c r="AA27" s="17" t="str">
        <f t="shared" si="3"/>
        <v>▲</v>
      </c>
      <c r="AB27" s="17" t="str">
        <f t="shared" si="4"/>
        <v>▲</v>
      </c>
      <c r="AC27" s="17" t="str">
        <f t="shared" si="5"/>
        <v>▼</v>
      </c>
      <c r="AD27" s="17" t="str">
        <f t="shared" si="6"/>
        <v>▼</v>
      </c>
      <c r="AE27" s="17" t="str">
        <f t="shared" si="7"/>
        <v>▼</v>
      </c>
      <c r="AF27" s="17" t="str">
        <f t="shared" si="8"/>
        <v>▼</v>
      </c>
      <c r="AG27" s="17" t="str">
        <f t="shared" si="9"/>
        <v>▲</v>
      </c>
      <c r="AH27" s="17" t="str">
        <f t="shared" si="10"/>
        <v>▲</v>
      </c>
      <c r="AI27" s="17" t="str">
        <f t="shared" si="11"/>
        <v>▲</v>
      </c>
      <c r="AJ27" s="17" t="str">
        <f t="shared" si="12"/>
        <v>▲</v>
      </c>
    </row>
    <row r="28" spans="2:36" hidden="1" x14ac:dyDescent="0.2">
      <c r="K28" s="26" t="s">
        <v>39</v>
      </c>
      <c r="L28" s="27">
        <f>_xll.DBRW("Smartco:Metrics",$K28,$D$47,$E$47,L$23,"Variance Percent")</f>
        <v>1.774862749730732E-3</v>
      </c>
      <c r="M28" s="27">
        <f>_xll.DBRW("Smartco:Metrics",$K28,$D$47,$E$47,M$23,"Variance Percent")</f>
        <v>7.9308066219568735E-3</v>
      </c>
      <c r="N28" s="27">
        <f>_xll.DBRW("Smartco:Metrics",$K28,$D$47,$E$47,N$23,"Variance Percent")</f>
        <v>-2.0029554495933612E-2</v>
      </c>
      <c r="O28" s="27">
        <f>_xll.DBRW("Smartco:Metrics",$K28,$D$47,$E$47,O$23,"Variance Percent")</f>
        <v>7.9308066219568735E-3</v>
      </c>
      <c r="P28" s="27">
        <f>_xll.DBRW("Smartco:Metrics",$K28,$D$47,$E$47,P$23,"Variance Percent")</f>
        <v>7.9308066219568735E-3</v>
      </c>
      <c r="Q28" s="27">
        <f>_xll.DBRW("Smartco:Metrics",$K28,$D$47,$E$47,Q$23,"Variance Percent")</f>
        <v>7.9308066219568735E-3</v>
      </c>
      <c r="R28" s="27">
        <f>_xll.DBRW("Smartco:Metrics",$K28,$D$47,$E$47,R$23,"Variance Percent")</f>
        <v>7.9308066219568735E-3</v>
      </c>
      <c r="S28" s="27">
        <f>_xll.DBRW("Smartco:Metrics",$K28,$D$47,$E$47,S$23,"Variance Percent")</f>
        <v>7.9308066219568735E-3</v>
      </c>
      <c r="T28" s="27">
        <f>_xll.DBRW("Smartco:Metrics",$K28,$D$47,$E$47,T$23,"Variance Percent")</f>
        <v>7.9308066219568735E-3</v>
      </c>
      <c r="U28" s="27">
        <f>_xll.DBRW("Smartco:Metrics",$K28,$D$47,$E$47,U$23,"Variance Percent")</f>
        <v>7.9308066219568735E-3</v>
      </c>
      <c r="V28" s="27">
        <f>_xll.DBRW("Smartco:Metrics",$K28,$D$47,$E$47,V$23,"Variance Percent")</f>
        <v>7.9308066219568735E-3</v>
      </c>
      <c r="W28" s="27">
        <f>_xll.DBRW("Smartco:Metrics",$K28,$D$47,$E$47,W$23,"Variance Percent")</f>
        <v>7.9308066219568735E-3</v>
      </c>
      <c r="Y28" s="17" t="str">
        <f t="shared" si="1"/>
        <v>▲</v>
      </c>
      <c r="Z28" s="17" t="str">
        <f t="shared" si="2"/>
        <v>▲</v>
      </c>
      <c r="AA28" s="17" t="str">
        <f t="shared" si="3"/>
        <v>▼</v>
      </c>
      <c r="AB28" s="17" t="str">
        <f t="shared" si="4"/>
        <v>▲</v>
      </c>
      <c r="AC28" s="17" t="str">
        <f t="shared" si="5"/>
        <v>▲</v>
      </c>
      <c r="AD28" s="17" t="str">
        <f t="shared" si="6"/>
        <v>▲</v>
      </c>
      <c r="AE28" s="17" t="str">
        <f t="shared" si="7"/>
        <v>▲</v>
      </c>
      <c r="AF28" s="17" t="str">
        <f t="shared" si="8"/>
        <v>▲</v>
      </c>
      <c r="AG28" s="17" t="str">
        <f t="shared" si="9"/>
        <v>▲</v>
      </c>
      <c r="AH28" s="17" t="str">
        <f t="shared" si="10"/>
        <v>▲</v>
      </c>
      <c r="AI28" s="17" t="str">
        <f t="shared" si="11"/>
        <v>▲</v>
      </c>
      <c r="AJ28" s="17" t="str">
        <f t="shared" si="12"/>
        <v>▲</v>
      </c>
    </row>
    <row r="29" spans="2:36" hidden="1" x14ac:dyDescent="0.2">
      <c r="K29" s="26" t="s">
        <v>40</v>
      </c>
      <c r="L29" s="27">
        <f>_xll.DBRW("Smartco:Metrics",$K29,$D$47,$E$47,L$23,"Variance Percent")</f>
        <v>-6.5777493925022856E-2</v>
      </c>
      <c r="M29" s="27">
        <f>_xll.DBRW("Smartco:Metrics",$K29,$D$47,$E$47,M$23,"Variance Percent")</f>
        <v>-6.5777493925022856E-2</v>
      </c>
      <c r="N29" s="27">
        <f>_xll.DBRW("Smartco:Metrics",$K29,$D$47,$E$47,N$23,"Variance Percent")</f>
        <v>-6.5777493925022856E-2</v>
      </c>
      <c r="O29" s="27">
        <f>_xll.DBRW("Smartco:Metrics",$K29,$D$47,$E$47,O$23,"Variance Percent")</f>
        <v>-6.5777493925022856E-2</v>
      </c>
      <c r="P29" s="27">
        <f>_xll.DBRW("Smartco:Metrics",$K29,$D$47,$E$47,P$23,"Variance Percent")</f>
        <v>-6.5777493925022856E-2</v>
      </c>
      <c r="Q29" s="27">
        <f>_xll.DBRW("Smartco:Metrics",$K29,$D$47,$E$47,Q$23,"Variance Percent")</f>
        <v>-6.5777493925022856E-2</v>
      </c>
      <c r="R29" s="27">
        <f>_xll.DBRW("Smartco:Metrics",$K29,$D$47,$E$47,R$23,"Variance Percent")</f>
        <v>-6.5777493925022856E-2</v>
      </c>
      <c r="S29" s="27">
        <f>_xll.DBRW("Smartco:Metrics",$K29,$D$47,$E$47,S$23,"Variance Percent")</f>
        <v>-6.5777493925022856E-2</v>
      </c>
      <c r="T29" s="27">
        <f>_xll.DBRW("Smartco:Metrics",$K29,$D$47,$E$47,T$23,"Variance Percent")</f>
        <v>-6.5777493925022856E-2</v>
      </c>
      <c r="U29" s="27">
        <f>_xll.DBRW("Smartco:Metrics",$K29,$D$47,$E$47,U$23,"Variance Percent")</f>
        <v>-6.5777493925022856E-2</v>
      </c>
      <c r="V29" s="27">
        <f>_xll.DBRW("Smartco:Metrics",$K29,$D$47,$E$47,V$23,"Variance Percent")</f>
        <v>-6.5777493925022856E-2</v>
      </c>
      <c r="W29" s="27">
        <f>_xll.DBRW("Smartco:Metrics",$K29,$D$47,$E$47,W$23,"Variance Percent")</f>
        <v>-6.5777493925022856E-2</v>
      </c>
      <c r="Y29" s="17" t="str">
        <f t="shared" si="1"/>
        <v>▼</v>
      </c>
      <c r="Z29" s="17" t="str">
        <f t="shared" si="2"/>
        <v>▼</v>
      </c>
      <c r="AA29" s="17" t="str">
        <f t="shared" si="3"/>
        <v>▼</v>
      </c>
      <c r="AB29" s="17" t="str">
        <f t="shared" si="4"/>
        <v>▼</v>
      </c>
      <c r="AC29" s="17" t="str">
        <f t="shared" si="5"/>
        <v>▼</v>
      </c>
      <c r="AD29" s="17" t="str">
        <f t="shared" si="6"/>
        <v>▼</v>
      </c>
      <c r="AE29" s="17" t="str">
        <f t="shared" si="7"/>
        <v>▼</v>
      </c>
      <c r="AF29" s="17" t="str">
        <f t="shared" si="8"/>
        <v>▼</v>
      </c>
      <c r="AG29" s="17" t="str">
        <f t="shared" si="9"/>
        <v>▼</v>
      </c>
      <c r="AH29" s="17" t="str">
        <f t="shared" si="10"/>
        <v>▼</v>
      </c>
      <c r="AI29" s="17" t="str">
        <f t="shared" si="11"/>
        <v>▼</v>
      </c>
      <c r="AJ29" s="17" t="str">
        <f t="shared" si="12"/>
        <v>▼</v>
      </c>
    </row>
    <row r="30" spans="2:36" hidden="1" x14ac:dyDescent="0.2">
      <c r="K30" s="26" t="s">
        <v>41</v>
      </c>
      <c r="L30" s="27">
        <f>_xll.DBRW("Smartco:Metrics",$K30,$D$47,$E$47,L$23,"Variance Percent")</f>
        <v>-0.1471734094875457</v>
      </c>
      <c r="M30" s="27">
        <f>_xll.DBRW("Smartco:Metrics",$K30,$D$47,$E$47,M$23,"Variance Percent")</f>
        <v>-0.17171446709985819</v>
      </c>
      <c r="N30" s="27">
        <f>_xll.DBRW("Smartco:Metrics",$K30,$D$47,$E$47,N$23,"Variance Percent")</f>
        <v>-0.39450257156215918</v>
      </c>
      <c r="O30" s="27">
        <f>_xll.DBRW("Smartco:Metrics",$K30,$D$47,$E$47,O$23,"Variance Percent")</f>
        <v>-0.26110364655570978</v>
      </c>
      <c r="P30" s="27">
        <f>_xll.DBRW("Smartco:Metrics",$K30,$D$47,$E$47,P$23,"Variance Percent")</f>
        <v>-0.26110364655570978</v>
      </c>
      <c r="Q30" s="27">
        <f>_xll.DBRW("Smartco:Metrics",$K30,$D$47,$E$47,Q$23,"Variance Percent")</f>
        <v>-0.47026857663704352</v>
      </c>
      <c r="R30" s="27">
        <f>_xll.DBRW("Smartco:Metrics",$K30,$D$47,$E$47,R$23,"Variance Percent")</f>
        <v>-0.26110552473416571</v>
      </c>
      <c r="S30" s="27">
        <f>_xll.DBRW("Smartco:Metrics",$K30,$D$47,$E$47,S$23,"Variance Percent")</f>
        <v>-0.26110552473416571</v>
      </c>
      <c r="T30" s="27">
        <f>_xll.DBRW("Smartco:Metrics",$K30,$D$47,$E$47,T$23,"Variance Percent")</f>
        <v>-0.4702699231454438</v>
      </c>
      <c r="U30" s="27">
        <f>_xll.DBRW("Smartco:Metrics",$K30,$D$47,$E$47,U$23,"Variance Percent")</f>
        <v>-0.2068041377432967</v>
      </c>
      <c r="V30" s="27">
        <f>_xll.DBRW("Smartco:Metrics",$K30,$D$47,$E$47,V$23,"Variance Percent")</f>
        <v>-0.1471734094875457</v>
      </c>
      <c r="W30" s="27">
        <f>_xll.DBRW("Smartco:Metrics",$K30,$D$47,$E$47,W$23,"Variance Percent")</f>
        <v>-0.24153717470175551</v>
      </c>
      <c r="Y30" s="17" t="str">
        <f t="shared" si="1"/>
        <v>▼</v>
      </c>
      <c r="Z30" s="17" t="str">
        <f t="shared" si="2"/>
        <v>▼</v>
      </c>
      <c r="AA30" s="17" t="str">
        <f t="shared" si="3"/>
        <v>▼</v>
      </c>
      <c r="AB30" s="17" t="str">
        <f t="shared" si="4"/>
        <v>▼</v>
      </c>
      <c r="AC30" s="17" t="str">
        <f t="shared" si="5"/>
        <v>▼</v>
      </c>
      <c r="AD30" s="17" t="str">
        <f t="shared" si="6"/>
        <v>▼</v>
      </c>
      <c r="AE30" s="17" t="str">
        <f t="shared" si="7"/>
        <v>▼</v>
      </c>
      <c r="AF30" s="17" t="str">
        <f t="shared" si="8"/>
        <v>▼</v>
      </c>
      <c r="AG30" s="17" t="str">
        <f t="shared" si="9"/>
        <v>▼</v>
      </c>
      <c r="AH30" s="17" t="str">
        <f t="shared" si="10"/>
        <v>▼</v>
      </c>
      <c r="AI30" s="17" t="str">
        <f t="shared" si="11"/>
        <v>▼</v>
      </c>
      <c r="AJ30" s="17" t="str">
        <f t="shared" si="12"/>
        <v>▼</v>
      </c>
    </row>
    <row r="31" spans="2:36" hidden="1" x14ac:dyDescent="0.2">
      <c r="K31" s="26" t="s">
        <v>42</v>
      </c>
      <c r="L31" s="27">
        <f>_xll.DBRW("Smartco:Metrics",$K31,$D$47,$E$47,L$23,"Variance Percent")</f>
        <v>-0.20380476952085769</v>
      </c>
      <c r="M31" s="27">
        <f>_xll.DBRW("Smartco:Metrics",$K31,$D$47,$E$47,M$23,"Variance Percent")</f>
        <v>-2.0250937203685138E-2</v>
      </c>
      <c r="N31" s="27">
        <f>_xll.DBRW("Smartco:Metrics",$K31,$D$47,$E$47,N$23,"Variance Percent")</f>
        <v>-2.1252701779603561E-2</v>
      </c>
      <c r="O31" s="27">
        <f>_xll.DBRW("Smartco:Metrics",$K31,$D$47,$E$47,O$23,"Variance Percent")</f>
        <v>-3.8901687788629291E-2</v>
      </c>
      <c r="P31" s="27">
        <f>_xll.DBRW("Smartco:Metrics",$K31,$D$47,$E$47,P$23,"Variance Percent")</f>
        <v>-2.1536405002737399E-2</v>
      </c>
      <c r="Q31" s="27">
        <f>_xll.DBRW("Smartco:Metrics",$K31,$D$47,$E$47,Q$23,"Variance Percent")</f>
        <v>-2.1713636012158751E-2</v>
      </c>
      <c r="R31" s="27">
        <f>_xll.DBRW("Smartco:Metrics",$K31,$D$47,$E$47,R$23,"Variance Percent")</f>
        <v>-2.225293651050857E-2</v>
      </c>
      <c r="S31" s="27">
        <f>_xll.DBRW("Smartco:Metrics",$K31,$D$47,$E$47,S$23,"Variance Percent")</f>
        <v>-2.225293651050857E-2</v>
      </c>
      <c r="T31" s="27">
        <f>_xll.DBRW("Smartco:Metrics",$K31,$D$47,$E$47,T$23,"Variance Percent")</f>
        <v>-2.225293651050857E-2</v>
      </c>
      <c r="U31" s="27">
        <f>_xll.DBRW("Smartco:Metrics",$K31,$D$47,$E$47,U$23,"Variance Percent")</f>
        <v>-6.522006279746001E-2</v>
      </c>
      <c r="V31" s="27">
        <f>_xll.DBRW("Smartco:Metrics",$K31,$D$47,$E$47,V$23,"Variance Percent")</f>
        <v>-2.2483883317793569E-2</v>
      </c>
      <c r="W31" s="27">
        <f>_xll.DBRW("Smartco:Metrics",$K31,$D$47,$E$47,W$23,"Variance Percent")</f>
        <v>-2.2483883317793569E-2</v>
      </c>
      <c r="Y31" s="17" t="str">
        <f t="shared" si="1"/>
        <v>▼</v>
      </c>
      <c r="Z31" s="17" t="str">
        <f t="shared" si="2"/>
        <v>▼</v>
      </c>
      <c r="AA31" s="17" t="str">
        <f t="shared" si="3"/>
        <v>▼</v>
      </c>
      <c r="AB31" s="17" t="str">
        <f t="shared" si="4"/>
        <v>▼</v>
      </c>
      <c r="AC31" s="17" t="str">
        <f t="shared" si="5"/>
        <v>▼</v>
      </c>
      <c r="AD31" s="17" t="str">
        <f t="shared" si="6"/>
        <v>▼</v>
      </c>
      <c r="AE31" s="17" t="str">
        <f t="shared" si="7"/>
        <v>▼</v>
      </c>
      <c r="AF31" s="17" t="str">
        <f t="shared" si="8"/>
        <v>▼</v>
      </c>
      <c r="AG31" s="17" t="str">
        <f t="shared" si="9"/>
        <v>▼</v>
      </c>
      <c r="AH31" s="17" t="str">
        <f t="shared" si="10"/>
        <v>▼</v>
      </c>
      <c r="AI31" s="17" t="str">
        <f t="shared" si="11"/>
        <v>▼</v>
      </c>
      <c r="AJ31" s="17" t="str">
        <f t="shared" si="12"/>
        <v>▼</v>
      </c>
    </row>
    <row r="32" spans="2:36" hidden="1" x14ac:dyDescent="0.2">
      <c r="K32" s="26" t="s">
        <v>43</v>
      </c>
      <c r="L32" s="27">
        <f>_xll.DBRW("Smartco:Metrics",$K32,$D$47,$E$47,L$23,"Variance Percent")</f>
        <v>1.5549206349206359</v>
      </c>
      <c r="M32" s="27">
        <f>_xll.DBRW("Smartco:Metrics",$K32,$D$47,$E$47,M$23,"Variance Percent")</f>
        <v>0.45509872241579558</v>
      </c>
      <c r="N32" s="27">
        <f>_xll.DBRW("Smartco:Metrics",$K32,$D$47,$E$47,N$23,"Variance Percent")</f>
        <v>0.12931159659428421</v>
      </c>
      <c r="O32" s="27">
        <f>_xll.DBRW("Smartco:Metrics",$K32,$D$47,$E$47,O$23,"Variance Percent")</f>
        <v>9.0544613667171633E-2</v>
      </c>
      <c r="P32" s="27">
        <f>_xll.DBRW("Smartco:Metrics",$K32,$D$47,$E$47,P$23,"Variance Percent")</f>
        <v>8.5349039555585923E-3</v>
      </c>
      <c r="Q32" s="27">
        <f>_xll.DBRW("Smartco:Metrics",$K32,$D$47,$E$47,Q$23,"Variance Percent")</f>
        <v>6.8641805184737614E-3</v>
      </c>
      <c r="R32" s="27">
        <f>_xll.DBRW("Smartco:Metrics",$K32,$D$47,$E$47,R$23,"Variance Percent")</f>
        <v>-0.27436534045062377</v>
      </c>
      <c r="S32" s="27">
        <f>_xll.DBRW("Smartco:Metrics",$K32,$D$47,$E$47,S$23,"Variance Percent")</f>
        <v>-0.26582108308735408</v>
      </c>
      <c r="T32" s="27">
        <f>_xll.DBRW("Smartco:Metrics",$K32,$D$47,$E$47,T$23,"Variance Percent")</f>
        <v>-0.24739056096832851</v>
      </c>
      <c r="U32" s="27">
        <f>_xll.DBRW("Smartco:Metrics",$K32,$D$47,$E$47,U$23,"Variance Percent")</f>
        <v>-0.23245888406820711</v>
      </c>
      <c r="V32" s="27">
        <f>_xll.DBRW("Smartco:Metrics",$K32,$D$47,$E$47,V$23,"Variance Percent")</f>
        <v>-0.23245888406820711</v>
      </c>
      <c r="W32" s="27">
        <f>_xll.DBRW("Smartco:Metrics",$K32,$D$47,$E$47,W$23,"Variance Percent")</f>
        <v>-0.23245888406820711</v>
      </c>
      <c r="Y32" s="17" t="str">
        <f t="shared" si="1"/>
        <v>▲</v>
      </c>
      <c r="Z32" s="17" t="str">
        <f t="shared" si="2"/>
        <v>▲</v>
      </c>
      <c r="AA32" s="17" t="str">
        <f t="shared" si="3"/>
        <v>▲</v>
      </c>
      <c r="AB32" s="17" t="str">
        <f t="shared" si="4"/>
        <v>▲</v>
      </c>
      <c r="AC32" s="17" t="str">
        <f t="shared" si="5"/>
        <v>▲</v>
      </c>
      <c r="AD32" s="17" t="str">
        <f t="shared" si="6"/>
        <v>▲</v>
      </c>
      <c r="AE32" s="17" t="str">
        <f t="shared" si="7"/>
        <v>▼</v>
      </c>
      <c r="AF32" s="17" t="str">
        <f t="shared" si="8"/>
        <v>▼</v>
      </c>
      <c r="AG32" s="17" t="str">
        <f t="shared" si="9"/>
        <v>▼</v>
      </c>
      <c r="AH32" s="17" t="str">
        <f t="shared" si="10"/>
        <v>▼</v>
      </c>
      <c r="AI32" s="17" t="str">
        <f t="shared" si="11"/>
        <v>▼</v>
      </c>
      <c r="AJ32" s="17" t="str">
        <f t="shared" si="12"/>
        <v>▼</v>
      </c>
    </row>
    <row r="33" spans="3:36" hidden="1" x14ac:dyDescent="0.2">
      <c r="K33" s="28" t="s">
        <v>8</v>
      </c>
      <c r="L33" s="27">
        <f>_xll.DBRW("Smartco:Metrics",$K33,$D$47,$E$47,L$23,"Variance Percent")</f>
        <v>-6.5679922145364916E-2</v>
      </c>
      <c r="M33" s="27">
        <f>_xll.DBRW("Smartco:Metrics",$K33,$D$47,$E$47,M$23,"Variance Percent")</f>
        <v>-4.0670891806550508E-2</v>
      </c>
      <c r="N33" s="27">
        <f>_xll.DBRW("Smartco:Metrics",$K33,$D$47,$E$47,N$23,"Variance Percent")</f>
        <v>-9.0473975135774751E-2</v>
      </c>
      <c r="O33" s="27">
        <f>_xll.DBRW("Smartco:Metrics",$K33,$D$47,$E$47,O$23,"Variance Percent")</f>
        <v>-3.736908144856705E-2</v>
      </c>
      <c r="P33" s="27">
        <f>_xll.DBRW("Smartco:Metrics",$K33,$D$47,$E$47,P$23,"Variance Percent")</f>
        <v>-5.3264628129594413E-2</v>
      </c>
      <c r="Q33" s="27">
        <f>_xll.DBRW("Smartco:Metrics",$K33,$D$47,$E$47,Q$23,"Variance Percent")</f>
        <v>-0.10736981438945351</v>
      </c>
      <c r="R33" s="27">
        <f>_xll.DBRW("Smartco:Metrics",$K33,$D$47,$E$47,R$23,"Variance Percent")</f>
        <v>-0.11086672586285221</v>
      </c>
      <c r="S33" s="27">
        <f>_xll.DBRW("Smartco:Metrics",$K33,$D$47,$E$47,S$23,"Variance Percent")</f>
        <v>-0.1110975951763221</v>
      </c>
      <c r="T33" s="27">
        <f>_xll.DBRW("Smartco:Metrics",$K33,$D$47,$E$47,T$23,"Variance Percent")</f>
        <v>-0.14922562642359191</v>
      </c>
      <c r="U33" s="27">
        <f>_xll.DBRW("Smartco:Metrics",$K33,$D$47,$E$47,U$23,"Variance Percent")</f>
        <v>-9.4107775530251153E-2</v>
      </c>
      <c r="V33" s="27">
        <f>_xll.DBRW("Smartco:Metrics",$K33,$D$47,$E$47,V$23,"Variance Percent")</f>
        <v>4.697275478806438E-3</v>
      </c>
      <c r="W33" s="27">
        <f>_xll.DBRW("Smartco:Metrics",$K33,$D$47,$E$47,W$23,"Variance Percent")</f>
        <v>2.3107508962276251E-2</v>
      </c>
      <c r="Y33" s="17" t="str">
        <f t="shared" si="1"/>
        <v>▼</v>
      </c>
      <c r="Z33" s="17" t="str">
        <f t="shared" si="2"/>
        <v>▼</v>
      </c>
      <c r="AA33" s="17" t="str">
        <f t="shared" si="3"/>
        <v>▼</v>
      </c>
      <c r="AB33" s="17" t="str">
        <f t="shared" si="4"/>
        <v>▼</v>
      </c>
      <c r="AC33" s="17" t="str">
        <f t="shared" si="5"/>
        <v>▼</v>
      </c>
      <c r="AD33" s="17" t="str">
        <f t="shared" si="6"/>
        <v>▼</v>
      </c>
      <c r="AE33" s="17" t="str">
        <f t="shared" si="7"/>
        <v>▼</v>
      </c>
      <c r="AF33" s="17" t="str">
        <f t="shared" si="8"/>
        <v>▼</v>
      </c>
      <c r="AG33" s="17" t="str">
        <f t="shared" si="9"/>
        <v>▼</v>
      </c>
      <c r="AH33" s="17" t="str">
        <f t="shared" si="10"/>
        <v>▼</v>
      </c>
      <c r="AI33" s="17" t="str">
        <f t="shared" si="11"/>
        <v>▲</v>
      </c>
      <c r="AJ33" s="17" t="str">
        <f t="shared" si="12"/>
        <v>▲</v>
      </c>
    </row>
    <row r="34" spans="3:36" hidden="1" x14ac:dyDescent="0.2">
      <c r="K34" s="29" t="s">
        <v>9</v>
      </c>
      <c r="L34" s="27">
        <f>_xll.DBRW("Smartco:Metrics",$K34,$D$47,$E$47,L$23,"Variance Percent")</f>
        <v>-0.64689004923774318</v>
      </c>
      <c r="M34" s="27">
        <f>_xll.DBRW("Smartco:Metrics",$K34,$D$47,$E$47,M$23,"Variance Percent")</f>
        <v>-0.54836462310839762</v>
      </c>
      <c r="N34" s="27">
        <f>_xll.DBRW("Smartco:Metrics",$K34,$D$47,$E$47,N$23,"Variance Percent")</f>
        <v>-0.50871807649507528</v>
      </c>
      <c r="O34" s="27">
        <f>_xll.DBRW("Smartco:Metrics",$K34,$D$47,$E$47,O$23,"Variance Percent")</f>
        <v>-0.49047538906237043</v>
      </c>
      <c r="P34" s="27">
        <f>_xll.DBRW("Smartco:Metrics",$K34,$D$47,$E$47,P$23,"Variance Percent")</f>
        <v>-0.54510901857299865</v>
      </c>
      <c r="Q34" s="27">
        <f>_xll.DBRW("Smartco:Metrics",$K34,$D$47,$E$47,Q$23,"Variance Percent")</f>
        <v>-0.55296487791619475</v>
      </c>
      <c r="R34" s="27">
        <f>_xll.DBRW("Smartco:Metrics",$K34,$D$47,$E$47,R$23,"Variance Percent")</f>
        <v>-0.58893926455577617</v>
      </c>
      <c r="S34" s="27">
        <f>_xll.DBRW("Smartco:Metrics",$K34,$D$47,$E$47,S$23,"Variance Percent")</f>
        <v>-0.61398754833371039</v>
      </c>
      <c r="T34" s="27">
        <f>_xll.DBRW("Smartco:Metrics",$K34,$D$47,$E$47,T$23,"Variance Percent")</f>
        <v>-0.63453779021243151</v>
      </c>
      <c r="U34" s="27">
        <f>_xll.DBRW("Smartco:Metrics",$K34,$D$47,$E$47,U$23,"Variance Percent")</f>
        <v>-0.62317835350573214</v>
      </c>
      <c r="V34" s="27">
        <f>_xll.DBRW("Smartco:Metrics",$K34,$D$47,$E$47,V$23,"Variance Percent")</f>
        <v>-0.61850584881449677</v>
      </c>
      <c r="W34" s="27">
        <f>_xll.DBRW("Smartco:Metrics",$K34,$D$47,$E$47,W$23,"Variance Percent")</f>
        <v>-0.57156826076316058</v>
      </c>
      <c r="Y34" s="17" t="str">
        <f t="shared" si="1"/>
        <v>▼</v>
      </c>
      <c r="Z34" s="17" t="str">
        <f t="shared" si="2"/>
        <v>▼</v>
      </c>
      <c r="AA34" s="17" t="str">
        <f t="shared" si="3"/>
        <v>▼</v>
      </c>
      <c r="AB34" s="17" t="str">
        <f t="shared" si="4"/>
        <v>▼</v>
      </c>
      <c r="AC34" s="17" t="str">
        <f t="shared" si="5"/>
        <v>▼</v>
      </c>
      <c r="AD34" s="17" t="str">
        <f t="shared" si="6"/>
        <v>▼</v>
      </c>
      <c r="AE34" s="17" t="str">
        <f t="shared" si="7"/>
        <v>▼</v>
      </c>
      <c r="AF34" s="17" t="str">
        <f t="shared" si="8"/>
        <v>▼</v>
      </c>
      <c r="AG34" s="17" t="str">
        <f t="shared" si="9"/>
        <v>▼</v>
      </c>
      <c r="AH34" s="17" t="str">
        <f t="shared" si="10"/>
        <v>▼</v>
      </c>
      <c r="AI34" s="17" t="str">
        <f t="shared" si="11"/>
        <v>▼</v>
      </c>
      <c r="AJ34" s="17" t="str">
        <f t="shared" si="12"/>
        <v>▼</v>
      </c>
    </row>
    <row r="35" spans="3:36" hidden="1" x14ac:dyDescent="0.2">
      <c r="K35" s="26" t="s">
        <v>44</v>
      </c>
      <c r="L35" s="27">
        <f>_xll.DBRW("Smartco:Metrics",$K35,$D$47,$E$47,L$23,"Variance Percent")</f>
        <v>-0.9916303967978678</v>
      </c>
      <c r="M35" s="27">
        <f>_xll.DBRW("Smartco:Metrics",$K35,$D$47,$E$47,M$23,"Variance Percent")</f>
        <v>-0.95724928846540169</v>
      </c>
      <c r="N35" s="27">
        <f>_xll.DBRW("Smartco:Metrics",$K35,$D$47,$E$47,N$23,"Variance Percent")</f>
        <v>-0.9594326644652289</v>
      </c>
      <c r="O35" s="27">
        <f>_xll.DBRW("Smartco:Metrics",$K35,$D$47,$E$47,O$23,"Variance Percent")</f>
        <v>-0.95682808053835089</v>
      </c>
      <c r="P35" s="27">
        <f>_xll.DBRW("Smartco:Metrics",$K35,$D$47,$E$47,P$23,"Variance Percent")</f>
        <v>-0.95553736358211472</v>
      </c>
      <c r="Q35" s="27">
        <f>_xll.DBRW("Smartco:Metrics",$K35,$D$47,$E$47,Q$23,"Variance Percent")</f>
        <v>-0.95706389822736726</v>
      </c>
      <c r="R35" s="27">
        <f>_xll.DBRW("Smartco:Metrics",$K35,$D$47,$E$47,R$23,"Variance Percent")</f>
        <v>-0.9564667407277333</v>
      </c>
      <c r="S35" s="27">
        <f>_xll.DBRW("Smartco:Metrics",$K35,$D$47,$E$47,S$23,"Variance Percent")</f>
        <v>-0.95749295972016268</v>
      </c>
      <c r="T35" s="27">
        <f>_xll.DBRW("Smartco:Metrics",$K35,$D$47,$E$47,T$23,"Variance Percent")</f>
        <v>-0.95758571647670387</v>
      </c>
      <c r="U35" s="27">
        <f>_xll.DBRW("Smartco:Metrics",$K35,$D$47,$E$47,U$23,"Variance Percent")</f>
        <v>-0.95717266662531442</v>
      </c>
      <c r="V35" s="27">
        <f>_xll.DBRW("Smartco:Metrics",$K35,$D$47,$E$47,V$23,"Variance Percent")</f>
        <v>-0.94727995459744996</v>
      </c>
      <c r="W35" s="27">
        <f>_xll.DBRW("Smartco:Metrics",$K35,$D$47,$E$47,W$23,"Variance Percent")</f>
        <v>-0.94923919304308402</v>
      </c>
      <c r="Y35" s="17" t="str">
        <f t="shared" si="1"/>
        <v>▼</v>
      </c>
      <c r="Z35" s="17" t="str">
        <f t="shared" si="2"/>
        <v>▼</v>
      </c>
      <c r="AA35" s="17" t="str">
        <f t="shared" si="3"/>
        <v>▼</v>
      </c>
      <c r="AB35" s="17" t="str">
        <f t="shared" si="4"/>
        <v>▼</v>
      </c>
      <c r="AC35" s="17" t="str">
        <f t="shared" si="5"/>
        <v>▼</v>
      </c>
      <c r="AD35" s="17" t="str">
        <f t="shared" si="6"/>
        <v>▼</v>
      </c>
      <c r="AE35" s="17" t="str">
        <f t="shared" si="7"/>
        <v>▼</v>
      </c>
      <c r="AF35" s="17" t="str">
        <f t="shared" si="8"/>
        <v>▼</v>
      </c>
      <c r="AG35" s="17" t="str">
        <f t="shared" si="9"/>
        <v>▼</v>
      </c>
      <c r="AH35" s="17" t="str">
        <f t="shared" si="10"/>
        <v>▼</v>
      </c>
      <c r="AI35" s="17" t="str">
        <f t="shared" si="11"/>
        <v>▼</v>
      </c>
      <c r="AJ35" s="17" t="str">
        <f t="shared" si="12"/>
        <v>▼</v>
      </c>
    </row>
    <row r="36" spans="3:36" hidden="1" x14ac:dyDescent="0.2">
      <c r="K36" s="30" t="s">
        <v>45</v>
      </c>
      <c r="L36" s="27">
        <f>_xll.DBRW("Smartco:Metrics",$K36,$D$47,$E$47,L$23,"Variance Percent")</f>
        <v>-0.67266511218460012</v>
      </c>
      <c r="M36" s="27">
        <f>_xll.DBRW("Smartco:Metrics",$K36,$D$47,$E$47,M$23,"Variance Percent")</f>
        <v>-0.55592149602753338</v>
      </c>
      <c r="N36" s="27">
        <f>_xll.DBRW("Smartco:Metrics",$K36,$D$47,$E$47,N$23,"Variance Percent")</f>
        <v>-0.51797561313373253</v>
      </c>
      <c r="O36" s="27">
        <f>_xll.DBRW("Smartco:Metrics",$K36,$D$47,$E$47,O$23,"Variance Percent")</f>
        <v>-0.4996551333986709</v>
      </c>
      <c r="P36" s="27">
        <f>_xll.DBRW("Smartco:Metrics",$K36,$D$47,$E$47,P$23,"Variance Percent")</f>
        <v>-0.55313728849428079</v>
      </c>
      <c r="Q36" s="27">
        <f>_xll.DBRW("Smartco:Metrics",$K36,$D$47,$E$47,Q$23,"Variance Percent")</f>
        <v>-0.56140682907797335</v>
      </c>
      <c r="R36" s="27">
        <f>_xll.DBRW("Smartco:Metrics",$K36,$D$47,$E$47,R$23,"Variance Percent")</f>
        <v>-0.59589380540891668</v>
      </c>
      <c r="S36" s="27">
        <f>_xll.DBRW("Smartco:Metrics",$K36,$D$47,$E$47,S$23,"Variance Percent")</f>
        <v>-0.62018789719835365</v>
      </c>
      <c r="T36" s="27">
        <f>_xll.DBRW("Smartco:Metrics",$K36,$D$47,$E$47,T$23,"Variance Percent")</f>
        <v>-0.64086849337388885</v>
      </c>
      <c r="U36" s="27">
        <f>_xll.DBRW("Smartco:Metrics",$K36,$D$47,$E$47,U$23,"Variance Percent")</f>
        <v>-0.62890920184391719</v>
      </c>
      <c r="V36" s="27">
        <f>_xll.DBRW("Smartco:Metrics",$K36,$D$47,$E$47,V$23,"Variance Percent")</f>
        <v>-0.62383890342187331</v>
      </c>
      <c r="W36" s="27">
        <f>_xll.DBRW("Smartco:Metrics",$K36,$D$47,$E$47,W$23,"Variance Percent")</f>
        <v>-0.57779779332380332</v>
      </c>
      <c r="Y36" s="17" t="str">
        <f t="shared" si="1"/>
        <v>▼</v>
      </c>
      <c r="Z36" s="17" t="str">
        <f t="shared" si="2"/>
        <v>▼</v>
      </c>
      <c r="AA36" s="17" t="str">
        <f t="shared" si="3"/>
        <v>▼</v>
      </c>
      <c r="AB36" s="17" t="str">
        <f t="shared" si="4"/>
        <v>▼</v>
      </c>
      <c r="AC36" s="17" t="str">
        <f t="shared" si="5"/>
        <v>▼</v>
      </c>
      <c r="AD36" s="17" t="str">
        <f t="shared" si="6"/>
        <v>▼</v>
      </c>
      <c r="AE36" s="17" t="str">
        <f t="shared" si="7"/>
        <v>▼</v>
      </c>
      <c r="AF36" s="17" t="str">
        <f t="shared" si="8"/>
        <v>▼</v>
      </c>
      <c r="AG36" s="17" t="str">
        <f t="shared" si="9"/>
        <v>▼</v>
      </c>
      <c r="AH36" s="17" t="str">
        <f t="shared" si="10"/>
        <v>▼</v>
      </c>
      <c r="AI36" s="17" t="str">
        <f t="shared" si="11"/>
        <v>▼</v>
      </c>
      <c r="AJ36" s="17" t="str">
        <f t="shared" si="12"/>
        <v>▼</v>
      </c>
    </row>
    <row r="37" spans="3:36" hidden="1" x14ac:dyDescent="0.2"/>
    <row r="38" spans="3:36" hidden="1" x14ac:dyDescent="0.2"/>
    <row r="39" spans="3:36" hidden="1" x14ac:dyDescent="0.2"/>
    <row r="40" spans="3:36" hidden="1" x14ac:dyDescent="0.2"/>
    <row r="41" spans="3:36" hidden="1" x14ac:dyDescent="0.2"/>
    <row r="42" spans="3:36" hidden="1" x14ac:dyDescent="0.2"/>
    <row r="43" spans="3:36" ht="27" x14ac:dyDescent="0.35">
      <c r="C43" s="52" t="s">
        <v>23</v>
      </c>
      <c r="D43" s="52"/>
      <c r="E43" s="52"/>
      <c r="F43" s="2"/>
    </row>
    <row r="44" spans="3:36" ht="3.75" customHeight="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3:36" ht="4.5" customHeight="1" x14ac:dyDescent="0.2">
      <c r="C45" s="4"/>
      <c r="D45" s="4"/>
      <c r="E45" s="4"/>
      <c r="F45" s="4"/>
    </row>
    <row r="46" spans="3:36" ht="15" x14ac:dyDescent="0.25">
      <c r="C46" s="5" t="s">
        <v>24</v>
      </c>
      <c r="D46" s="5" t="s">
        <v>25</v>
      </c>
      <c r="E46" s="6" t="s">
        <v>1</v>
      </c>
      <c r="F46" s="54" t="s">
        <v>26</v>
      </c>
      <c r="G46" s="55"/>
    </row>
    <row r="47" spans="3:36" ht="15" x14ac:dyDescent="0.25">
      <c r="C47" s="7" t="str">
        <f>_xll.SUBNM("Smartco:Organization","All Members","Total Company","Caption_Default")</f>
        <v>Total Company</v>
      </c>
      <c r="D47" s="8" t="str">
        <f>_xll.DBRA("Smartco:Organization",$C$47,"Caption_Default")</f>
        <v>Total Company</v>
      </c>
      <c r="E47" s="7" t="str">
        <f>_xll.SUBNM("Smartco:Year","Default","2015","Caption_Default")</f>
        <v>2015</v>
      </c>
      <c r="F47" s="56" t="s">
        <v>7</v>
      </c>
      <c r="G47" s="56"/>
      <c r="K47"/>
    </row>
    <row r="48" spans="3:36" ht="6.75" customHeight="1" x14ac:dyDescent="0.2"/>
    <row r="49" spans="3:26" ht="15.75" x14ac:dyDescent="0.2">
      <c r="C49" s="50" t="s">
        <v>27</v>
      </c>
      <c r="D49" s="50" t="s">
        <v>28</v>
      </c>
      <c r="E49" s="50" t="s">
        <v>7</v>
      </c>
      <c r="F49" s="50" t="s">
        <v>29</v>
      </c>
      <c r="G49" s="50" t="s">
        <v>9</v>
      </c>
    </row>
    <row r="50" spans="3:26" hidden="1" x14ac:dyDescent="0.2">
      <c r="C50" s="9" t="str">
        <f>C8</f>
        <v>4999 Gross Revenue</v>
      </c>
      <c r="D50" s="9" t="str">
        <f t="shared" ref="D50:F50" si="13">D8</f>
        <v>5999 Cost of Sales</v>
      </c>
      <c r="E50" s="9" t="str">
        <f t="shared" si="13"/>
        <v>Gross Margin</v>
      </c>
      <c r="F50" s="9" t="str">
        <f t="shared" si="13"/>
        <v>Total Operating Expense</v>
      </c>
      <c r="G50" s="9" t="s">
        <v>9</v>
      </c>
    </row>
    <row r="51" spans="3:26" ht="30" x14ac:dyDescent="0.4">
      <c r="C51" s="49">
        <f>C7/1000000</f>
        <v>104.0771796439019</v>
      </c>
      <c r="D51" s="49">
        <f t="shared" ref="D51:F51" si="14">D7/1000000</f>
        <v>54.927149883503425</v>
      </c>
      <c r="E51" s="49">
        <f t="shared" si="14"/>
        <v>49.150029760398496</v>
      </c>
      <c r="F51" s="49">
        <f t="shared" si="14"/>
        <v>14.955364136266541</v>
      </c>
      <c r="G51" s="49">
        <f>G7/1000000</f>
        <v>34.194665624131936</v>
      </c>
      <c r="K51" s="52" t="s">
        <v>37</v>
      </c>
      <c r="L51" s="52"/>
      <c r="M51" s="52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3:26" ht="13.5" customHeight="1" x14ac:dyDescent="0.2">
      <c r="C52" s="22"/>
      <c r="D52" s="22"/>
      <c r="E52" s="22"/>
      <c r="F52" s="22"/>
      <c r="G52" s="22"/>
      <c r="K52" s="24"/>
      <c r="L52" s="25" t="s">
        <v>10</v>
      </c>
      <c r="M52" s="25" t="s">
        <v>11</v>
      </c>
      <c r="N52" s="25" t="s">
        <v>12</v>
      </c>
      <c r="O52" s="25" t="s">
        <v>13</v>
      </c>
      <c r="P52" s="25" t="s">
        <v>14</v>
      </c>
      <c r="Q52" s="25" t="s">
        <v>15</v>
      </c>
      <c r="R52" s="25" t="s">
        <v>16</v>
      </c>
      <c r="S52" s="25" t="s">
        <v>17</v>
      </c>
      <c r="T52" s="25" t="s">
        <v>18</v>
      </c>
      <c r="U52" s="25" t="s">
        <v>19</v>
      </c>
      <c r="V52" s="25" t="s">
        <v>20</v>
      </c>
      <c r="W52" s="25" t="s">
        <v>21</v>
      </c>
    </row>
    <row r="53" spans="3:26" ht="12" customHeight="1" x14ac:dyDescent="0.2">
      <c r="C53" s="23"/>
      <c r="D53" s="23"/>
      <c r="E53" s="23"/>
      <c r="F53" s="23"/>
      <c r="G53" s="23"/>
      <c r="K53" s="26" t="s">
        <v>5</v>
      </c>
      <c r="L53" s="33" t="str">
        <f>Y24</f>
        <v>▼</v>
      </c>
      <c r="M53" s="33" t="str">
        <f t="shared" ref="M53:W53" si="15">Z24</f>
        <v>▼</v>
      </c>
      <c r="N53" s="33" t="str">
        <f t="shared" si="15"/>
        <v>▼</v>
      </c>
      <c r="O53" s="33" t="str">
        <f t="shared" si="15"/>
        <v>▼</v>
      </c>
      <c r="P53" s="33" t="str">
        <f t="shared" si="15"/>
        <v>▼</v>
      </c>
      <c r="Q53" s="33" t="str">
        <f t="shared" si="15"/>
        <v>▼</v>
      </c>
      <c r="R53" s="33" t="str">
        <f t="shared" si="15"/>
        <v>▼</v>
      </c>
      <c r="S53" s="33" t="str">
        <f t="shared" si="15"/>
        <v>▼</v>
      </c>
      <c r="T53" s="33" t="str">
        <f t="shared" si="15"/>
        <v>▼</v>
      </c>
      <c r="U53" s="33" t="str">
        <f t="shared" si="15"/>
        <v>▼</v>
      </c>
      <c r="V53" s="33" t="str">
        <f t="shared" si="15"/>
        <v>▼</v>
      </c>
      <c r="W53" s="33" t="str">
        <f t="shared" si="15"/>
        <v>▼</v>
      </c>
    </row>
    <row r="54" spans="3:26" ht="12" customHeight="1" x14ac:dyDescent="0.2">
      <c r="C54" s="23"/>
      <c r="D54" s="23"/>
      <c r="E54" s="23"/>
      <c r="F54" s="23"/>
      <c r="G54" s="23"/>
      <c r="K54" s="26" t="s">
        <v>6</v>
      </c>
      <c r="L54" s="33" t="str">
        <f>Y25</f>
        <v>▼</v>
      </c>
      <c r="M54" s="33" t="str">
        <f t="shared" ref="M54:M65" si="16">Z25</f>
        <v>▼</v>
      </c>
      <c r="N54" s="33" t="str">
        <f t="shared" ref="N54:N65" si="17">AA25</f>
        <v>▼</v>
      </c>
      <c r="O54" s="33" t="str">
        <f t="shared" ref="O54:O65" si="18">AB25</f>
        <v>▼</v>
      </c>
      <c r="P54" s="33" t="str">
        <f t="shared" ref="P54:P65" si="19">AC25</f>
        <v>▼</v>
      </c>
      <c r="Q54" s="33" t="str">
        <f t="shared" ref="Q54:Q65" si="20">AD25</f>
        <v>▼</v>
      </c>
      <c r="R54" s="33" t="str">
        <f t="shared" ref="R54:R65" si="21">AE25</f>
        <v>▼</v>
      </c>
      <c r="S54" s="33" t="str">
        <f t="shared" ref="S54:S65" si="22">AF25</f>
        <v>▼</v>
      </c>
      <c r="T54" s="33" t="str">
        <f t="shared" ref="T54:T65" si="23">AG25</f>
        <v>▼</v>
      </c>
      <c r="U54" s="33" t="str">
        <f t="shared" ref="U54:U65" si="24">AH25</f>
        <v>▼</v>
      </c>
      <c r="V54" s="33" t="str">
        <f t="shared" ref="V54:V65" si="25">AI25</f>
        <v>▼</v>
      </c>
      <c r="W54" s="33" t="str">
        <f t="shared" ref="W54:W65" si="26">AJ25</f>
        <v>▼</v>
      </c>
    </row>
    <row r="55" spans="3:26" ht="12" customHeight="1" x14ac:dyDescent="0.2">
      <c r="C55" s="23"/>
      <c r="D55" s="23"/>
      <c r="E55" s="23"/>
      <c r="F55" s="23"/>
      <c r="G55" s="23"/>
      <c r="K55" s="28" t="s">
        <v>7</v>
      </c>
      <c r="L55" s="33" t="str">
        <f t="shared" ref="L55:L65" si="27">Y26</f>
        <v>▼</v>
      </c>
      <c r="M55" s="33" t="str">
        <f t="shared" si="16"/>
        <v>▼</v>
      </c>
      <c r="N55" s="33" t="str">
        <f t="shared" si="17"/>
        <v>▼</v>
      </c>
      <c r="O55" s="33" t="str">
        <f t="shared" si="18"/>
        <v>▼</v>
      </c>
      <c r="P55" s="33" t="str">
        <f t="shared" si="19"/>
        <v>▼</v>
      </c>
      <c r="Q55" s="33" t="str">
        <f t="shared" si="20"/>
        <v>▼</v>
      </c>
      <c r="R55" s="33" t="str">
        <f t="shared" si="21"/>
        <v>▼</v>
      </c>
      <c r="S55" s="33" t="str">
        <f t="shared" si="22"/>
        <v>▼</v>
      </c>
      <c r="T55" s="33" t="str">
        <f t="shared" si="23"/>
        <v>▼</v>
      </c>
      <c r="U55" s="33" t="str">
        <f t="shared" si="24"/>
        <v>▼</v>
      </c>
      <c r="V55" s="33" t="str">
        <f t="shared" si="25"/>
        <v>▼</v>
      </c>
      <c r="W55" s="33" t="str">
        <f t="shared" si="26"/>
        <v>▼</v>
      </c>
    </row>
    <row r="56" spans="3:26" ht="12" customHeight="1" x14ac:dyDescent="0.2">
      <c r="C56" s="23"/>
      <c r="D56" s="23"/>
      <c r="E56" s="23"/>
      <c r="F56" s="23"/>
      <c r="G56" s="23"/>
      <c r="K56" s="26" t="s">
        <v>38</v>
      </c>
      <c r="L56" s="33" t="str">
        <f t="shared" si="27"/>
        <v>▼</v>
      </c>
      <c r="M56" s="33" t="str">
        <f t="shared" si="16"/>
        <v>▼</v>
      </c>
      <c r="N56" s="33" t="str">
        <f t="shared" si="17"/>
        <v>▲</v>
      </c>
      <c r="O56" s="33" t="str">
        <f t="shared" si="18"/>
        <v>▲</v>
      </c>
      <c r="P56" s="33" t="str">
        <f t="shared" si="19"/>
        <v>▼</v>
      </c>
      <c r="Q56" s="33" t="str">
        <f t="shared" si="20"/>
        <v>▼</v>
      </c>
      <c r="R56" s="33" t="str">
        <f t="shared" si="21"/>
        <v>▼</v>
      </c>
      <c r="S56" s="33" t="str">
        <f t="shared" si="22"/>
        <v>▼</v>
      </c>
      <c r="T56" s="33" t="str">
        <f t="shared" si="23"/>
        <v>▲</v>
      </c>
      <c r="U56" s="33" t="str">
        <f t="shared" si="24"/>
        <v>▲</v>
      </c>
      <c r="V56" s="33" t="str">
        <f t="shared" si="25"/>
        <v>▲</v>
      </c>
      <c r="W56" s="33" t="str">
        <f t="shared" si="26"/>
        <v>▲</v>
      </c>
    </row>
    <row r="57" spans="3:26" ht="12" customHeight="1" x14ac:dyDescent="0.2">
      <c r="C57" s="23"/>
      <c r="D57" s="23"/>
      <c r="E57" s="23"/>
      <c r="F57" s="23"/>
      <c r="G57" s="23"/>
      <c r="K57" s="26" t="s">
        <v>39</v>
      </c>
      <c r="L57" s="33" t="str">
        <f t="shared" si="27"/>
        <v>▲</v>
      </c>
      <c r="M57" s="33" t="str">
        <f t="shared" si="16"/>
        <v>▲</v>
      </c>
      <c r="N57" s="33" t="str">
        <f t="shared" si="17"/>
        <v>▼</v>
      </c>
      <c r="O57" s="33" t="str">
        <f t="shared" si="18"/>
        <v>▲</v>
      </c>
      <c r="P57" s="33" t="str">
        <f t="shared" si="19"/>
        <v>▲</v>
      </c>
      <c r="Q57" s="33" t="str">
        <f t="shared" si="20"/>
        <v>▲</v>
      </c>
      <c r="R57" s="33" t="str">
        <f t="shared" si="21"/>
        <v>▲</v>
      </c>
      <c r="S57" s="33" t="str">
        <f t="shared" si="22"/>
        <v>▲</v>
      </c>
      <c r="T57" s="33" t="str">
        <f t="shared" si="23"/>
        <v>▲</v>
      </c>
      <c r="U57" s="33" t="str">
        <f t="shared" si="24"/>
        <v>▲</v>
      </c>
      <c r="V57" s="33" t="str">
        <f t="shared" si="25"/>
        <v>▲</v>
      </c>
      <c r="W57" s="33" t="str">
        <f t="shared" si="26"/>
        <v>▲</v>
      </c>
      <c r="Z57" s="17" t="s">
        <v>50</v>
      </c>
    </row>
    <row r="58" spans="3:26" ht="12" customHeight="1" x14ac:dyDescent="0.2">
      <c r="C58" s="23"/>
      <c r="D58" s="23"/>
      <c r="E58" s="23"/>
      <c r="F58" s="23"/>
      <c r="G58" s="23"/>
      <c r="K58" s="26" t="s">
        <v>40</v>
      </c>
      <c r="L58" s="33" t="str">
        <f t="shared" si="27"/>
        <v>▼</v>
      </c>
      <c r="M58" s="33" t="str">
        <f t="shared" si="16"/>
        <v>▼</v>
      </c>
      <c r="N58" s="33" t="str">
        <f t="shared" si="17"/>
        <v>▼</v>
      </c>
      <c r="O58" s="33" t="str">
        <f t="shared" si="18"/>
        <v>▼</v>
      </c>
      <c r="P58" s="33" t="str">
        <f t="shared" si="19"/>
        <v>▼</v>
      </c>
      <c r="Q58" s="33" t="str">
        <f t="shared" si="20"/>
        <v>▼</v>
      </c>
      <c r="R58" s="33" t="str">
        <f t="shared" si="21"/>
        <v>▼</v>
      </c>
      <c r="S58" s="33" t="str">
        <f t="shared" si="22"/>
        <v>▼</v>
      </c>
      <c r="T58" s="33" t="str">
        <f t="shared" si="23"/>
        <v>▼</v>
      </c>
      <c r="U58" s="33" t="str">
        <f t="shared" si="24"/>
        <v>▼</v>
      </c>
      <c r="V58" s="33" t="str">
        <f t="shared" si="25"/>
        <v>▼</v>
      </c>
      <c r="W58" s="33" t="str">
        <f t="shared" si="26"/>
        <v>▼</v>
      </c>
    </row>
    <row r="59" spans="3:26" ht="12" customHeight="1" x14ac:dyDescent="0.2">
      <c r="C59" s="23"/>
      <c r="D59" s="23"/>
      <c r="E59" s="23"/>
      <c r="F59" s="23"/>
      <c r="G59" s="23"/>
      <c r="K59" s="26" t="s">
        <v>41</v>
      </c>
      <c r="L59" s="33" t="str">
        <f t="shared" si="27"/>
        <v>▼</v>
      </c>
      <c r="M59" s="33" t="str">
        <f t="shared" si="16"/>
        <v>▼</v>
      </c>
      <c r="N59" s="33" t="str">
        <f t="shared" si="17"/>
        <v>▼</v>
      </c>
      <c r="O59" s="33" t="str">
        <f t="shared" si="18"/>
        <v>▼</v>
      </c>
      <c r="P59" s="33" t="str">
        <f t="shared" si="19"/>
        <v>▼</v>
      </c>
      <c r="Q59" s="33" t="str">
        <f t="shared" si="20"/>
        <v>▼</v>
      </c>
      <c r="R59" s="33" t="str">
        <f t="shared" si="21"/>
        <v>▼</v>
      </c>
      <c r="S59" s="33" t="str">
        <f t="shared" si="22"/>
        <v>▼</v>
      </c>
      <c r="T59" s="33" t="str">
        <f t="shared" si="23"/>
        <v>▼</v>
      </c>
      <c r="U59" s="33" t="str">
        <f t="shared" si="24"/>
        <v>▼</v>
      </c>
      <c r="V59" s="33" t="str">
        <f t="shared" si="25"/>
        <v>▼</v>
      </c>
      <c r="W59" s="33" t="str">
        <f t="shared" si="26"/>
        <v>▼</v>
      </c>
    </row>
    <row r="60" spans="3:26" ht="12" customHeight="1" x14ac:dyDescent="0.2">
      <c r="C60" s="23"/>
      <c r="D60" s="23"/>
      <c r="E60" s="23"/>
      <c r="F60" s="23"/>
      <c r="G60" s="23"/>
      <c r="K60" s="26" t="s">
        <v>42</v>
      </c>
      <c r="L60" s="33" t="str">
        <f t="shared" si="27"/>
        <v>▼</v>
      </c>
      <c r="M60" s="33" t="str">
        <f t="shared" si="16"/>
        <v>▼</v>
      </c>
      <c r="N60" s="33" t="str">
        <f t="shared" si="17"/>
        <v>▼</v>
      </c>
      <c r="O60" s="33" t="str">
        <f t="shared" si="18"/>
        <v>▼</v>
      </c>
      <c r="P60" s="33" t="str">
        <f t="shared" si="19"/>
        <v>▼</v>
      </c>
      <c r="Q60" s="33" t="str">
        <f t="shared" si="20"/>
        <v>▼</v>
      </c>
      <c r="R60" s="33" t="str">
        <f t="shared" si="21"/>
        <v>▼</v>
      </c>
      <c r="S60" s="33" t="str">
        <f t="shared" si="22"/>
        <v>▼</v>
      </c>
      <c r="T60" s="33" t="str">
        <f t="shared" si="23"/>
        <v>▼</v>
      </c>
      <c r="U60" s="33" t="str">
        <f t="shared" si="24"/>
        <v>▼</v>
      </c>
      <c r="V60" s="33" t="str">
        <f t="shared" si="25"/>
        <v>▼</v>
      </c>
      <c r="W60" s="33" t="str">
        <f t="shared" si="26"/>
        <v>▼</v>
      </c>
    </row>
    <row r="61" spans="3:26" ht="12" customHeight="1" x14ac:dyDescent="0.2">
      <c r="C61" s="23"/>
      <c r="D61" s="23"/>
      <c r="E61" s="23"/>
      <c r="F61" s="23"/>
      <c r="G61" s="23"/>
      <c r="K61" s="26" t="s">
        <v>43</v>
      </c>
      <c r="L61" s="33" t="str">
        <f t="shared" si="27"/>
        <v>▲</v>
      </c>
      <c r="M61" s="33" t="str">
        <f t="shared" si="16"/>
        <v>▲</v>
      </c>
      <c r="N61" s="33" t="str">
        <f t="shared" si="17"/>
        <v>▲</v>
      </c>
      <c r="O61" s="33" t="str">
        <f t="shared" si="18"/>
        <v>▲</v>
      </c>
      <c r="P61" s="33" t="str">
        <f t="shared" si="19"/>
        <v>▲</v>
      </c>
      <c r="Q61" s="33" t="str">
        <f t="shared" si="20"/>
        <v>▲</v>
      </c>
      <c r="R61" s="33" t="str">
        <f t="shared" si="21"/>
        <v>▼</v>
      </c>
      <c r="S61" s="33" t="str">
        <f t="shared" si="22"/>
        <v>▼</v>
      </c>
      <c r="T61" s="33" t="str">
        <f t="shared" si="23"/>
        <v>▼</v>
      </c>
      <c r="U61" s="33" t="str">
        <f t="shared" si="24"/>
        <v>▼</v>
      </c>
      <c r="V61" s="33" t="str">
        <f t="shared" si="25"/>
        <v>▼</v>
      </c>
      <c r="W61" s="33" t="str">
        <f t="shared" si="26"/>
        <v>▼</v>
      </c>
    </row>
    <row r="62" spans="3:26" ht="12" customHeight="1" x14ac:dyDescent="0.2">
      <c r="C62" s="23"/>
      <c r="D62" s="23"/>
      <c r="E62" s="23"/>
      <c r="F62" s="23"/>
      <c r="G62" s="23"/>
      <c r="K62" s="28" t="s">
        <v>8</v>
      </c>
      <c r="L62" s="33" t="str">
        <f t="shared" si="27"/>
        <v>▼</v>
      </c>
      <c r="M62" s="33" t="str">
        <f t="shared" si="16"/>
        <v>▼</v>
      </c>
      <c r="N62" s="33" t="str">
        <f t="shared" si="17"/>
        <v>▼</v>
      </c>
      <c r="O62" s="33" t="str">
        <f t="shared" si="18"/>
        <v>▼</v>
      </c>
      <c r="P62" s="33" t="str">
        <f t="shared" si="19"/>
        <v>▼</v>
      </c>
      <c r="Q62" s="33" t="str">
        <f t="shared" si="20"/>
        <v>▼</v>
      </c>
      <c r="R62" s="33" t="str">
        <f t="shared" si="21"/>
        <v>▼</v>
      </c>
      <c r="S62" s="33" t="str">
        <f t="shared" si="22"/>
        <v>▼</v>
      </c>
      <c r="T62" s="33" t="str">
        <f t="shared" si="23"/>
        <v>▼</v>
      </c>
      <c r="U62" s="33" t="str">
        <f t="shared" si="24"/>
        <v>▼</v>
      </c>
      <c r="V62" s="33" t="str">
        <f t="shared" si="25"/>
        <v>▲</v>
      </c>
      <c r="W62" s="33" t="str">
        <f t="shared" si="26"/>
        <v>▲</v>
      </c>
    </row>
    <row r="63" spans="3:26" ht="12" customHeight="1" x14ac:dyDescent="0.2">
      <c r="C63" s="23"/>
      <c r="D63" s="23"/>
      <c r="E63" s="23"/>
      <c r="F63" s="23"/>
      <c r="G63" s="23"/>
      <c r="K63" s="29" t="s">
        <v>9</v>
      </c>
      <c r="L63" s="33" t="str">
        <f t="shared" si="27"/>
        <v>▼</v>
      </c>
      <c r="M63" s="33" t="str">
        <f t="shared" si="16"/>
        <v>▼</v>
      </c>
      <c r="N63" s="33" t="str">
        <f t="shared" si="17"/>
        <v>▼</v>
      </c>
      <c r="O63" s="33" t="str">
        <f t="shared" si="18"/>
        <v>▼</v>
      </c>
      <c r="P63" s="33" t="str">
        <f t="shared" si="19"/>
        <v>▼</v>
      </c>
      <c r="Q63" s="33" t="str">
        <f t="shared" si="20"/>
        <v>▼</v>
      </c>
      <c r="R63" s="33" t="str">
        <f t="shared" si="21"/>
        <v>▼</v>
      </c>
      <c r="S63" s="33" t="str">
        <f t="shared" si="22"/>
        <v>▼</v>
      </c>
      <c r="T63" s="33" t="str">
        <f t="shared" si="23"/>
        <v>▼</v>
      </c>
      <c r="U63" s="33" t="str">
        <f t="shared" si="24"/>
        <v>▼</v>
      </c>
      <c r="V63" s="33" t="str">
        <f t="shared" si="25"/>
        <v>▼</v>
      </c>
      <c r="W63" s="33" t="str">
        <f t="shared" si="26"/>
        <v>▼</v>
      </c>
    </row>
    <row r="64" spans="3:26" s="22" customFormat="1" ht="12" customHeight="1" x14ac:dyDescent="0.2">
      <c r="C64" s="23"/>
      <c r="D64" s="23"/>
      <c r="E64" s="23"/>
      <c r="F64" s="23"/>
      <c r="G64" s="23"/>
      <c r="K64" s="26" t="s">
        <v>44</v>
      </c>
      <c r="L64" s="33" t="str">
        <f t="shared" si="27"/>
        <v>▼</v>
      </c>
      <c r="M64" s="33" t="str">
        <f t="shared" si="16"/>
        <v>▼</v>
      </c>
      <c r="N64" s="33" t="str">
        <f t="shared" si="17"/>
        <v>▼</v>
      </c>
      <c r="O64" s="33" t="str">
        <f t="shared" si="18"/>
        <v>▼</v>
      </c>
      <c r="P64" s="33" t="str">
        <f t="shared" si="19"/>
        <v>▼</v>
      </c>
      <c r="Q64" s="33" t="str">
        <f t="shared" si="20"/>
        <v>▼</v>
      </c>
      <c r="R64" s="33" t="str">
        <f t="shared" si="21"/>
        <v>▼</v>
      </c>
      <c r="S64" s="33" t="str">
        <f t="shared" si="22"/>
        <v>▼</v>
      </c>
      <c r="T64" s="33" t="str">
        <f t="shared" si="23"/>
        <v>▼</v>
      </c>
      <c r="U64" s="33" t="str">
        <f t="shared" si="24"/>
        <v>▼</v>
      </c>
      <c r="V64" s="33" t="str">
        <f t="shared" si="25"/>
        <v>▼</v>
      </c>
      <c r="W64" s="33" t="str">
        <f t="shared" si="26"/>
        <v>▼</v>
      </c>
    </row>
    <row r="65" spans="3:23" ht="12" customHeight="1" x14ac:dyDescent="0.2">
      <c r="C65" s="23"/>
      <c r="D65" s="23"/>
      <c r="E65" s="23"/>
      <c r="F65" s="23"/>
      <c r="G65" s="23"/>
      <c r="K65" s="30" t="s">
        <v>45</v>
      </c>
      <c r="L65" s="33" t="str">
        <f t="shared" si="27"/>
        <v>▼</v>
      </c>
      <c r="M65" s="33" t="str">
        <f t="shared" si="16"/>
        <v>▼</v>
      </c>
      <c r="N65" s="33" t="str">
        <f t="shared" si="17"/>
        <v>▼</v>
      </c>
      <c r="O65" s="33" t="str">
        <f t="shared" si="18"/>
        <v>▼</v>
      </c>
      <c r="P65" s="33" t="str">
        <f t="shared" si="19"/>
        <v>▼</v>
      </c>
      <c r="Q65" s="33" t="str">
        <f t="shared" si="20"/>
        <v>▼</v>
      </c>
      <c r="R65" s="33" t="str">
        <f t="shared" si="21"/>
        <v>▼</v>
      </c>
      <c r="S65" s="33" t="str">
        <f t="shared" si="22"/>
        <v>▼</v>
      </c>
      <c r="T65" s="33" t="str">
        <f t="shared" si="23"/>
        <v>▼</v>
      </c>
      <c r="U65" s="33" t="str">
        <f t="shared" si="24"/>
        <v>▼</v>
      </c>
      <c r="V65" s="33" t="str">
        <f t="shared" si="25"/>
        <v>▼</v>
      </c>
      <c r="W65" s="33" t="str">
        <f t="shared" si="26"/>
        <v>▼</v>
      </c>
    </row>
    <row r="66" spans="3:23" ht="7.5" customHeight="1" x14ac:dyDescent="0.2"/>
    <row r="67" spans="3:23" hidden="1" x14ac:dyDescent="0.2"/>
    <row r="68" spans="3:23" ht="27" x14ac:dyDescent="0.2">
      <c r="C68" s="51" t="s">
        <v>31</v>
      </c>
      <c r="D68" s="51"/>
      <c r="E68" s="51"/>
      <c r="K68" s="53" t="s">
        <v>49</v>
      </c>
      <c r="L68" s="53"/>
      <c r="M68" s="53"/>
      <c r="N68" s="53"/>
    </row>
    <row r="69" spans="3:23" ht="6.75" customHeight="1" x14ac:dyDescent="0.4">
      <c r="C69" s="10"/>
      <c r="D69" s="10"/>
      <c r="E69" s="10"/>
    </row>
    <row r="70" spans="3:23" ht="15" x14ac:dyDescent="0.25">
      <c r="C70" s="5" t="s">
        <v>32</v>
      </c>
      <c r="D70" s="5" t="s">
        <v>33</v>
      </c>
      <c r="E70" s="11" t="s">
        <v>4</v>
      </c>
    </row>
    <row r="71" spans="3:23" ht="15" x14ac:dyDescent="0.25">
      <c r="C71" s="7" t="str">
        <f>_xll.SUBNM("smartco:Product","All Members","22001","Caption_Default")</f>
        <v>4G 16Gb</v>
      </c>
      <c r="D71" s="8" t="str">
        <f>_xll.DBRA("Smartco:Product",$C$71,"Caption_Default")</f>
        <v>4G 16Gb</v>
      </c>
      <c r="E71" s="7" t="str">
        <f>_xll.SUBNM("smartco:Version","Default","Budget","Caption_Default")</f>
        <v>Budget</v>
      </c>
    </row>
    <row r="72" spans="3:23" ht="9.9499999999999993" customHeight="1" x14ac:dyDescent="0.2"/>
    <row r="73" spans="3:23" ht="9.9499999999999993" customHeight="1" x14ac:dyDescent="0.2"/>
    <row r="74" spans="3:23" ht="9.9499999999999993" customHeight="1" x14ac:dyDescent="0.2"/>
    <row r="75" spans="3:23" ht="9.9499999999999993" customHeight="1" x14ac:dyDescent="0.2"/>
    <row r="76" spans="3:23" ht="9.9499999999999993" customHeight="1" x14ac:dyDescent="0.2"/>
    <row r="77" spans="3:23" ht="9.9499999999999993" customHeight="1" x14ac:dyDescent="0.2"/>
    <row r="78" spans="3:23" ht="9.9499999999999993" customHeight="1" x14ac:dyDescent="0.2"/>
    <row r="79" spans="3:23" ht="9.9499999999999993" customHeight="1" x14ac:dyDescent="0.2"/>
    <row r="80" spans="3:23" ht="9.9499999999999993" customHeight="1" x14ac:dyDescent="0.2"/>
    <row r="81" ht="9.9499999999999993" customHeight="1" x14ac:dyDescent="0.2"/>
    <row r="82" ht="9.9499999999999993" customHeight="1" x14ac:dyDescent="0.2"/>
    <row r="83" ht="9.9499999999999993" customHeight="1" x14ac:dyDescent="0.2"/>
    <row r="84" ht="9.9499999999999993" customHeight="1" x14ac:dyDescent="0.2"/>
    <row r="85" ht="9.9499999999999993" customHeight="1" x14ac:dyDescent="0.2"/>
    <row r="86" ht="9.9499999999999993" customHeight="1" x14ac:dyDescent="0.2"/>
    <row r="87" ht="12" customHeight="1" x14ac:dyDescent="0.2"/>
  </sheetData>
  <mergeCells count="6">
    <mergeCell ref="C68:E68"/>
    <mergeCell ref="C43:E43"/>
    <mergeCell ref="K68:N68"/>
    <mergeCell ref="K51:M51"/>
    <mergeCell ref="F46:G46"/>
    <mergeCell ref="F47:G47"/>
  </mergeCells>
  <conditionalFormatting sqref="C49:C52">
    <cfRule type="expression" priority="11">
      <formula>ValSelect=Metrics2</formula>
    </cfRule>
    <cfRule type="expression" priority="20">
      <formula>ValSelect&lt;&gt;Metrics1</formula>
    </cfRule>
    <cfRule type="expression" dxfId="7" priority="21">
      <formula>ValSelect=Metrics1</formula>
    </cfRule>
  </conditionalFormatting>
  <conditionalFormatting sqref="D49:D52">
    <cfRule type="expression" priority="18">
      <formula>ValSelect&lt;&gt;Metrics2</formula>
    </cfRule>
    <cfRule type="expression" dxfId="6" priority="19" stopIfTrue="1">
      <formula>ValSelect=Metrics2</formula>
    </cfRule>
  </conditionalFormatting>
  <conditionalFormatting sqref="E49:E52">
    <cfRule type="expression" priority="16">
      <formula>ValSelect&lt;&gt;Metrics3</formula>
    </cfRule>
    <cfRule type="expression" dxfId="5" priority="17">
      <formula>ValSelect=Metrics3</formula>
    </cfRule>
  </conditionalFormatting>
  <conditionalFormatting sqref="F49:F52">
    <cfRule type="expression" priority="14">
      <formula>ValSelect&lt;&gt;Metrics4</formula>
    </cfRule>
    <cfRule type="expression" dxfId="4" priority="15">
      <formula>ValSelect=Metrics4</formula>
    </cfRule>
  </conditionalFormatting>
  <conditionalFormatting sqref="G49:G52">
    <cfRule type="expression" priority="12">
      <formula>ValSelect&lt;&gt;Metrics5</formula>
    </cfRule>
    <cfRule type="expression" dxfId="3" priority="13">
      <formula>ValSelect=Metrics5</formula>
    </cfRule>
  </conditionalFormatting>
  <conditionalFormatting sqref="L53:W65">
    <cfRule type="containsText" dxfId="2" priority="3" operator="containsText" text="▬">
      <formula>NOT(ISERROR(SEARCH("▬",L53)))</formula>
    </cfRule>
  </conditionalFormatting>
  <dataValidations count="1">
    <dataValidation type="list" allowBlank="1" showInputMessage="1" showErrorMessage="1" sqref="F47">
      <formula1>B$8:$H$8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8" r:id="rId4" name="TIButton1">
          <controlPr defaultSize="0" print="0" autoLine="0" r:id="rId5">
            <anchor moveWithCells="1">
              <from>
                <xdr:col>10</xdr:col>
                <xdr:colOff>47625</xdr:colOff>
                <xdr:row>45</xdr:row>
                <xdr:rowOff>161925</xdr:rowOff>
              </from>
              <to>
                <xdr:col>10</xdr:col>
                <xdr:colOff>1476375</xdr:colOff>
                <xdr:row>47</xdr:row>
                <xdr:rowOff>66675</xdr:rowOff>
              </to>
            </anchor>
          </controlPr>
        </control>
      </mc:Choice>
      <mc:Fallback>
        <control shapeId="1028" r:id="rId4" name="TIButton1"/>
      </mc:Fallback>
    </mc:AlternateContent>
  </control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D959773F-1D89-43B7-92EB-713395A285F7}">
            <xm:f>NOT(ISERROR(SEARCH($Z$23,L53)))</xm:f>
            <xm:f>$Z$23</xm:f>
            <x14:dxf>
              <font>
                <color rgb="FFFF0000"/>
              </font>
            </x14:dxf>
          </x14:cfRule>
          <x14:cfRule type="containsText" priority="1" operator="containsText" id="{A3488E45-0308-4BD7-AFA7-B6C9518CAD9E}">
            <xm:f>NOT(ISERROR(SEARCH($AA$23,L53)))</xm:f>
            <xm:f>$AA$23</xm:f>
            <x14:dxf>
              <font>
                <color rgb="FF92D050"/>
              </font>
            </x14:dxf>
          </x14:cfRule>
          <xm:sqref>L53:W65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Sheet0</vt:lpstr>
      <vt:lpstr>Dashboard</vt:lpstr>
      <vt:lpstr>Metrics1</vt:lpstr>
      <vt:lpstr>Metrics2</vt:lpstr>
      <vt:lpstr>Metrics3</vt:lpstr>
      <vt:lpstr>Metrics4</vt:lpstr>
      <vt:lpstr>Metrics5</vt:lpstr>
      <vt:lpstr>ValSelect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NetworkLayer</cp:lastModifiedBy>
  <dcterms:created xsi:type="dcterms:W3CDTF">2014-12-08T21:36:58Z</dcterms:created>
  <dcterms:modified xsi:type="dcterms:W3CDTF">2017-06-13T17:35:46Z</dcterms:modified>
</cp:coreProperties>
</file>