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15600" windowHeight="10035"/>
  </bookViews>
  <sheets>
    <sheet name="TgtSet" sheetId="4" r:id="rId1"/>
    <sheet name="TgtByMonth" sheetId="5" r:id="rId2"/>
    <sheet name="TgtByAcct" sheetId="9" r:id="rId3"/>
    <sheet name="PLSummary" sheetId="6" r:id="rId4"/>
    <sheet name="Lookup" sheetId="7" state="hidden" r:id="rId5"/>
    <sheet name="Sheet1" sheetId="8" state="hidden" r:id="rId6"/>
  </sheets>
  <definedNames>
    <definedName name="FcstMethods">Lookup!$G$2:$G$4</definedName>
    <definedName name="OpExSubsets">Lookup!$A$2:$A$10</definedName>
    <definedName name="Org">Lookup!$J$2:$J$3</definedName>
    <definedName name="pFromVersion">TgtSet!$H$13</definedName>
    <definedName name="pToVersion">TgtSet!$E$15</definedName>
    <definedName name="RowFilter">Lookup!$B$2:$B$3</definedName>
    <definedName name="SelectYesNo">Lookup!$D$2:$D$3</definedName>
    <definedName name="TM1REBUILDOPTION">1</definedName>
    <definedName name="TM1RPTDATARNG1" localSheetId="5">Sheet1!$18:$32</definedName>
    <definedName name="TM1RPTDATARNG1" localSheetId="2">TgtByAcct!$17:$21</definedName>
    <definedName name="TM1RPTDATARNG1" localSheetId="0">TgtSet!$17:$29</definedName>
    <definedName name="TM1RPTDATARNG3" localSheetId="1">TgtByMonth!$16:$28</definedName>
    <definedName name="TM1RPTFMTIDCOL" localSheetId="5">Sheet1!$A$1:$A$8</definedName>
    <definedName name="TM1RPTFMTIDCOL" localSheetId="2">TgtByAcct!$A$1:$A$8</definedName>
    <definedName name="TM1RPTFMTIDCOL" localSheetId="1">TgtByMonth!$A$1:$A$8</definedName>
    <definedName name="TM1RPTFMTIDCOL" localSheetId="0">TgtSet!$A$1:$A$8</definedName>
    <definedName name="TM1RPTFMTRNG" localSheetId="5">Sheet1!$B$1:$O$8</definedName>
    <definedName name="TM1RPTFMTRNG" localSheetId="2">TgtByAcct!$C$1:$H$8</definedName>
    <definedName name="TM1RPTFMTRNG" localSheetId="1">TgtByMonth!$C$1:$P$8</definedName>
    <definedName name="TM1RPTFMTRNG" localSheetId="0">TgtSet!$C$1:$H$8</definedName>
  </definedNames>
  <calcPr calcId="145621" concurrentCalc="0"/>
</workbook>
</file>

<file path=xl/calcChain.xml><?xml version="1.0" encoding="utf-8"?>
<calcChain xmlns="http://schemas.openxmlformats.org/spreadsheetml/2006/main">
  <c r="A32" i="8" l="1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B9" i="8"/>
  <c r="C12" i="8"/>
  <c r="C13" i="8"/>
  <c r="C11" i="8"/>
  <c r="C14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21" i="9"/>
  <c r="A20" i="9"/>
  <c r="A19" i="9"/>
  <c r="A18" i="9"/>
  <c r="C9" i="9"/>
  <c r="D13" i="9"/>
  <c r="E13" i="9"/>
  <c r="F13" i="9"/>
  <c r="C13" i="9"/>
  <c r="H21" i="9"/>
  <c r="G21" i="9"/>
  <c r="F21" i="9"/>
  <c r="E21" i="9"/>
  <c r="D21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A28" i="5"/>
  <c r="A27" i="5"/>
  <c r="A26" i="5"/>
  <c r="A25" i="5"/>
  <c r="A24" i="5"/>
  <c r="A23" i="5"/>
  <c r="A22" i="5"/>
  <c r="A21" i="5"/>
  <c r="A20" i="5"/>
  <c r="A19" i="5"/>
  <c r="A18" i="5"/>
  <c r="A17" i="5"/>
  <c r="G8" i="5"/>
  <c r="C9" i="5"/>
  <c r="D13" i="5"/>
  <c r="C13" i="5"/>
  <c r="F13" i="5"/>
  <c r="H13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29" i="4"/>
  <c r="A28" i="4"/>
  <c r="A27" i="4"/>
  <c r="A26" i="4"/>
  <c r="A25" i="4"/>
  <c r="A24" i="4"/>
  <c r="A23" i="4"/>
  <c r="A22" i="4"/>
  <c r="A21" i="4"/>
  <c r="A20" i="4"/>
  <c r="A19" i="4"/>
  <c r="A18" i="4"/>
  <c r="G8" i="4"/>
  <c r="C9" i="4"/>
  <c r="D13" i="4"/>
  <c r="C13" i="4"/>
  <c r="F13" i="4"/>
  <c r="E13" i="4"/>
  <c r="H29" i="4"/>
  <c r="G29" i="4"/>
  <c r="F29" i="4"/>
  <c r="E29" i="4"/>
  <c r="D29" i="4"/>
  <c r="H28" i="4"/>
  <c r="G28" i="4"/>
  <c r="F28" i="4"/>
  <c r="E28" i="4"/>
  <c r="D28" i="4"/>
  <c r="H27" i="4"/>
  <c r="G27" i="4"/>
  <c r="F27" i="4"/>
  <c r="E27" i="4"/>
  <c r="D27" i="4"/>
  <c r="H26" i="4"/>
  <c r="G26" i="4"/>
  <c r="F26" i="4"/>
  <c r="E26" i="4"/>
  <c r="D26" i="4"/>
  <c r="H25" i="4"/>
  <c r="G25" i="4"/>
  <c r="F25" i="4"/>
  <c r="E25" i="4"/>
  <c r="D25" i="4"/>
  <c r="H24" i="4"/>
  <c r="G24" i="4"/>
  <c r="F24" i="4"/>
  <c r="E24" i="4"/>
  <c r="D24" i="4"/>
  <c r="H23" i="4"/>
  <c r="G23" i="4"/>
  <c r="F23" i="4"/>
  <c r="E23" i="4"/>
  <c r="D23" i="4"/>
  <c r="H22" i="4"/>
  <c r="G22" i="4"/>
  <c r="F22" i="4"/>
  <c r="E22" i="4"/>
  <c r="D22" i="4"/>
  <c r="H21" i="4"/>
  <c r="G21" i="4"/>
  <c r="F21" i="4"/>
  <c r="E21" i="4"/>
  <c r="D21" i="4"/>
  <c r="H20" i="4"/>
  <c r="G20" i="4"/>
  <c r="F20" i="4"/>
  <c r="E20" i="4"/>
  <c r="D20" i="4"/>
  <c r="H19" i="4"/>
  <c r="G19" i="4"/>
  <c r="F19" i="4"/>
  <c r="E19" i="4"/>
  <c r="D19" i="4"/>
  <c r="H18" i="4"/>
  <c r="G18" i="4"/>
  <c r="F18" i="4"/>
  <c r="E18" i="4"/>
  <c r="D18" i="4"/>
  <c r="H8" i="5"/>
  <c r="C16" i="5"/>
  <c r="F8" i="4"/>
  <c r="C17" i="4"/>
  <c r="C17" i="9"/>
  <c r="H13" i="4"/>
  <c r="H17" i="4"/>
  <c r="E17" i="4"/>
  <c r="P16" i="5"/>
  <c r="H17" i="9"/>
  <c r="G17" i="9"/>
  <c r="F17" i="9"/>
  <c r="E17" i="9"/>
  <c r="D17" i="9"/>
  <c r="A17" i="9"/>
  <c r="A5" i="9"/>
  <c r="A4" i="9"/>
  <c r="A3" i="9"/>
  <c r="A2" i="9"/>
  <c r="B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18" i="8"/>
  <c r="A5" i="8"/>
  <c r="A4" i="8"/>
  <c r="A3" i="8"/>
  <c r="A2" i="8"/>
  <c r="B5" i="6"/>
  <c r="G17" i="4"/>
  <c r="D5" i="6"/>
  <c r="G5" i="6"/>
  <c r="E5" i="6"/>
  <c r="D1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2" i="6"/>
  <c r="F12" i="6"/>
  <c r="E12" i="6"/>
  <c r="D12" i="6"/>
  <c r="G11" i="6"/>
  <c r="F11" i="6"/>
  <c r="E11" i="6"/>
  <c r="D11" i="6"/>
  <c r="G10" i="6"/>
  <c r="F10" i="6"/>
  <c r="E10" i="6"/>
  <c r="D10" i="6"/>
  <c r="O16" i="5"/>
  <c r="N16" i="5"/>
  <c r="M16" i="5"/>
  <c r="L16" i="5"/>
  <c r="K16" i="5"/>
  <c r="J16" i="5"/>
  <c r="I16" i="5"/>
  <c r="H16" i="5"/>
  <c r="G16" i="5"/>
  <c r="F16" i="5"/>
  <c r="E16" i="5"/>
  <c r="D16" i="5"/>
  <c r="A16" i="5"/>
  <c r="A5" i="5"/>
  <c r="A4" i="5"/>
  <c r="A3" i="5"/>
  <c r="A2" i="5"/>
  <c r="F17" i="4"/>
  <c r="D17" i="4"/>
  <c r="A17" i="4"/>
  <c r="A5" i="4"/>
  <c r="A4" i="4"/>
  <c r="A3" i="4"/>
  <c r="A2" i="4"/>
</calcChain>
</file>

<file path=xl/sharedStrings.xml><?xml version="1.0" encoding="utf-8"?>
<sst xmlns="http://schemas.openxmlformats.org/spreadsheetml/2006/main" count="199" uniqueCount="93">
  <si>
    <t>Account</t>
  </si>
  <si>
    <t>Currency Calc</t>
  </si>
  <si>
    <t>Month</t>
  </si>
  <si>
    <t>Year</t>
  </si>
  <si>
    <t>Prior Year Actual</t>
  </si>
  <si>
    <t>Target</t>
  </si>
  <si>
    <t>Budget</t>
  </si>
  <si>
    <t>D</t>
  </si>
  <si>
    <t>N</t>
  </si>
  <si>
    <t>[Begin Format Range]</t>
  </si>
  <si>
    <t>[End Format Range]</t>
  </si>
  <si>
    <t>Organization</t>
  </si>
  <si>
    <t>Currency</t>
  </si>
  <si>
    <t>Copy From Version</t>
  </si>
  <si>
    <t>Row Filter</t>
  </si>
  <si>
    <t>Summary</t>
  </si>
  <si>
    <t>No</t>
  </si>
  <si>
    <t>PY Actuals</t>
  </si>
  <si>
    <t>Change</t>
  </si>
  <si>
    <t>Explanation</t>
  </si>
  <si>
    <t>Target vs Prior Year Actual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</si>
  <si>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</si>
  <si>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</si>
  <si>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</si>
  <si>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</si>
  <si>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</si>
  <si>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</si>
  <si>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</si>
  <si>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</si>
  <si>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</si>
  <si>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</si>
  <si>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</si>
  <si>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</si>
  <si>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Version</t>
  </si>
  <si>
    <t>Marketing</t>
  </si>
  <si>
    <t>Yes</t>
  </si>
  <si>
    <t>($000)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</si>
  <si>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</si>
  <si>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</si>
  <si>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</si>
  <si>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</si>
  <si>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</si>
  <si>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</si>
  <si>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</si>
  <si>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</si>
  <si>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</si>
  <si>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</si>
  <si>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</si>
  <si>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</si>
  <si>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CUBE:</t>
  </si>
  <si>
    <t>Gross Revenue</t>
  </si>
  <si>
    <t>4999 Gross Revenue</t>
  </si>
  <si>
    <t>Cost of Sales</t>
  </si>
  <si>
    <t>Operating Expense</t>
  </si>
  <si>
    <t>Payroll</t>
  </si>
  <si>
    <t>Office Expense</t>
  </si>
  <si>
    <t>Travel</t>
  </si>
  <si>
    <t>Occupancy</t>
  </si>
  <si>
    <t>Depreciation</t>
  </si>
  <si>
    <t>Allocations</t>
  </si>
  <si>
    <t>OpExSubsets</t>
  </si>
  <si>
    <t>RowFilter</t>
  </si>
  <si>
    <t>SelectYesNo</t>
  </si>
  <si>
    <t>FcstMethods</t>
  </si>
  <si>
    <t>Item</t>
  </si>
  <si>
    <t>OpEx</t>
  </si>
  <si>
    <t>Driver</t>
  </si>
  <si>
    <t>Last Year Actual</t>
  </si>
  <si>
    <t>OpEx All</t>
  </si>
  <si>
    <t>Average Prior 3 Months</t>
  </si>
  <si>
    <t/>
  </si>
  <si>
    <t>Regions</t>
  </si>
  <si>
    <t>Org All</t>
  </si>
  <si>
    <t>Org</t>
  </si>
  <si>
    <t>Change %</t>
  </si>
  <si>
    <t>PY Actual</t>
  </si>
  <si>
    <t>Target vs Prior Year Actual %</t>
  </si>
  <si>
    <t>Eastern Region</t>
  </si>
  <si>
    <t>Massachusetts</t>
  </si>
  <si>
    <t>Maryland</t>
  </si>
  <si>
    <t>Georgia</t>
  </si>
  <si>
    <t>Central Region</t>
  </si>
  <si>
    <t>Michigan</t>
  </si>
  <si>
    <t>Illinois</t>
  </si>
  <si>
    <t>Western Region</t>
  </si>
  <si>
    <t>California</t>
  </si>
  <si>
    <t>Washington</t>
  </si>
  <si>
    <t>Canada</t>
  </si>
  <si>
    <t>Toronto</t>
  </si>
  <si>
    <t>Vancouver</t>
  </si>
  <si>
    <t>Calgary</t>
  </si>
  <si>
    <t>Total Company</t>
  </si>
  <si>
    <t>Suppress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</si>
</sst>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- &quot;@"/>
    <numFmt numFmtId="165" formatCode="&quot;+ &quot;@"/>
    <numFmt numFmtId="166" formatCode="_(* #,##0_);_(* \(#,##0\);_(* &quot;-&quot;??_);_(@_)"/>
    <numFmt numFmtId="167" formatCode="_(* #,##0,_);_(* \(#,##0,\);_(* &quot;-&quot;??_);_(@_)"/>
    <numFmt numFmtId="168" formatCode="0.0\%;[Red]\-0.0\%"/>
  </numFmts>
  <fonts count="32" x14ac:knownFonts="1">
    <font>
      <sz val="11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sz val="9"/>
      <color indexed="8"/>
      <name val="Calibri"/>
      <family val="2"/>
    </font>
    <font>
      <sz val="14"/>
      <name val="Calibri"/>
      <family val="2"/>
    </font>
    <font>
      <b/>
      <sz val="12"/>
      <color theme="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Arial"/>
      <family val="2"/>
    </font>
    <font>
      <b/>
      <sz val="9"/>
      <color theme="0" tint="-0.499984740745262"/>
      <name val="Arial"/>
      <family val="2"/>
    </font>
    <font>
      <b/>
      <sz val="9"/>
      <color rgb="FF8BC43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18"/>
      </patternFill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0296DF"/>
      </bottom>
      <diagonal/>
    </border>
  </borders>
  <cellStyleXfs count="17">
    <xf numFmtId="0" fontId="0" fillId="0" borderId="0"/>
    <xf numFmtId="43" fontId="7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3">
    <xf numFmtId="0" fontId="0" fillId="0" borderId="0" xfId="0"/>
    <xf numFmtId="0" fontId="9" fillId="0" borderId="0" xfId="0" applyFont="1"/>
    <xf numFmtId="0" fontId="0" fillId="0" borderId="0" xfId="0" applyBorder="1"/>
    <xf numFmtId="0" fontId="0" fillId="0" borderId="0" xfId="0" applyFill="1" applyBorder="1"/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8" fillId="5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164" fontId="0" fillId="2" borderId="0" xfId="0" applyNumberFormat="1" applyFill="1" applyAlignment="1"/>
    <xf numFmtId="164" fontId="0" fillId="3" borderId="0" xfId="0" applyNumberFormat="1" applyFill="1" applyAlignment="1">
      <alignment horizontal="left" indent="1"/>
    </xf>
    <xf numFmtId="49" fontId="0" fillId="0" borderId="0" xfId="0" applyNumberFormat="1" applyAlignment="1">
      <alignment horizontal="left" indent="2"/>
    </xf>
    <xf numFmtId="166" fontId="12" fillId="2" borderId="0" xfId="1" applyNumberFormat="1" applyFont="1" applyFill="1"/>
    <xf numFmtId="166" fontId="12" fillId="3" borderId="0" xfId="1" applyNumberFormat="1" applyFont="1" applyFill="1"/>
    <xf numFmtId="166" fontId="12" fillId="0" borderId="0" xfId="1" applyNumberFormat="1" applyFont="1"/>
    <xf numFmtId="0" fontId="13" fillId="6" borderId="3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49" fontId="15" fillId="7" borderId="0" xfId="0" applyNumberFormat="1" applyFont="1" applyFill="1" applyBorder="1" applyAlignment="1">
      <alignment horizontal="center" vertical="center"/>
    </xf>
    <xf numFmtId="49" fontId="15" fillId="7" borderId="4" xfId="0" applyNumberFormat="1" applyFont="1" applyFill="1" applyBorder="1" applyAlignment="1">
      <alignment horizontal="center" vertical="center"/>
    </xf>
    <xf numFmtId="0" fontId="16" fillId="0" borderId="0" xfId="0" applyFont="1" applyFill="1" applyBorder="1"/>
    <xf numFmtId="0" fontId="17" fillId="0" borderId="0" xfId="0" applyFont="1" applyFill="1" applyBorder="1"/>
    <xf numFmtId="0" fontId="20" fillId="0" borderId="0" xfId="0" applyFont="1" applyFill="1" applyBorder="1"/>
    <xf numFmtId="166" fontId="19" fillId="0" borderId="0" xfId="1" applyNumberFormat="1" applyFont="1" applyFill="1" applyBorder="1"/>
    <xf numFmtId="0" fontId="13" fillId="0" borderId="0" xfId="0" applyFont="1" applyFill="1" applyBorder="1" applyAlignment="1">
      <alignment vertical="center"/>
    </xf>
    <xf numFmtId="49" fontId="15" fillId="7" borderId="0" xfId="0" applyNumberFormat="1" applyFont="1" applyFill="1" applyBorder="1" applyAlignment="1">
      <alignment horizontal="center" vertical="center"/>
    </xf>
    <xf numFmtId="49" fontId="15" fillId="7" borderId="4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9" fontId="18" fillId="0" borderId="0" xfId="13" applyFont="1" applyFill="1" applyBorder="1"/>
    <xf numFmtId="9" fontId="19" fillId="0" borderId="0" xfId="13" applyFont="1" applyFill="1" applyBorder="1"/>
    <xf numFmtId="0" fontId="0" fillId="7" borderId="0" xfId="0" applyFill="1"/>
    <xf numFmtId="49" fontId="1" fillId="4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/>
    <xf numFmtId="49" fontId="21" fillId="0" borderId="0" xfId="0" applyNumberFormat="1" applyFont="1" applyFill="1" applyBorder="1" applyAlignment="1">
      <alignment horizontal="center" vertical="center"/>
    </xf>
    <xf numFmtId="166" fontId="21" fillId="0" borderId="0" xfId="1" applyNumberFormat="1" applyFont="1" applyFill="1" applyBorder="1"/>
    <xf numFmtId="49" fontId="21" fillId="0" borderId="0" xfId="9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25" fillId="0" borderId="0" xfId="0" applyFont="1"/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/>
    <xf numFmtId="49" fontId="22" fillId="0" borderId="0" xfId="9" applyNumberFormat="1" applyFont="1" applyFill="1" applyBorder="1" applyAlignment="1">
      <alignment horizontal="left" vertical="center" indent="1"/>
    </xf>
    <xf numFmtId="0" fontId="21" fillId="0" borderId="0" xfId="0" applyFont="1" applyBorder="1" applyAlignment="1">
      <alignment horizontal="left"/>
    </xf>
    <xf numFmtId="166" fontId="29" fillId="0" borderId="0" xfId="1" applyNumberFormat="1" applyFont="1" applyFill="1" applyBorder="1"/>
    <xf numFmtId="49" fontId="21" fillId="0" borderId="0" xfId="9" applyNumberFormat="1" applyFont="1" applyFill="1" applyBorder="1" applyAlignment="1">
      <alignment horizontal="left" vertical="center" indent="2"/>
    </xf>
    <xf numFmtId="166" fontId="15" fillId="0" borderId="0" xfId="1" applyNumberFormat="1" applyFont="1" applyFill="1" applyBorder="1"/>
    <xf numFmtId="49" fontId="21" fillId="0" borderId="0" xfId="9" applyNumberFormat="1" applyFont="1" applyFill="1" applyBorder="1" applyAlignment="1">
      <alignment horizontal="left" vertical="center" indent="1"/>
    </xf>
    <xf numFmtId="166" fontId="15" fillId="0" borderId="5" xfId="1" applyNumberFormat="1" applyFont="1" applyFill="1" applyBorder="1"/>
    <xf numFmtId="166" fontId="15" fillId="0" borderId="6" xfId="1" applyNumberFormat="1" applyFont="1" applyFill="1" applyBorder="1"/>
    <xf numFmtId="166" fontId="15" fillId="0" borderId="7" xfId="1" applyNumberFormat="1" applyFont="1" applyFill="1" applyBorder="1" applyAlignment="1">
      <alignment vertical="center"/>
    </xf>
    <xf numFmtId="49" fontId="15" fillId="7" borderId="0" xfId="0" applyNumberFormat="1" applyFont="1" applyFill="1" applyBorder="1" applyAlignment="1">
      <alignment horizontal="center" vertical="center"/>
    </xf>
    <xf numFmtId="49" fontId="15" fillId="7" borderId="4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/>
    <xf numFmtId="0" fontId="30" fillId="0" borderId="0" xfId="0" applyFont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indent="1"/>
    </xf>
    <xf numFmtId="49" fontId="29" fillId="0" borderId="0" xfId="0" applyNumberFormat="1" applyFont="1" applyFill="1" applyBorder="1" applyAlignment="1">
      <alignment horizontal="left" indent="1"/>
    </xf>
    <xf numFmtId="166" fontId="29" fillId="7" borderId="0" xfId="1" applyNumberFormat="1" applyFont="1" applyFill="1" applyBorder="1"/>
    <xf numFmtId="38" fontId="29" fillId="7" borderId="0" xfId="1" applyNumberFormat="1" applyFont="1" applyFill="1" applyBorder="1"/>
    <xf numFmtId="168" fontId="29" fillId="7" borderId="0" xfId="1" applyNumberFormat="1" applyFont="1" applyFill="1" applyBorder="1"/>
    <xf numFmtId="164" fontId="15" fillId="0" borderId="0" xfId="0" applyNumberFormat="1" applyFont="1" applyFill="1" applyBorder="1" applyAlignment="1">
      <alignment horizontal="left" indent="1"/>
    </xf>
    <xf numFmtId="165" fontId="15" fillId="0" borderId="0" xfId="0" applyNumberFormat="1" applyFont="1" applyFill="1" applyBorder="1" applyAlignment="1">
      <alignment horizontal="left" indent="1"/>
    </xf>
    <xf numFmtId="49" fontId="29" fillId="0" borderId="0" xfId="0" applyNumberFormat="1" applyFont="1" applyFill="1" applyBorder="1" applyAlignment="1">
      <alignment horizontal="left" indent="3"/>
    </xf>
    <xf numFmtId="164" fontId="15" fillId="0" borderId="0" xfId="0" applyNumberFormat="1" applyFont="1" applyFill="1" applyBorder="1" applyAlignment="1">
      <alignment horizontal="left" indent="2"/>
    </xf>
    <xf numFmtId="164" fontId="15" fillId="0" borderId="0" xfId="0" applyNumberFormat="1" applyFont="1" applyFill="1" applyBorder="1" applyAlignment="1">
      <alignment horizontal="left"/>
    </xf>
    <xf numFmtId="166" fontId="15" fillId="7" borderId="0" xfId="1" applyNumberFormat="1" applyFont="1" applyFill="1" applyBorder="1"/>
    <xf numFmtId="38" fontId="15" fillId="7" borderId="0" xfId="1" applyNumberFormat="1" applyFont="1" applyFill="1" applyBorder="1"/>
    <xf numFmtId="168" fontId="15" fillId="7" borderId="0" xfId="1" applyNumberFormat="1" applyFont="1" applyFill="1" applyBorder="1"/>
    <xf numFmtId="165" fontId="29" fillId="0" borderId="0" xfId="0" applyNumberFormat="1" applyFont="1" applyFill="1" applyBorder="1" applyAlignment="1">
      <alignment horizontal="left" indent="3"/>
    </xf>
    <xf numFmtId="49" fontId="2" fillId="0" borderId="2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 applyProtection="1">
      <alignment horizontal="center" vertical="center"/>
    </xf>
    <xf numFmtId="167" fontId="29" fillId="0" borderId="0" xfId="1" applyNumberFormat="1" applyFont="1" applyFill="1" applyBorder="1"/>
    <xf numFmtId="167" fontId="15" fillId="0" borderId="0" xfId="1" applyNumberFormat="1" applyFont="1" applyFill="1" applyBorder="1"/>
    <xf numFmtId="168" fontId="29" fillId="7" borderId="0" xfId="13" applyNumberFormat="1" applyFont="1" applyFill="1" applyBorder="1"/>
    <xf numFmtId="168" fontId="15" fillId="7" borderId="0" xfId="13" applyNumberFormat="1" applyFont="1" applyFill="1" applyBorder="1"/>
    <xf numFmtId="0" fontId="30" fillId="0" borderId="0" xfId="0" applyFont="1" applyFill="1" applyBorder="1" applyAlignment="1">
      <alignment horizontal="center" vertical="center"/>
    </xf>
    <xf numFmtId="49" fontId="21" fillId="7" borderId="0" xfId="0" applyNumberFormat="1" applyFont="1" applyFill="1" applyBorder="1" applyAlignment="1">
      <alignment horizontal="center" vertical="center"/>
    </xf>
    <xf numFmtId="166" fontId="15" fillId="7" borderId="6" xfId="1" applyNumberFormat="1" applyFont="1" applyFill="1" applyBorder="1"/>
    <xf numFmtId="166" fontId="21" fillId="7" borderId="0" xfId="1" applyNumberFormat="1" applyFont="1" applyFill="1" applyBorder="1"/>
    <xf numFmtId="166" fontId="15" fillId="7" borderId="5" xfId="1" applyNumberFormat="1" applyFont="1" applyFill="1" applyBorder="1"/>
    <xf numFmtId="166" fontId="15" fillId="7" borderId="7" xfId="1" applyNumberFormat="1" applyFont="1" applyFill="1" applyBorder="1" applyAlignment="1">
      <alignment vertical="center"/>
    </xf>
    <xf numFmtId="38" fontId="15" fillId="7" borderId="6" xfId="1" applyNumberFormat="1" applyFont="1" applyFill="1" applyBorder="1"/>
    <xf numFmtId="38" fontId="21" fillId="7" borderId="0" xfId="1" applyNumberFormat="1" applyFont="1" applyFill="1" applyBorder="1"/>
    <xf numFmtId="38" fontId="15" fillId="7" borderId="5" xfId="1" applyNumberFormat="1" applyFont="1" applyFill="1" applyBorder="1"/>
    <xf numFmtId="38" fontId="15" fillId="7" borderId="7" xfId="1" applyNumberFormat="1" applyFont="1" applyFill="1" applyBorder="1" applyAlignment="1">
      <alignment vertical="center"/>
    </xf>
    <xf numFmtId="9" fontId="21" fillId="7" borderId="0" xfId="13" applyFont="1" applyFill="1" applyBorder="1" applyAlignment="1">
      <alignment horizontal="center" vertical="center"/>
    </xf>
    <xf numFmtId="168" fontId="29" fillId="7" borderId="0" xfId="13" applyNumberFormat="1" applyFont="1" applyFill="1" applyBorder="1" applyAlignment="1">
      <alignment vertical="center"/>
    </xf>
    <xf numFmtId="168" fontId="15" fillId="7" borderId="6" xfId="13" applyNumberFormat="1" applyFont="1" applyFill="1" applyBorder="1" applyAlignment="1">
      <alignment vertical="center"/>
    </xf>
    <xf numFmtId="168" fontId="21" fillId="7" borderId="0" xfId="13" applyNumberFormat="1" applyFont="1" applyFill="1" applyBorder="1" applyAlignment="1">
      <alignment vertical="center"/>
    </xf>
    <xf numFmtId="168" fontId="15" fillId="7" borderId="5" xfId="13" applyNumberFormat="1" applyFont="1" applyFill="1" applyBorder="1" applyAlignment="1">
      <alignment vertical="center"/>
    </xf>
    <xf numFmtId="168" fontId="15" fillId="7" borderId="0" xfId="13" applyNumberFormat="1" applyFont="1" applyFill="1" applyBorder="1" applyAlignment="1">
      <alignment vertical="center"/>
    </xf>
    <xf numFmtId="168" fontId="15" fillId="7" borderId="7" xfId="13" applyNumberFormat="1" applyFont="1" applyFill="1" applyBorder="1" applyAlignment="1">
      <alignment vertical="center"/>
    </xf>
    <xf numFmtId="49" fontId="29" fillId="7" borderId="0" xfId="0" applyNumberFormat="1" applyFont="1" applyFill="1" applyBorder="1" applyAlignment="1">
      <alignment horizontal="left" indent="1"/>
    </xf>
    <xf numFmtId="49" fontId="29" fillId="7" borderId="0" xfId="0" applyNumberFormat="1" applyFont="1" applyFill="1" applyBorder="1" applyAlignment="1">
      <alignment horizontal="left" indent="3"/>
    </xf>
    <xf numFmtId="165" fontId="29" fillId="7" borderId="0" xfId="0" applyNumberFormat="1" applyFont="1" applyFill="1" applyBorder="1" applyAlignment="1">
      <alignment horizontal="left" indent="3"/>
    </xf>
    <xf numFmtId="49" fontId="15" fillId="7" borderId="0" xfId="0" applyNumberFormat="1" applyFont="1" applyFill="1" applyBorder="1" applyAlignment="1">
      <alignment horizontal="left" indent="1"/>
    </xf>
    <xf numFmtId="164" fontId="15" fillId="7" borderId="0" xfId="0" applyNumberFormat="1" applyFont="1" applyFill="1" applyBorder="1" applyAlignment="1">
      <alignment horizontal="left" indent="1"/>
    </xf>
    <xf numFmtId="165" fontId="15" fillId="7" borderId="0" xfId="0" applyNumberFormat="1" applyFont="1" applyFill="1" applyBorder="1" applyAlignment="1">
      <alignment horizontal="left" indent="1"/>
    </xf>
    <xf numFmtId="164" fontId="15" fillId="7" borderId="0" xfId="0" applyNumberFormat="1" applyFont="1" applyFill="1" applyBorder="1" applyAlignment="1">
      <alignment horizontal="left" indent="2"/>
    </xf>
    <xf numFmtId="164" fontId="15" fillId="7" borderId="0" xfId="0" applyNumberFormat="1" applyFont="1" applyFill="1" applyBorder="1" applyAlignment="1">
      <alignment horizontal="left"/>
    </xf>
    <xf numFmtId="0" fontId="0" fillId="0" borderId="0" xfId="0" applyBorder="1" applyAlignment="1">
      <alignment vertical="center"/>
    </xf>
    <xf numFmtId="0" fontId="31" fillId="0" borderId="8" xfId="0" applyNumberFormat="1" applyFont="1" applyFill="1" applyBorder="1" applyAlignment="1" applyProtection="1">
      <alignment horizontal="center" vertical="center"/>
    </xf>
    <xf numFmtId="49" fontId="15" fillId="7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49" fontId="15" fillId="7" borderId="4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</cellXfs>
  <cellStyles count="17"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urrency 2" xfId="8"/>
    <cellStyle name="Normal" xfId="0" builtinId="0"/>
    <cellStyle name="Normal 2" xfId="9"/>
    <cellStyle name="Normal 3" xfId="10"/>
    <cellStyle name="Normal 4" xfId="11"/>
    <cellStyle name="Normal 5" xfId="12"/>
    <cellStyle name="Percent" xfId="13" builtinId="5"/>
    <cellStyle name="Percent 2" xfId="14"/>
    <cellStyle name="Percent 3" xfId="15"/>
    <cellStyle name="Percent 4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0296DF"/>
      <color rgb="FFF3AB40"/>
      <color rgb="FF8BC4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file:///C:\TM1Models\SmartCo\Reports\Logo\logo.png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10</xdr:row>
          <xdr:rowOff>38100</xdr:rowOff>
        </xdr:from>
        <xdr:to>
          <xdr:col>7</xdr:col>
          <xdr:colOff>1419225</xdr:colOff>
          <xdr:row>10</xdr:row>
          <xdr:rowOff>304800</xdr:rowOff>
        </xdr:to>
        <xdr:sp macro="" textlink="">
          <xdr:nvSpPr>
            <xdr:cNvPr id="4097" name="TI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1524000</xdr:colOff>
          <xdr:row>10</xdr:row>
          <xdr:rowOff>19050</xdr:rowOff>
        </xdr:from>
        <xdr:to>
          <xdr:col>7</xdr:col>
          <xdr:colOff>2714625</xdr:colOff>
          <xdr:row>10</xdr:row>
          <xdr:rowOff>295275</xdr:rowOff>
        </xdr:to>
        <xdr:sp macro="" textlink="">
          <xdr:nvSpPr>
            <xdr:cNvPr id="4098" name="TIButton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914400</xdr:colOff>
          <xdr:row>10</xdr:row>
          <xdr:rowOff>28575</xdr:rowOff>
        </xdr:from>
        <xdr:to>
          <xdr:col>7</xdr:col>
          <xdr:colOff>142875</xdr:colOff>
          <xdr:row>10</xdr:row>
          <xdr:rowOff>304800</xdr:rowOff>
        </xdr:to>
        <xdr:sp macro="" textlink="">
          <xdr:nvSpPr>
            <xdr:cNvPr id="4107" name="TIButton3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2</xdr:col>
      <xdr:colOff>19050</xdr:colOff>
      <xdr:row>9</xdr:row>
      <xdr:rowOff>38100</xdr:rowOff>
    </xdr:from>
    <xdr:ext cx="8696325" cy="298800"/>
    <xdr:sp macro="" textlink="">
      <xdr:nvSpPr>
        <xdr:cNvPr id="5" name="Rectangle 4"/>
        <xdr:cNvSpPr/>
      </xdr:nvSpPr>
      <xdr:spPr>
        <a:xfrm>
          <a:off x="295275" y="1571625"/>
          <a:ext cx="869632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Top Down Target Plan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9</xdr:row>
          <xdr:rowOff>352425</xdr:rowOff>
        </xdr:from>
        <xdr:to>
          <xdr:col>15</xdr:col>
          <xdr:colOff>495300</xdr:colOff>
          <xdr:row>10</xdr:row>
          <xdr:rowOff>247650</xdr:rowOff>
        </xdr:to>
        <xdr:sp macro="" textlink="">
          <xdr:nvSpPr>
            <xdr:cNvPr id="5121" name="TIButton2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9</xdr:row>
          <xdr:rowOff>361950</xdr:rowOff>
        </xdr:from>
        <xdr:to>
          <xdr:col>12</xdr:col>
          <xdr:colOff>495300</xdr:colOff>
          <xdr:row>10</xdr:row>
          <xdr:rowOff>257175</xdr:rowOff>
        </xdr:to>
        <xdr:sp macro="" textlink="">
          <xdr:nvSpPr>
            <xdr:cNvPr id="5134" name="TIButton1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1</xdr:col>
      <xdr:colOff>76200</xdr:colOff>
      <xdr:row>0</xdr:row>
      <xdr:rowOff>0</xdr:rowOff>
    </xdr:from>
    <xdr:ext cx="8677275" cy="298800"/>
    <xdr:sp macro="" textlink="">
      <xdr:nvSpPr>
        <xdr:cNvPr id="4" name="Rectangle 3"/>
        <xdr:cNvSpPr/>
      </xdr:nvSpPr>
      <xdr:spPr>
        <a:xfrm>
          <a:off x="76200" y="0"/>
          <a:ext cx="867727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Target by Month ($000)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552450</xdr:colOff>
          <xdr:row>9</xdr:row>
          <xdr:rowOff>361950</xdr:rowOff>
        </xdr:from>
        <xdr:to>
          <xdr:col>7</xdr:col>
          <xdr:colOff>1704975</xdr:colOff>
          <xdr:row>10</xdr:row>
          <xdr:rowOff>276225</xdr:rowOff>
        </xdr:to>
        <xdr:sp macro="" textlink="">
          <xdr:nvSpPr>
            <xdr:cNvPr id="9220" name="TIButton1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1</xdr:col>
      <xdr:colOff>66675</xdr:colOff>
      <xdr:row>9</xdr:row>
      <xdr:rowOff>28575</xdr:rowOff>
    </xdr:from>
    <xdr:ext cx="7572375" cy="298800"/>
    <xdr:sp macro="" textlink="">
      <xdr:nvSpPr>
        <xdr:cNvPr id="3" name="Rectangle 2"/>
        <xdr:cNvSpPr/>
      </xdr:nvSpPr>
      <xdr:spPr>
        <a:xfrm>
          <a:off x="247650" y="1552575"/>
          <a:ext cx="757237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Target by Organization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0</xdr:colOff>
      <xdr:row>1</xdr:row>
      <xdr:rowOff>190500</xdr:rowOff>
    </xdr:to>
    <xdr:pic>
      <xdr:nvPicPr>
        <xdr:cNvPr id="6171" name="Picture 1" descr="C:\TM1Models\SmartCo\Reports\Logo\logo.pn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19050</xdr:colOff>
      <xdr:row>1</xdr:row>
      <xdr:rowOff>19050</xdr:rowOff>
    </xdr:from>
    <xdr:ext cx="6562725" cy="298800"/>
    <xdr:sp macro="" textlink="">
      <xdr:nvSpPr>
        <xdr:cNvPr id="3" name="Rectangle 2"/>
        <xdr:cNvSpPr/>
      </xdr:nvSpPr>
      <xdr:spPr>
        <a:xfrm>
          <a:off x="104775" y="19050"/>
          <a:ext cx="6562725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Summary P&amp;L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W30"/>
  <sheetViews>
    <sheetView showGridLines="0" showRowColHeaders="0" tabSelected="1" topLeftCell="B10" workbookViewId="0">
      <selection activeCell="C29" sqref="C29"/>
    </sheetView>
  </sheetViews>
  <sheetFormatPr defaultRowHeight="15" x14ac:dyDescent="0.25"/>
  <cols>
    <col min="1" max="1" width="2.7109375" hidden="1" customWidth="1"/>
    <col min="2" max="2" width="1.42578125" customWidth="1"/>
    <col min="3" max="3" width="28.85546875" customWidth="1"/>
    <col min="4" max="6" width="15.7109375" customWidth="1"/>
    <col min="7" max="7" width="13.7109375" customWidth="1"/>
    <col min="8" max="8" width="41.140625" customWidth="1"/>
  </cols>
  <sheetData>
    <row r="1" spans="1:205" s="21" customFormat="1" ht="15.75" hidden="1" x14ac:dyDescent="0.25">
      <c r="A1" s="21" t="s">
        <v>9</v>
      </c>
      <c r="D1" s="22"/>
      <c r="E1" s="22"/>
      <c r="F1" s="22"/>
      <c r="G1" s="22"/>
      <c r="H1" s="22"/>
    </row>
    <row r="2" spans="1:205" s="21" customFormat="1" hidden="1" x14ac:dyDescent="0.25">
      <c r="A2" s="21">
        <f>0</f>
        <v>0</v>
      </c>
      <c r="C2" s="62"/>
      <c r="D2" s="72"/>
      <c r="E2" s="52"/>
      <c r="F2" s="73"/>
      <c r="G2" s="74"/>
      <c r="H2" s="24"/>
    </row>
    <row r="3" spans="1:205" s="21" customFormat="1" hidden="1" x14ac:dyDescent="0.25">
      <c r="A3" s="21">
        <f>1</f>
        <v>1</v>
      </c>
      <c r="C3" s="62"/>
      <c r="D3" s="72"/>
      <c r="E3" s="52"/>
      <c r="F3" s="73"/>
      <c r="G3" s="74"/>
      <c r="H3" s="24"/>
    </row>
    <row r="4" spans="1:205" s="21" customFormat="1" hidden="1" x14ac:dyDescent="0.25">
      <c r="A4" s="21">
        <f>2</f>
        <v>2</v>
      </c>
      <c r="C4" s="62"/>
      <c r="D4" s="72"/>
      <c r="E4" s="52"/>
      <c r="F4" s="73"/>
      <c r="G4" s="74">
        <v>50</v>
      </c>
      <c r="H4" s="24"/>
    </row>
    <row r="5" spans="1:205" s="21" customFormat="1" hidden="1" x14ac:dyDescent="0.25">
      <c r="A5" s="21">
        <f>3</f>
        <v>3</v>
      </c>
      <c r="C5" s="63"/>
      <c r="D5" s="64"/>
      <c r="E5" s="50"/>
      <c r="F5" s="65"/>
      <c r="G5" s="66"/>
      <c r="H5" s="24"/>
    </row>
    <row r="6" spans="1:205" s="21" customFormat="1" hidden="1" x14ac:dyDescent="0.25">
      <c r="A6" s="21" t="s">
        <v>7</v>
      </c>
      <c r="C6" s="63"/>
      <c r="D6" s="64"/>
      <c r="E6" s="50"/>
      <c r="F6" s="65"/>
      <c r="G6" s="66"/>
      <c r="H6" s="24"/>
    </row>
    <row r="7" spans="1:205" s="21" customFormat="1" hidden="1" x14ac:dyDescent="0.25">
      <c r="A7" s="21" t="s">
        <v>8</v>
      </c>
      <c r="C7" s="63"/>
      <c r="D7" s="64"/>
      <c r="E7" s="50"/>
      <c r="F7" s="65"/>
      <c r="G7" s="66"/>
      <c r="H7" s="24"/>
    </row>
    <row r="8" spans="1:205" s="21" customFormat="1" hidden="1" x14ac:dyDescent="0.25">
      <c r="A8" s="21" t="s">
        <v>10</v>
      </c>
      <c r="C8" s="23"/>
      <c r="D8" s="50"/>
      <c r="E8" s="50"/>
      <c r="F8" s="50" t="e">
        <f>IF(#REF!&lt;&gt;"","{TM1FILTERBYPATTERN( {TM1SUBSETALL( [Account] )}, """&amp;#REF!&amp;""")}","")</f>
        <v>#REF!</v>
      </c>
      <c r="G8" s="50">
        <f>VLOOKUP($G$13,Lookup!$D$2:$E$3,2,0)</f>
        <v>0</v>
      </c>
      <c r="H8" s="24"/>
    </row>
    <row r="9" spans="1:205" s="21" customFormat="1" hidden="1" x14ac:dyDescent="0.25">
      <c r="C9" s="21" t="str">
        <f ca="1">_xll.TM1RPTVIEW("smartco:Income Statement:1", $G$8, _xll.TM1RPTTITLE("smartco:Currency Calc",$D$13), _xll.TM1RPTTITLE("smartco:organization",$C$13), _xll.TM1RPTTITLE("smartco:Year",$F$13), _xll.TM1RPTTITLE("smartco:Month",$E$13),TM1RPTFMTRNG,TM1RPTFMTIDCOL)</f>
        <v>smartco:Income Statement:1</v>
      </c>
      <c r="D9" s="24"/>
      <c r="E9" s="24"/>
      <c r="F9" s="24"/>
      <c r="G9" s="24"/>
      <c r="H9" s="24"/>
    </row>
    <row r="10" spans="1:205" ht="32.25" customHeight="1" thickBot="1" x14ac:dyDescent="0.3">
      <c r="A10" s="16"/>
      <c r="B10" s="25"/>
      <c r="C10" s="59"/>
      <c r="D10" s="60"/>
      <c r="E10" s="60"/>
      <c r="F10" s="60"/>
      <c r="G10" s="60"/>
      <c r="H10" s="60"/>
    </row>
    <row r="11" spans="1:205" ht="36.75" customHeight="1" x14ac:dyDescent="0.25"/>
    <row r="12" spans="1:205" s="39" customFormat="1" ht="15" customHeight="1" x14ac:dyDescent="0.2">
      <c r="A12" s="38"/>
      <c r="B12" s="38"/>
      <c r="C12" s="57" t="s">
        <v>11</v>
      </c>
      <c r="D12" s="58" t="s">
        <v>12</v>
      </c>
      <c r="E12" s="58" t="s">
        <v>2</v>
      </c>
      <c r="F12" s="58" t="s">
        <v>3</v>
      </c>
      <c r="G12" s="58" t="s">
        <v>92</v>
      </c>
      <c r="H12" s="57" t="s">
        <v>13</v>
      </c>
    </row>
    <row r="13" spans="1:205" s="41" customFormat="1" ht="15" customHeight="1" x14ac:dyDescent="0.2">
      <c r="A13" s="40"/>
      <c r="B13" s="40"/>
      <c r="C13" s="61" t="str">
        <f ca="1">_xll.SUBNM("smartco:organization","Workflow","Total Company","Caption_Default")</f>
        <v>Total Company</v>
      </c>
      <c r="D13" s="61" t="str">
        <f ca="1">_xll.SUBNM("smartco:Currency Calc","Default","Local","")</f>
        <v>Local</v>
      </c>
      <c r="E13" s="61" t="str">
        <f ca="1">_xll.SUBNM("smartco:Month","MY","Year","")</f>
        <v>Year</v>
      </c>
      <c r="F13" s="61" t="str">
        <f ca="1">_xll.SUBNM("smartco:Year","Default","Y2","Caption_Default")</f>
        <v>2015</v>
      </c>
      <c r="G13" s="61" t="s">
        <v>16</v>
      </c>
      <c r="H13" s="61" t="str">
        <f ca="1">_xll.SUBNM("smartco:Version","",12,"Caption_Default")</f>
        <v>Target</v>
      </c>
    </row>
    <row r="14" spans="1:205" ht="6.75" customHeight="1" x14ac:dyDescent="0.25">
      <c r="A14" s="5"/>
      <c r="B14" s="5"/>
      <c r="C14" s="17"/>
      <c r="D14" s="17"/>
      <c r="E14" s="17"/>
      <c r="F14" s="17"/>
      <c r="G14" s="17"/>
      <c r="H14" s="18"/>
    </row>
    <row r="15" spans="1:205" ht="15.75" thickBot="1" x14ac:dyDescent="0.3">
      <c r="A15" s="5"/>
      <c r="B15" s="5"/>
      <c r="C15" s="77"/>
      <c r="D15" s="77" t="s">
        <v>17</v>
      </c>
      <c r="E15" s="77" t="s">
        <v>5</v>
      </c>
      <c r="F15" s="77" t="s">
        <v>18</v>
      </c>
      <c r="G15" s="77" t="s">
        <v>74</v>
      </c>
      <c r="H15" s="77" t="s">
        <v>19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</row>
    <row r="16" spans="1:205" ht="15.75" hidden="1" thickTop="1" x14ac:dyDescent="0.25">
      <c r="D16" s="76" t="s">
        <v>4</v>
      </c>
      <c r="E16" s="76" t="s">
        <v>5</v>
      </c>
      <c r="F16" s="76" t="s">
        <v>20</v>
      </c>
      <c r="G16" s="76" t="s">
        <v>76</v>
      </c>
      <c r="H16" s="76" t="s">
        <v>19</v>
      </c>
    </row>
    <row r="17" spans="1:8" ht="15" customHeight="1" thickTop="1" x14ac:dyDescent="0.25">
      <c r="A17" s="21" t="str">
        <f ca="1">IF(_xll.TM1RPTELISCONSOLIDATED($C$17,$C17),IF(_xll.TM1RPTELLEV($C$17,$C17)&lt;=3,_xll.TM1RPTELLEV($C$17,$C17),"D"),"N")</f>
        <v>N</v>
      </c>
      <c r="B17" s="21"/>
      <c r="C17" s="69" t="str">
        <f ca="1">_xll.TM1RPTROW($C$9,"smartco:Account","Summary",,"Caption_Default",1,$F$8)</f>
        <v>4999 Gross Revenue</v>
      </c>
      <c r="D17" s="64">
        <f ca="1">_xll.DBRW($C$9,$D$13,$C$13,$F$13,$E$13,$C17,D$16)</f>
        <v>97656723.136427149</v>
      </c>
      <c r="E17" s="50">
        <f ca="1">_xll.DBRW($C$9,$D$13,$C$13,$F$13,$E$13,$C17,E$16)</f>
        <v>78162770.825327516</v>
      </c>
      <c r="F17" s="65">
        <f ca="1">_xll.DBRW($C$9,$D$13,$C$13,$F$13,$E$13,$C17,F$16)</f>
        <v>-19493952.311099634</v>
      </c>
      <c r="G17" s="66">
        <f ca="1">_xll.DBRW($C$9,$D$13,$C$13,$F$13,$E$13,$C17,G$16)</f>
        <v>-19.96171048162207</v>
      </c>
      <c r="H17" s="24" t="str">
        <f ca="1">_xll.DBRW($C$9,$D$13,$C$13,$F$13,$E$13,$C17,H$16)</f>
        <v/>
      </c>
    </row>
    <row r="18" spans="1:8" ht="15" customHeight="1" x14ac:dyDescent="0.25">
      <c r="A18" s="21" t="str">
        <f ca="1">IF(_xll.TM1RPTELISCONSOLIDATED($C$17,$C18),IF(_xll.TM1RPTELLEV($C$17,$C18)&lt;=3,_xll.TM1RPTELLEV($C$17,$C18),"D"),"N")</f>
        <v>N</v>
      </c>
      <c r="B18" s="21"/>
      <c r="C18" s="69" t="s">
        <v>21</v>
      </c>
      <c r="D18" s="64">
        <f ca="1">_xll.DBRW($C$9,$D$13,$C$13,$F$13,$E$13,$C18,D$16)</f>
        <v>53909640.354640067</v>
      </c>
      <c r="E18" s="50">
        <f ca="1">_xll.DBRW($C$9,$D$13,$C$13,$F$13,$E$13,$C18,E$16)</f>
        <v>56361652.908367358</v>
      </c>
      <c r="F18" s="65">
        <f ca="1">_xll.DBRW($C$9,$D$13,$C$13,$F$13,$E$13,$C18,F$16)</f>
        <v>-2452012.5537272915</v>
      </c>
      <c r="G18" s="66">
        <f ca="1">_xll.DBRW($C$9,$D$13,$C$13,$F$13,$E$13,$C18,G$16)</f>
        <v>-4.5483749357764056</v>
      </c>
      <c r="H18" s="24" t="str">
        <f ca="1">_xll.DBRW($C$9,$D$13,$C$13,$F$13,$E$13,$C18,H$16)</f>
        <v/>
      </c>
    </row>
    <row r="19" spans="1:8" ht="15" customHeight="1" x14ac:dyDescent="0.25">
      <c r="A19" s="21">
        <f ca="1">IF(_xll.TM1RPTELISCONSOLIDATED($C$17,$C19),IF(_xll.TM1RPTELLEV($C$17,$C19)&lt;=3,_xll.TM1RPTELLEV($C$17,$C19),"D"),"N")</f>
        <v>2</v>
      </c>
      <c r="B19" s="21"/>
      <c r="C19" s="70" t="s">
        <v>22</v>
      </c>
      <c r="D19" s="72">
        <f ca="1">_xll.DBRW($C$9,$D$13,$C$13,$F$13,$E$13,$C19,D$16)</f>
        <v>43747082.781787075</v>
      </c>
      <c r="E19" s="52">
        <f ca="1">_xll.DBRW($C$9,$D$13,$C$13,$F$13,$E$13,$C19,E$16)</f>
        <v>21801117.916960154</v>
      </c>
      <c r="F19" s="73">
        <f ca="1">_xll.DBRW($C$9,$D$13,$C$13,$F$13,$E$13,$C19,F$16)</f>
        <v>-21945964.864826921</v>
      </c>
      <c r="G19" s="74">
        <f ca="1">_xll.DBRW($C$9,$D$13,$C$13,$F$13,$E$13,$C19,G$16)</f>
        <v>-50.165550157542896</v>
      </c>
      <c r="H19" s="24" t="str">
        <f ca="1">_xll.DBRW($C$9,$D$13,$C$13,$F$13,$E$13,$C19,H$16)</f>
        <v/>
      </c>
    </row>
    <row r="20" spans="1:8" ht="15" customHeight="1" x14ac:dyDescent="0.25">
      <c r="A20" s="21">
        <f ca="1">IF(_xll.TM1RPTELISCONSOLIDATED($C$17,$C20),IF(_xll.TM1RPTELLEV($C$17,$C20)&lt;=3,_xll.TM1RPTELLEV($C$17,$C20),"D"),"N")</f>
        <v>3</v>
      </c>
      <c r="B20" s="21"/>
      <c r="C20" s="75" t="s">
        <v>23</v>
      </c>
      <c r="D20" s="64">
        <f ca="1">_xll.DBRW($C$9,$D$13,$C$13,$F$13,$E$13,$C20,D$16)</f>
        <v>2663600.2813968225</v>
      </c>
      <c r="E20" s="50">
        <f ca="1">_xll.DBRW($C$9,$D$13,$C$13,$F$13,$E$13,$C20,E$16)</f>
        <v>3016395.874042633</v>
      </c>
      <c r="F20" s="65">
        <f ca="1">_xll.DBRW($C$9,$D$13,$C$13,$F$13,$E$13,$C20,F$16)</f>
        <v>-352795.59264581045</v>
      </c>
      <c r="G20" s="66">
        <f ca="1">_xll.DBRW($C$9,$D$13,$C$13,$F$13,$E$13,$C20,G$16)</f>
        <v>-13.245066550751256</v>
      </c>
      <c r="H20" s="24" t="str">
        <f ca="1">_xll.DBRW($C$9,$D$13,$C$13,$F$13,$E$13,$C20,H$16)</f>
        <v/>
      </c>
    </row>
    <row r="21" spans="1:8" ht="15" customHeight="1" x14ac:dyDescent="0.25">
      <c r="A21" s="21">
        <f ca="1">IF(_xll.TM1RPTELISCONSOLIDATED($C$17,$C21),IF(_xll.TM1RPTELLEV($C$17,$C21)&lt;=3,_xll.TM1RPTELLEV($C$17,$C21),"D"),"N")</f>
        <v>3</v>
      </c>
      <c r="B21" s="21"/>
      <c r="C21" s="75" t="s">
        <v>24</v>
      </c>
      <c r="D21" s="64">
        <f ca="1">_xll.DBRW($C$9,$D$13,$C$13,$F$13,$E$13,$C21,D$16)</f>
        <v>660030.12528623524</v>
      </c>
      <c r="E21" s="50">
        <f ca="1">_xll.DBRW($C$9,$D$13,$C$13,$F$13,$E$13,$C21,E$16)</f>
        <v>652974.83979103249</v>
      </c>
      <c r="F21" s="65">
        <f ca="1">_xll.DBRW($C$9,$D$13,$C$13,$F$13,$E$13,$C21,F$16)</f>
        <v>7055.2854952027556</v>
      </c>
      <c r="G21" s="66">
        <f ca="1">_xll.DBRW($C$9,$D$13,$C$13,$F$13,$E$13,$C21,G$16)</f>
        <v>1.0689340628763473</v>
      </c>
      <c r="H21" s="24" t="str">
        <f ca="1">_xll.DBRW($C$9,$D$13,$C$13,$F$13,$E$13,$C21,H$16)</f>
        <v/>
      </c>
    </row>
    <row r="22" spans="1:8" ht="15" customHeight="1" x14ac:dyDescent="0.25">
      <c r="A22" s="21">
        <f ca="1">IF(_xll.TM1RPTELISCONSOLIDATED($C$17,$C22),IF(_xll.TM1RPTELLEV($C$17,$C22)&lt;=3,_xll.TM1RPTELLEV($C$17,$C22),"D"),"N")</f>
        <v>3</v>
      </c>
      <c r="B22" s="21"/>
      <c r="C22" s="75" t="s">
        <v>25</v>
      </c>
      <c r="D22" s="64">
        <f ca="1">_xll.DBRW($C$9,$D$13,$C$13,$F$13,$E$13,$C22,D$16)</f>
        <v>432392.09965876531</v>
      </c>
      <c r="E22" s="50">
        <f ca="1">_xll.DBRW($C$9,$D$13,$C$13,$F$13,$E$13,$C22,E$16)</f>
        <v>427025.96327010216</v>
      </c>
      <c r="F22" s="65">
        <f ca="1">_xll.DBRW($C$9,$D$13,$C$13,$F$13,$E$13,$C22,F$16)</f>
        <v>5366.1363886631443</v>
      </c>
      <c r="G22" s="66">
        <f ca="1">_xll.DBRW($C$9,$D$13,$C$13,$F$13,$E$13,$C22,G$16)</f>
        <v>1.2410350766580196</v>
      </c>
      <c r="H22" s="24" t="str">
        <f ca="1">_xll.DBRW($C$9,$D$13,$C$13,$F$13,$E$13,$C22,H$16)</f>
        <v/>
      </c>
    </row>
    <row r="23" spans="1:8" ht="15" customHeight="1" x14ac:dyDescent="0.25">
      <c r="A23" s="21">
        <f ca="1">IF(_xll.TM1RPTELISCONSOLIDATED($C$17,$C23),IF(_xll.TM1RPTELLEV($C$17,$C23)&lt;=3,_xll.TM1RPTELLEV($C$17,$C23),"D"),"N")</f>
        <v>3</v>
      </c>
      <c r="B23" s="21"/>
      <c r="C23" s="75" t="s">
        <v>26</v>
      </c>
      <c r="D23" s="64">
        <f ca="1">_xll.DBRW($C$9,$D$13,$C$13,$F$13,$E$13,$C23,D$16)</f>
        <v>3452082.5291492157</v>
      </c>
      <c r="E23" s="50">
        <f ca="1">_xll.DBRW($C$9,$D$13,$C$13,$F$13,$E$13,$C23,E$16)</f>
        <v>3200518.8464472173</v>
      </c>
      <c r="F23" s="65">
        <f ca="1">_xll.DBRW($C$9,$D$13,$C$13,$F$13,$E$13,$C23,F$16)</f>
        <v>251563.68270199839</v>
      </c>
      <c r="G23" s="66">
        <f ca="1">_xll.DBRW($C$9,$D$13,$C$13,$F$13,$E$13,$C23,G$16)</f>
        <v>7.287301107823839</v>
      </c>
      <c r="H23" s="24" t="str">
        <f ca="1">_xll.DBRW($C$9,$D$13,$C$13,$F$13,$E$13,$C23,H$16)</f>
        <v/>
      </c>
    </row>
    <row r="24" spans="1:8" ht="15" customHeight="1" x14ac:dyDescent="0.25">
      <c r="A24" s="21">
        <f ca="1">IF(_xll.TM1RPTELISCONSOLIDATED($C$17,$C24),IF(_xll.TM1RPTELLEV($C$17,$C24)&lt;=3,_xll.TM1RPTELLEV($C$17,$C24),"D"),"N")</f>
        <v>3</v>
      </c>
      <c r="B24" s="21"/>
      <c r="C24" s="75" t="s">
        <v>27</v>
      </c>
      <c r="D24" s="64">
        <f ca="1">_xll.DBRW($C$9,$D$13,$C$13,$F$13,$E$13,$C24,D$16)</f>
        <v>1004178.2214687511</v>
      </c>
      <c r="E24" s="50">
        <f ca="1">_xll.DBRW($C$9,$D$13,$C$13,$F$13,$E$13,$C24,E$16)</f>
        <v>1137401.0120000001</v>
      </c>
      <c r="F24" s="65">
        <f ca="1">_xll.DBRW($C$9,$D$13,$C$13,$F$13,$E$13,$C24,F$16)</f>
        <v>-133222.79053124902</v>
      </c>
      <c r="G24" s="66">
        <f ca="1">_xll.DBRW($C$9,$D$13,$C$13,$F$13,$E$13,$C24,G$16)</f>
        <v>-13.266850153184894</v>
      </c>
      <c r="H24" s="24" t="str">
        <f ca="1">_xll.DBRW($C$9,$D$13,$C$13,$F$13,$E$13,$C24,H$16)</f>
        <v/>
      </c>
    </row>
    <row r="25" spans="1:8" ht="15" customHeight="1" x14ac:dyDescent="0.25">
      <c r="A25" s="21">
        <f ca="1">IF(_xll.TM1RPTELISCONSOLIDATED($C$17,$C25),IF(_xll.TM1RPTELLEV($C$17,$C25)&lt;=3,_xll.TM1RPTELLEV($C$17,$C25),"D"),"N")</f>
        <v>3</v>
      </c>
      <c r="B25" s="21"/>
      <c r="C25" s="75" t="s">
        <v>28</v>
      </c>
      <c r="D25" s="64">
        <f ca="1">_xll.DBRW($C$9,$D$13,$C$13,$F$13,$E$13,$C25,D$16)</f>
        <v>2127264.3970804177</v>
      </c>
      <c r="E25" s="50">
        <f ca="1">_xll.DBRW($C$9,$D$13,$C$13,$F$13,$E$13,$C25,E$16)</f>
        <v>2030118.9731732756</v>
      </c>
      <c r="F25" s="65">
        <f ca="1">_xll.DBRW($C$9,$D$13,$C$13,$F$13,$E$13,$C25,F$16)</f>
        <v>97145.423907142133</v>
      </c>
      <c r="G25" s="66">
        <f ca="1">_xll.DBRW($C$9,$D$13,$C$13,$F$13,$E$13,$C25,G$16)</f>
        <v>4.5666839615178052</v>
      </c>
      <c r="H25" s="24" t="str">
        <f ca="1">_xll.DBRW($C$9,$D$13,$C$13,$F$13,$E$13,$C25,H$16)</f>
        <v/>
      </c>
    </row>
    <row r="26" spans="1:8" ht="15" customHeight="1" x14ac:dyDescent="0.25">
      <c r="A26" s="21">
        <f ca="1">IF(_xll.TM1RPTELISCONSOLIDATED($C$17,$C26),IF(_xll.TM1RPTELLEV($C$17,$C26)&lt;=3,_xll.TM1RPTELLEV($C$17,$C26),"D"),"N")</f>
        <v>2</v>
      </c>
      <c r="B26" s="21"/>
      <c r="C26" s="70" t="s">
        <v>29</v>
      </c>
      <c r="D26" s="72">
        <f ca="1">_xll.DBRW($C$9,$D$13,$C$13,$F$13,$E$13,$C26,D$16)</f>
        <v>10339547.654040206</v>
      </c>
      <c r="E26" s="52">
        <f ca="1">_xll.DBRW($C$9,$D$13,$C$13,$F$13,$E$13,$C26,E$16)</f>
        <v>10464435.508724261</v>
      </c>
      <c r="F26" s="73">
        <f ca="1">_xll.DBRW($C$9,$D$13,$C$13,$F$13,$E$13,$C26,F$16)</f>
        <v>-124887.85468405485</v>
      </c>
      <c r="G26" s="74">
        <f ca="1">_xll.DBRW($C$9,$D$13,$C$13,$F$13,$E$13,$C26,G$16)</f>
        <v>-1.2078657082887458</v>
      </c>
      <c r="H26" s="24" t="str">
        <f ca="1">_xll.DBRW($C$9,$D$13,$C$13,$F$13,$E$13,$C26,H$16)</f>
        <v/>
      </c>
    </row>
    <row r="27" spans="1:8" ht="15" customHeight="1" x14ac:dyDescent="0.25">
      <c r="A27" s="21">
        <f ca="1">IF(_xll.TM1RPTELISCONSOLIDATED($C$17,$C27),IF(_xll.TM1RPTELLEV($C$17,$C27)&lt;=3,_xll.TM1RPTELLEV($C$17,$C27),"D"),"N")</f>
        <v>1</v>
      </c>
      <c r="B27" s="21"/>
      <c r="C27" s="67" t="s">
        <v>30</v>
      </c>
      <c r="D27" s="72">
        <f ca="1">_xll.DBRW($C$9,$D$13,$C$13,$F$13,$E$13,$C27,D$16)</f>
        <v>33407535.127746865</v>
      </c>
      <c r="E27" s="52">
        <f ca="1">_xll.DBRW($C$9,$D$13,$C$13,$F$13,$E$13,$C27,E$16)</f>
        <v>11336682.408235895</v>
      </c>
      <c r="F27" s="73">
        <f ca="1">_xll.DBRW($C$9,$D$13,$C$13,$F$13,$E$13,$C27,F$16)</f>
        <v>-22070852.719510972</v>
      </c>
      <c r="G27" s="74">
        <f ca="1">_xll.DBRW($C$9,$D$13,$C$13,$F$13,$E$13,$C27,G$16)</f>
        <v>-66.065493067689587</v>
      </c>
      <c r="H27" s="24" t="str">
        <f ca="1">_xll.DBRW($C$9,$D$13,$C$13,$F$13,$E$13,$C27,H$16)</f>
        <v/>
      </c>
    </row>
    <row r="28" spans="1:8" ht="15" customHeight="1" x14ac:dyDescent="0.25">
      <c r="A28" s="21">
        <f ca="1">IF(_xll.TM1RPTELISCONSOLIDATED($C$17,$C28),IF(_xll.TM1RPTELLEV($C$17,$C28)&lt;=3,_xll.TM1RPTELLEV($C$17,$C28),"D"),"N")</f>
        <v>1</v>
      </c>
      <c r="B28" s="21"/>
      <c r="C28" s="68" t="s">
        <v>31</v>
      </c>
      <c r="D28" s="72">
        <f ca="1">_xll.DBRW($C$9,$D$13,$C$13,$F$13,$E$13,$C28,D$16)</f>
        <v>2.9103830456733704E-11</v>
      </c>
      <c r="E28" s="52">
        <f ca="1">_xll.DBRW($C$9,$D$13,$C$13,$F$13,$E$13,$C28,E$16)</f>
        <v>1.4551915228366852E-11</v>
      </c>
      <c r="F28" s="73">
        <f ca="1">_xll.DBRW($C$9,$D$13,$C$13,$F$13,$E$13,$C28,F$16)</f>
        <v>1.4551915228366852E-11</v>
      </c>
      <c r="G28" s="74">
        <f ca="1">_xll.DBRW($C$9,$D$13,$C$13,$F$13,$E$13,$C28,G$16)</f>
        <v>0</v>
      </c>
      <c r="H28" s="24" t="str">
        <f ca="1">_xll.DBRW($C$9,$D$13,$C$13,$F$13,$E$13,$C28,H$16)</f>
        <v/>
      </c>
    </row>
    <row r="29" spans="1:8" ht="15" customHeight="1" x14ac:dyDescent="0.25">
      <c r="A29" s="21">
        <f ca="1">IF(_xll.TM1RPTELISCONSOLIDATED($C$17,$C29),IF(_xll.TM1RPTELLEV($C$17,$C29)&lt;=3,_xll.TM1RPTELLEV($C$17,$C29),"D"),"N")</f>
        <v>0</v>
      </c>
      <c r="B29" s="21"/>
      <c r="C29" s="71" t="s">
        <v>32</v>
      </c>
      <c r="D29" s="72">
        <f ca="1">_xll.DBRW($C$9,$D$13,$C$13,$F$13,$E$13,$C29,D$16)</f>
        <v>33407535.127746865</v>
      </c>
      <c r="E29" s="52">
        <f ca="1">_xll.DBRW($C$9,$D$13,$C$13,$F$13,$E$13,$C29,E$16)</f>
        <v>11336682.408235895</v>
      </c>
      <c r="F29" s="73">
        <f ca="1">_xll.DBRW($C$9,$D$13,$C$13,$F$13,$E$13,$C29,F$16)</f>
        <v>-22070852.719510972</v>
      </c>
      <c r="G29" s="74">
        <f ca="1">_xll.DBRW($C$9,$D$13,$C$13,$F$13,$E$13,$C29,G$16)</f>
        <v>-66.065493067689587</v>
      </c>
      <c r="H29" s="24" t="str">
        <f ca="1">_xll.DBRW($C$9,$D$13,$C$13,$F$13,$E$13,$C29,H$16)</f>
        <v/>
      </c>
    </row>
    <row r="30" spans="1:8" ht="15" customHeight="1" x14ac:dyDescent="0.25"/>
  </sheetData>
  <phoneticPr fontId="11" type="noConversion"/>
  <dataValidations count="1">
    <dataValidation type="list" allowBlank="1" showInputMessage="1" showErrorMessage="1" sqref="G13">
      <formula1>SelectYesNo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4107" r:id="rId4" name="TIButton3">
          <controlPr defaultSize="0" print="0" autoLine="0" r:id="rId5">
            <anchor moveWithCells="1">
              <from>
                <xdr:col>5</xdr:col>
                <xdr:colOff>914400</xdr:colOff>
                <xdr:row>10</xdr:row>
                <xdr:rowOff>28575</xdr:rowOff>
              </from>
              <to>
                <xdr:col>7</xdr:col>
                <xdr:colOff>142875</xdr:colOff>
                <xdr:row>10</xdr:row>
                <xdr:rowOff>304800</xdr:rowOff>
              </to>
            </anchor>
          </controlPr>
        </control>
      </mc:Choice>
      <mc:Fallback>
        <control shapeId="4107" r:id="rId4" name="TIButton3"/>
      </mc:Fallback>
    </mc:AlternateContent>
    <mc:AlternateContent xmlns:mc="http://schemas.openxmlformats.org/markup-compatibility/2006">
      <mc:Choice Requires="x14">
        <control shapeId="4098" r:id="rId6" name="TIButton2">
          <controlPr defaultSize="0" print="0" autoLine="0" r:id="rId7">
            <anchor moveWithCells="1">
              <from>
                <xdr:col>7</xdr:col>
                <xdr:colOff>1524000</xdr:colOff>
                <xdr:row>10</xdr:row>
                <xdr:rowOff>19050</xdr:rowOff>
              </from>
              <to>
                <xdr:col>7</xdr:col>
                <xdr:colOff>2714625</xdr:colOff>
                <xdr:row>10</xdr:row>
                <xdr:rowOff>295275</xdr:rowOff>
              </to>
            </anchor>
          </controlPr>
        </control>
      </mc:Choice>
      <mc:Fallback>
        <control shapeId="4098" r:id="rId6" name="TIButton2"/>
      </mc:Fallback>
    </mc:AlternateContent>
    <mc:AlternateContent xmlns:mc="http://schemas.openxmlformats.org/markup-compatibility/2006">
      <mc:Choice Requires="x14">
        <control shapeId="4097" r:id="rId8" name="TIButton1">
          <controlPr defaultSize="0" print="0" autoLine="0" r:id="rId9">
            <anchor moveWithCells="1">
              <from>
                <xdr:col>7</xdr:col>
                <xdr:colOff>228600</xdr:colOff>
                <xdr:row>10</xdr:row>
                <xdr:rowOff>38100</xdr:rowOff>
              </from>
              <to>
                <xdr:col>7</xdr:col>
                <xdr:colOff>1419225</xdr:colOff>
                <xdr:row>10</xdr:row>
                <xdr:rowOff>304800</xdr:rowOff>
              </to>
            </anchor>
          </controlPr>
        </control>
      </mc:Choice>
      <mc:Fallback>
        <control shapeId="4097" r:id="rId8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8"/>
  <sheetViews>
    <sheetView showGridLines="0" showRowColHeaders="0" topLeftCell="B10" workbookViewId="0">
      <selection activeCell="C28" sqref="C28"/>
    </sheetView>
  </sheetViews>
  <sheetFormatPr defaultRowHeight="15" x14ac:dyDescent="0.25"/>
  <cols>
    <col min="1" max="1" width="2.7109375" hidden="1" customWidth="1"/>
    <col min="2" max="2" width="1.42578125" customWidth="1"/>
    <col min="3" max="3" width="28.85546875" customWidth="1"/>
    <col min="4" max="4" width="8.28515625" customWidth="1"/>
    <col min="5" max="16" width="7.7109375" customWidth="1"/>
  </cols>
  <sheetData>
    <row r="1" spans="1:16" hidden="1" x14ac:dyDescent="0.25">
      <c r="A1" t="s">
        <v>9</v>
      </c>
    </row>
    <row r="2" spans="1:16" hidden="1" x14ac:dyDescent="0.25">
      <c r="A2">
        <f>0</f>
        <v>0</v>
      </c>
      <c r="C2" s="102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hidden="1" x14ac:dyDescent="0.25">
      <c r="A3">
        <f>1</f>
        <v>1</v>
      </c>
      <c r="C3" s="102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</row>
    <row r="4" spans="1:16" hidden="1" x14ac:dyDescent="0.25">
      <c r="A4">
        <f>2</f>
        <v>2</v>
      </c>
      <c r="C4" s="102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</row>
    <row r="5" spans="1:16" hidden="1" x14ac:dyDescent="0.25">
      <c r="A5">
        <f>3</f>
        <v>3</v>
      </c>
      <c r="C5" s="99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1:16" hidden="1" x14ac:dyDescent="0.25">
      <c r="A6" t="s">
        <v>7</v>
      </c>
      <c r="C6" s="99"/>
      <c r="D6" s="79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</row>
    <row r="7" spans="1:16" hidden="1" x14ac:dyDescent="0.25">
      <c r="A7" t="s">
        <v>8</v>
      </c>
      <c r="C7" s="99"/>
      <c r="D7" s="79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</row>
    <row r="8" spans="1:16" hidden="1" x14ac:dyDescent="0.25">
      <c r="A8" t="s">
        <v>10</v>
      </c>
      <c r="G8">
        <f>VLOOKUP($J$13,Lookup!$D$2:$E$3,2,0)</f>
        <v>1</v>
      </c>
      <c r="H8" t="e">
        <f>IF(#REF!&lt;&gt;"","{TM1FILTERBYPATTERN( {TM1SUBSETALL( [Account] )}, """&amp;#REF!&amp;""")}","")</f>
        <v>#REF!</v>
      </c>
    </row>
    <row r="9" spans="1:16" hidden="1" x14ac:dyDescent="0.25">
      <c r="C9" t="str">
        <f ca="1">_xll.TM1RPTVIEW("smartco:Income Statement:3", $G$8, _xll.TM1RPTTITLE("smartco:Currency Calc",$D$13), _xll.TM1RPTTITLE("smartco:organization",$C$13), _xll.TM1RPTTITLE("smartco:Year",$F$13), _xll.TM1RPTTITLE("smartco:Version",$H$13),TM1RPTFMTRNG,TM1RPTFMTIDCOL)</f>
        <v>smartco:Income Statement:3</v>
      </c>
    </row>
    <row r="10" spans="1:16" ht="30.75" customHeight="1" x14ac:dyDescent="0.25">
      <c r="A10" s="25"/>
      <c r="B10" s="25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ht="35.25" customHeight="1" x14ac:dyDescent="0.25"/>
    <row r="12" spans="1:16" s="4" customFormat="1" ht="15" customHeight="1" x14ac:dyDescent="0.25">
      <c r="C12" s="19" t="s">
        <v>11</v>
      </c>
      <c r="D12" s="111" t="s">
        <v>1</v>
      </c>
      <c r="E12" s="111"/>
      <c r="F12" s="111" t="s">
        <v>3</v>
      </c>
      <c r="G12" s="111"/>
      <c r="H12" s="111" t="s">
        <v>33</v>
      </c>
      <c r="I12" s="111"/>
      <c r="J12" s="109" t="s">
        <v>92</v>
      </c>
      <c r="K12" s="109"/>
    </row>
    <row r="13" spans="1:16" s="43" customFormat="1" ht="15" customHeight="1" x14ac:dyDescent="0.2">
      <c r="A13" s="42"/>
      <c r="B13" s="42"/>
      <c r="C13" s="61" t="str">
        <f ca="1">_xll.SUBNM("smartco:organization","Workflow","Total Company","Caption_Default")</f>
        <v>Total Company</v>
      </c>
      <c r="D13" s="110" t="str">
        <f ca="1">_xll.SUBNM("smartco:Currency Calc","Default","Local")</f>
        <v>Local</v>
      </c>
      <c r="E13" s="110"/>
      <c r="F13" s="110" t="str">
        <f ca="1">_xll.SUBNM("smartco:Year","Default","Y2","Caption_Default")</f>
        <v>2015</v>
      </c>
      <c r="G13" s="110"/>
      <c r="H13" s="110" t="str">
        <f ca="1">_xll.SUBNM("smartco:Version","Current","Target","Caption_Default")</f>
        <v>Target</v>
      </c>
      <c r="I13" s="110"/>
      <c r="J13" s="110" t="s">
        <v>35</v>
      </c>
      <c r="K13" s="110"/>
      <c r="N13" s="42"/>
      <c r="O13" s="42"/>
      <c r="P13" s="42"/>
    </row>
    <row r="14" spans="1:16" ht="5.2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s="107" customFormat="1" ht="15" customHeight="1" thickBot="1" x14ac:dyDescent="0.3">
      <c r="C15" s="108" t="s">
        <v>36</v>
      </c>
      <c r="D15" s="77" t="s">
        <v>3</v>
      </c>
      <c r="E15" s="77" t="s">
        <v>37</v>
      </c>
      <c r="F15" s="77" t="s">
        <v>38</v>
      </c>
      <c r="G15" s="77" t="s">
        <v>39</v>
      </c>
      <c r="H15" s="77" t="s">
        <v>40</v>
      </c>
      <c r="I15" s="77" t="s">
        <v>41</v>
      </c>
      <c r="J15" s="77" t="s">
        <v>42</v>
      </c>
      <c r="K15" s="77" t="s">
        <v>43</v>
      </c>
      <c r="L15" s="77" t="s">
        <v>44</v>
      </c>
      <c r="M15" s="77" t="s">
        <v>45</v>
      </c>
      <c r="N15" s="77" t="s">
        <v>46</v>
      </c>
      <c r="O15" s="77" t="s">
        <v>47</v>
      </c>
      <c r="P15" s="77" t="s">
        <v>48</v>
      </c>
    </row>
    <row r="16" spans="1:16" ht="15" customHeight="1" thickTop="1" x14ac:dyDescent="0.25">
      <c r="A16" t="str">
        <f ca="1">IF(_xll.TM1RPTELISCONSOLIDATED($C$16,$C16),IF(_xll.TM1RPTELLEV($C$16,$C16)&lt;=3,_xll.TM1RPTELLEV($C$16,$C16),"D"),"N")</f>
        <v>N</v>
      </c>
      <c r="C16" s="100" t="str">
        <f ca="1">_xll.TM1RPTROW($C$9,"smartco:Account","Summary",,"Caption_Default",1,$H$8)</f>
        <v>4999 Gross Revenue</v>
      </c>
      <c r="D16" s="79">
        <f ca="1">_xll.DBRW($C$9,$D$13,$C$13,$F$13,D$15,$C16,$H$13)</f>
        <v>78162770.825327516</v>
      </c>
      <c r="E16" s="78">
        <f ca="1">_xll.DBRW($C$9,$D$13,$C$13,$F$13,E$15,$C16,$H$13)</f>
        <v>6069654.7933890335</v>
      </c>
      <c r="F16" s="78">
        <f ca="1">_xll.DBRW($C$9,$D$13,$C$13,$F$13,F$15,$C16,$H$13)</f>
        <v>6052929.5908489181</v>
      </c>
      <c r="G16" s="78">
        <f ca="1">_xll.DBRW($C$9,$D$13,$C$13,$F$13,G$15,$C16,$H$13)</f>
        <v>6153874.495646093</v>
      </c>
      <c r="H16" s="78">
        <f ca="1">_xll.DBRW($C$9,$D$13,$C$13,$F$13,H$15,$C16,$H$13)</f>
        <v>6219044.2994439611</v>
      </c>
      <c r="I16" s="78">
        <f ca="1">_xll.DBRW($C$9,$D$13,$C$13,$F$13,I$15,$C16,$H$13)</f>
        <v>5920326.4555805111</v>
      </c>
      <c r="J16" s="78">
        <f ca="1">_xll.DBRW($C$9,$D$13,$C$13,$F$13,J$15,$C16,$H$13)</f>
        <v>5835889.235957915</v>
      </c>
      <c r="K16" s="78">
        <f ca="1">_xll.DBRW($C$9,$D$13,$C$13,$F$13,K$15,$C16,$H$13)</f>
        <v>6202620.4161316399</v>
      </c>
      <c r="L16" s="78">
        <f ca="1">_xll.DBRW($C$9,$D$13,$C$13,$F$13,L$15,$C16,$H$13)</f>
        <v>6032728.6745786546</v>
      </c>
      <c r="M16" s="78">
        <f ca="1">_xll.DBRW($C$9,$D$13,$C$13,$F$13,M$15,$C16,$H$13)</f>
        <v>7238069.4078357136</v>
      </c>
      <c r="N16" s="78">
        <f ca="1">_xll.DBRW($C$9,$D$13,$C$13,$F$13,N$15,$C16,$H$13)</f>
        <v>7073260.7332728216</v>
      </c>
      <c r="O16" s="78">
        <f ca="1">_xll.DBRW($C$9,$D$13,$C$13,$F$13,O$15,$C16,$H$13)</f>
        <v>7990535.1389049105</v>
      </c>
      <c r="P16" s="78">
        <f ca="1">_xll.DBRW($C$9,$D$13,$C$13,$F$13,P$15,$C16,$H$13)</f>
        <v>7373837.5837373277</v>
      </c>
    </row>
    <row r="17" spans="1:16" ht="15" customHeight="1" x14ac:dyDescent="0.25">
      <c r="A17" t="str">
        <f ca="1">IF(_xll.TM1RPTELISCONSOLIDATED($C$16,$C17),IF(_xll.TM1RPTELLEV($C$16,$C17)&lt;=3,_xll.TM1RPTELLEV($C$16,$C17),"D"),"N")</f>
        <v>N</v>
      </c>
      <c r="C17" s="100" t="s">
        <v>21</v>
      </c>
      <c r="D17" s="79">
        <f ca="1">_xll.DBRW($C$9,$D$13,$C$13,$F$13,D$15,$C17,$H$13)</f>
        <v>56361652.908367358</v>
      </c>
      <c r="E17" s="78">
        <f ca="1">_xll.DBRW($C$9,$D$13,$C$13,$F$13,E$15,$C17,$H$13)</f>
        <v>4355994.6604081634</v>
      </c>
      <c r="F17" s="78">
        <f ca="1">_xll.DBRW($C$9,$D$13,$C$13,$F$13,F$15,$C17,$H$13)</f>
        <v>4288248.3126530619</v>
      </c>
      <c r="G17" s="78">
        <f ca="1">_xll.DBRW($C$9,$D$13,$C$13,$F$13,G$15,$C17,$H$13)</f>
        <v>4336244.3944897959</v>
      </c>
      <c r="H17" s="78">
        <f ca="1">_xll.DBRW($C$9,$D$13,$C$13,$F$13,H$15,$C17,$H$13)</f>
        <v>4514793.5483673466</v>
      </c>
      <c r="I17" s="78">
        <f ca="1">_xll.DBRW($C$9,$D$13,$C$13,$F$13,I$15,$C17,$H$13)</f>
        <v>4189402.8508163271</v>
      </c>
      <c r="J17" s="78">
        <f ca="1">_xll.DBRW($C$9,$D$13,$C$13,$F$13,J$15,$C17,$H$13)</f>
        <v>4066737.0695918375</v>
      </c>
      <c r="K17" s="78">
        <f ca="1">_xll.DBRW($C$9,$D$13,$C$13,$F$13,K$15,$C17,$H$13)</f>
        <v>4409159.0873469394</v>
      </c>
      <c r="L17" s="78">
        <f ca="1">_xll.DBRW($C$9,$D$13,$C$13,$F$13,L$15,$C17,$H$13)</f>
        <v>4393835.8512244895</v>
      </c>
      <c r="M17" s="78">
        <f ca="1">_xll.DBRW($C$9,$D$13,$C$13,$F$13,M$15,$C17,$H$13)</f>
        <v>5509232.8906122446</v>
      </c>
      <c r="N17" s="78">
        <f ca="1">_xll.DBRW($C$9,$D$13,$C$13,$F$13,N$15,$C17,$H$13)</f>
        <v>5294075.0155102042</v>
      </c>
      <c r="O17" s="78">
        <f ca="1">_xll.DBRW($C$9,$D$13,$C$13,$F$13,O$15,$C17,$H$13)</f>
        <v>5812638.7742857141</v>
      </c>
      <c r="P17" s="78">
        <f ca="1">_xll.DBRW($C$9,$D$13,$C$13,$F$13,P$15,$C17,$H$13)</f>
        <v>5191290.4530612249</v>
      </c>
    </row>
    <row r="18" spans="1:16" ht="15" customHeight="1" x14ac:dyDescent="0.25">
      <c r="A18">
        <f ca="1">IF(_xll.TM1RPTELISCONSOLIDATED($C$16,$C18),IF(_xll.TM1RPTELLEV($C$16,$C18)&lt;=3,_xll.TM1RPTELLEV($C$16,$C18),"D"),"N")</f>
        <v>2</v>
      </c>
      <c r="C18" s="105" t="s">
        <v>22</v>
      </c>
      <c r="D18" s="79">
        <f ca="1">_xll.DBRW($C$9,$D$13,$C$13,$F$13,D$15,$C18,$H$13)</f>
        <v>21801117.916960154</v>
      </c>
      <c r="E18" s="79">
        <f ca="1">_xll.DBRW($C$9,$D$13,$C$13,$F$13,E$15,$C18,$H$13)</f>
        <v>1713660.1329808715</v>
      </c>
      <c r="F18" s="79">
        <f ca="1">_xll.DBRW($C$9,$D$13,$C$13,$F$13,F$15,$C18,$H$13)</f>
        <v>1764681.2781958566</v>
      </c>
      <c r="G18" s="79">
        <f ca="1">_xll.DBRW($C$9,$D$13,$C$13,$F$13,G$15,$C18,$H$13)</f>
        <v>1817630.1011562971</v>
      </c>
      <c r="H18" s="79">
        <f ca="1">_xll.DBRW($C$9,$D$13,$C$13,$F$13,H$15,$C18,$H$13)</f>
        <v>1704250.7510766136</v>
      </c>
      <c r="I18" s="79">
        <f ca="1">_xll.DBRW($C$9,$D$13,$C$13,$F$13,I$15,$C18,$H$13)</f>
        <v>1730923.6047641849</v>
      </c>
      <c r="J18" s="79">
        <f ca="1">_xll.DBRW($C$9,$D$13,$C$13,$F$13,J$15,$C18,$H$13)</f>
        <v>1769152.166366078</v>
      </c>
      <c r="K18" s="79">
        <f ca="1">_xll.DBRW($C$9,$D$13,$C$13,$F$13,K$15,$C18,$H$13)</f>
        <v>1793461.3287847014</v>
      </c>
      <c r="L18" s="79">
        <f ca="1">_xll.DBRW($C$9,$D$13,$C$13,$F$13,L$15,$C18,$H$13)</f>
        <v>1638892.8233541639</v>
      </c>
      <c r="M18" s="79">
        <f ca="1">_xll.DBRW($C$9,$D$13,$C$13,$F$13,M$15,$C18,$H$13)</f>
        <v>1728836.5172234685</v>
      </c>
      <c r="N18" s="79">
        <f ca="1">_xll.DBRW($C$9,$D$13,$C$13,$F$13,N$15,$C18,$H$13)</f>
        <v>1779185.7177626181</v>
      </c>
      <c r="O18" s="79">
        <f ca="1">_xll.DBRW($C$9,$D$13,$C$13,$F$13,O$15,$C18,$H$13)</f>
        <v>2177896.3646191959</v>
      </c>
      <c r="P18" s="79">
        <f ca="1">_xll.DBRW($C$9,$D$13,$C$13,$F$13,P$15,$C18,$H$13)</f>
        <v>2182547.1306761033</v>
      </c>
    </row>
    <row r="19" spans="1:16" ht="15" customHeight="1" x14ac:dyDescent="0.25">
      <c r="A19">
        <f ca="1">IF(_xll.TM1RPTELISCONSOLIDATED($C$16,$C19),IF(_xll.TM1RPTELLEV($C$16,$C19)&lt;=3,_xll.TM1RPTELLEV($C$16,$C19),"D"),"N")</f>
        <v>3</v>
      </c>
      <c r="C19" s="101" t="s">
        <v>23</v>
      </c>
      <c r="D19" s="79">
        <f ca="1">_xll.DBRW($C$9,$D$13,$C$13,$F$13,D$15,$C19,$H$13)</f>
        <v>3016395.874042633</v>
      </c>
      <c r="E19" s="78">
        <f ca="1">_xll.DBRW($C$9,$D$13,$C$13,$F$13,E$15,$C19,$H$13)</f>
        <v>204256.53352852637</v>
      </c>
      <c r="F19" s="78">
        <f ca="1">_xll.DBRW($C$9,$D$13,$C$13,$F$13,F$15,$C19,$H$13)</f>
        <v>255878.817605861</v>
      </c>
      <c r="G19" s="78">
        <f ca="1">_xll.DBRW($C$9,$D$13,$C$13,$F$13,G$15,$C19,$H$13)</f>
        <v>266124.11165386747</v>
      </c>
      <c r="H19" s="78">
        <f ca="1">_xll.DBRW($C$9,$D$13,$C$13,$F$13,H$15,$C19,$H$13)</f>
        <v>276748.54126055713</v>
      </c>
      <c r="I19" s="78">
        <f ca="1">_xll.DBRW($C$9,$D$13,$C$13,$F$13,I$15,$C19,$H$13)</f>
        <v>276233.92974047724</v>
      </c>
      <c r="J19" s="78">
        <f ca="1">_xll.DBRW($C$9,$D$13,$C$13,$F$13,J$15,$C19,$H$13)</f>
        <v>276993.30859112478</v>
      </c>
      <c r="K19" s="78">
        <f ca="1">_xll.DBRW($C$9,$D$13,$C$13,$F$13,K$15,$C19,$H$13)</f>
        <v>278924.83965071064</v>
      </c>
      <c r="L19" s="78">
        <f ca="1">_xll.DBRW($C$9,$D$13,$C$13,$F$13,L$15,$C19,$H$13)</f>
        <v>266527.67539462983</v>
      </c>
      <c r="M19" s="78">
        <f ca="1">_xll.DBRW($C$9,$D$13,$C$13,$F$13,M$15,$C19,$H$13)</f>
        <v>266527.67539462983</v>
      </c>
      <c r="N19" s="78">
        <f ca="1">_xll.DBRW($C$9,$D$13,$C$13,$F$13,N$15,$C19,$H$13)</f>
        <v>218158.3698958137</v>
      </c>
      <c r="O19" s="78">
        <f ca="1">_xll.DBRW($C$9,$D$13,$C$13,$F$13,O$15,$C19,$H$13)</f>
        <v>216815.14681091683</v>
      </c>
      <c r="P19" s="78">
        <f ca="1">_xll.DBRW($C$9,$D$13,$C$13,$F$13,P$15,$C19,$H$13)</f>
        <v>213206.92451551795</v>
      </c>
    </row>
    <row r="20" spans="1:16" ht="15" customHeight="1" x14ac:dyDescent="0.25">
      <c r="A20">
        <f ca="1">IF(_xll.TM1RPTELISCONSOLIDATED($C$16,$C20),IF(_xll.TM1RPTELLEV($C$16,$C20)&lt;=3,_xll.TM1RPTELLEV($C$16,$C20),"D"),"N")</f>
        <v>3</v>
      </c>
      <c r="C20" s="101" t="s">
        <v>24</v>
      </c>
      <c r="D20" s="79">
        <f ca="1">_xll.DBRW($C$9,$D$13,$C$13,$F$13,D$15,$C20,$H$13)</f>
        <v>652974.83979103249</v>
      </c>
      <c r="E20" s="78">
        <f ca="1">_xll.DBRW($C$9,$D$13,$C$13,$F$13,E$15,$C20,$H$13)</f>
        <v>54423.63614124665</v>
      </c>
      <c r="F20" s="78">
        <f ca="1">_xll.DBRW($C$9,$D$13,$C$13,$F$13,F$15,$C20,$H$13)</f>
        <v>54413.74578634416</v>
      </c>
      <c r="G20" s="78">
        <f ca="1">_xll.DBRW($C$9,$D$13,$C$13,$F$13,G$15,$C20,$H$13)</f>
        <v>54413.74578634416</v>
      </c>
      <c r="H20" s="78">
        <f ca="1">_xll.DBRW($C$9,$D$13,$C$13,$F$13,H$15,$C20,$H$13)</f>
        <v>54413.74578634416</v>
      </c>
      <c r="I20" s="78">
        <f ca="1">_xll.DBRW($C$9,$D$13,$C$13,$F$13,I$15,$C20,$H$13)</f>
        <v>54413.74578634416</v>
      </c>
      <c r="J20" s="78">
        <f ca="1">_xll.DBRW($C$9,$D$13,$C$13,$F$13,J$15,$C20,$H$13)</f>
        <v>54413.74578634416</v>
      </c>
      <c r="K20" s="78">
        <f ca="1">_xll.DBRW($C$9,$D$13,$C$13,$F$13,K$15,$C20,$H$13)</f>
        <v>54413.74578634416</v>
      </c>
      <c r="L20" s="78">
        <f ca="1">_xll.DBRW($C$9,$D$13,$C$13,$F$13,L$15,$C20,$H$13)</f>
        <v>54413.74578634416</v>
      </c>
      <c r="M20" s="78">
        <f ca="1">_xll.DBRW($C$9,$D$13,$C$13,$F$13,M$15,$C20,$H$13)</f>
        <v>54413.74578634416</v>
      </c>
      <c r="N20" s="78">
        <f ca="1">_xll.DBRW($C$9,$D$13,$C$13,$F$13,N$15,$C20,$H$13)</f>
        <v>54413.74578634416</v>
      </c>
      <c r="O20" s="78">
        <f ca="1">_xll.DBRW($C$9,$D$13,$C$13,$F$13,O$15,$C20,$H$13)</f>
        <v>54413.74578634416</v>
      </c>
      <c r="P20" s="78">
        <f ca="1">_xll.DBRW($C$9,$D$13,$C$13,$F$13,P$15,$C20,$H$13)</f>
        <v>54413.74578634416</v>
      </c>
    </row>
    <row r="21" spans="1:16" ht="15" customHeight="1" x14ac:dyDescent="0.25">
      <c r="A21">
        <f ca="1">IF(_xll.TM1RPTELISCONSOLIDATED($C$16,$C21),IF(_xll.TM1RPTELLEV($C$16,$C21)&lt;=3,_xll.TM1RPTELLEV($C$16,$C21),"D"),"N")</f>
        <v>3</v>
      </c>
      <c r="C21" s="101" t="s">
        <v>25</v>
      </c>
      <c r="D21" s="79">
        <f ca="1">_xll.DBRW($C$9,$D$13,$C$13,$F$13,D$15,$C21,$H$13)</f>
        <v>427025.96327010216</v>
      </c>
      <c r="E21" s="78">
        <f ca="1">_xll.DBRW($C$9,$D$13,$C$13,$F$13,E$15,$C21,$H$13)</f>
        <v>35585.496939175173</v>
      </c>
      <c r="F21" s="78">
        <f ca="1">_xll.DBRW($C$9,$D$13,$C$13,$F$13,F$15,$C21,$H$13)</f>
        <v>35585.496939175173</v>
      </c>
      <c r="G21" s="78">
        <f ca="1">_xll.DBRW($C$9,$D$13,$C$13,$F$13,G$15,$C21,$H$13)</f>
        <v>35585.496939175173</v>
      </c>
      <c r="H21" s="78">
        <f ca="1">_xll.DBRW($C$9,$D$13,$C$13,$F$13,H$15,$C21,$H$13)</f>
        <v>35585.496939175173</v>
      </c>
      <c r="I21" s="78">
        <f ca="1">_xll.DBRW($C$9,$D$13,$C$13,$F$13,I$15,$C21,$H$13)</f>
        <v>35585.496939175173</v>
      </c>
      <c r="J21" s="78">
        <f ca="1">_xll.DBRW($C$9,$D$13,$C$13,$F$13,J$15,$C21,$H$13)</f>
        <v>35585.496939175173</v>
      </c>
      <c r="K21" s="78">
        <f ca="1">_xll.DBRW($C$9,$D$13,$C$13,$F$13,K$15,$C21,$H$13)</f>
        <v>35585.496939175173</v>
      </c>
      <c r="L21" s="78">
        <f ca="1">_xll.DBRW($C$9,$D$13,$C$13,$F$13,L$15,$C21,$H$13)</f>
        <v>35585.496939175173</v>
      </c>
      <c r="M21" s="78">
        <f ca="1">_xll.DBRW($C$9,$D$13,$C$13,$F$13,M$15,$C21,$H$13)</f>
        <v>35585.496939175173</v>
      </c>
      <c r="N21" s="78">
        <f ca="1">_xll.DBRW($C$9,$D$13,$C$13,$F$13,N$15,$C21,$H$13)</f>
        <v>35585.496939175173</v>
      </c>
      <c r="O21" s="78">
        <f ca="1">_xll.DBRW($C$9,$D$13,$C$13,$F$13,O$15,$C21,$H$13)</f>
        <v>35585.496939175173</v>
      </c>
      <c r="P21" s="78">
        <f ca="1">_xll.DBRW($C$9,$D$13,$C$13,$F$13,P$15,$C21,$H$13)</f>
        <v>35585.496939175173</v>
      </c>
    </row>
    <row r="22" spans="1:16" ht="15" customHeight="1" x14ac:dyDescent="0.25">
      <c r="A22">
        <f ca="1">IF(_xll.TM1RPTELISCONSOLIDATED($C$16,$C22),IF(_xll.TM1RPTELLEV($C$16,$C22)&lt;=3,_xll.TM1RPTELLEV($C$16,$C22),"D"),"N")</f>
        <v>3</v>
      </c>
      <c r="C22" s="101" t="s">
        <v>26</v>
      </c>
      <c r="D22" s="79">
        <f ca="1">_xll.DBRW($C$9,$D$13,$C$13,$F$13,D$15,$C22,$H$13)</f>
        <v>3200518.8464472173</v>
      </c>
      <c r="E22" s="78">
        <f ca="1">_xll.DBRW($C$9,$D$13,$C$13,$F$13,E$15,$C22,$H$13)</f>
        <v>333364.73708435422</v>
      </c>
      <c r="F22" s="78">
        <f ca="1">_xll.DBRW($C$9,$D$13,$C$13,$F$13,F$15,$C22,$H$13)</f>
        <v>283760.80326568958</v>
      </c>
      <c r="G22" s="78">
        <f ca="1">_xll.DBRW($C$9,$D$13,$C$13,$F$13,G$15,$C22,$H$13)</f>
        <v>285075.89441206527</v>
      </c>
      <c r="H22" s="78">
        <f ca="1">_xll.DBRW($C$9,$D$13,$C$13,$F$13,H$15,$C22,$H$13)</f>
        <v>184552.93562836011</v>
      </c>
      <c r="I22" s="78">
        <f ca="1">_xll.DBRW($C$9,$D$13,$C$13,$F$13,I$15,$C22,$H$13)</f>
        <v>187731.97827559049</v>
      </c>
      <c r="J22" s="78">
        <f ca="1">_xll.DBRW($C$9,$D$13,$C$13,$F$13,J$15,$C22,$H$13)</f>
        <v>238651.00324063087</v>
      </c>
      <c r="K22" s="78">
        <f ca="1">_xll.DBRW($C$9,$D$13,$C$13,$F$13,K$15,$C22,$H$13)</f>
        <v>187731.97827559049</v>
      </c>
      <c r="L22" s="78">
        <f ca="1">_xll.DBRW($C$9,$D$13,$C$13,$F$13,L$15,$C22,$H$13)</f>
        <v>187731.97827559049</v>
      </c>
      <c r="M22" s="78">
        <f ca="1">_xll.DBRW($C$9,$D$13,$C$13,$F$13,M$15,$C22,$H$13)</f>
        <v>238651.00324063087</v>
      </c>
      <c r="N22" s="78">
        <f ca="1">_xll.DBRW($C$9,$D$13,$C$13,$F$13,N$15,$C22,$H$13)</f>
        <v>240514.95474148565</v>
      </c>
      <c r="O22" s="78">
        <f ca="1">_xll.DBRW($C$9,$D$13,$C$13,$F$13,O$15,$C22,$H$13)</f>
        <v>339722.82237881498</v>
      </c>
      <c r="P22" s="78">
        <f ca="1">_xll.DBRW($C$9,$D$13,$C$13,$F$13,P$15,$C22,$H$13)</f>
        <v>493028.75762841507</v>
      </c>
    </row>
    <row r="23" spans="1:16" ht="15" customHeight="1" x14ac:dyDescent="0.25">
      <c r="A23">
        <f ca="1">IF(_xll.TM1RPTELISCONSOLIDATED($C$16,$C23),IF(_xll.TM1RPTELLEV($C$16,$C23)&lt;=3,_xll.TM1RPTELLEV($C$16,$C23),"D"),"N")</f>
        <v>3</v>
      </c>
      <c r="C23" s="101" t="s">
        <v>27</v>
      </c>
      <c r="D23" s="79">
        <f ca="1">_xll.DBRW($C$9,$D$13,$C$13,$F$13,D$15,$C23,$H$13)</f>
        <v>1137401.0120000001</v>
      </c>
      <c r="E23" s="78">
        <f ca="1">_xll.DBRW($C$9,$D$13,$C$13,$F$13,E$15,$C23,$H$13)</f>
        <v>97014.180999999982</v>
      </c>
      <c r="F23" s="78">
        <f ca="1">_xll.DBRW($C$9,$D$13,$C$13,$F$13,F$15,$C23,$H$13)</f>
        <v>94512.780999999988</v>
      </c>
      <c r="G23" s="78">
        <f ca="1">_xll.DBRW($C$9,$D$13,$C$13,$F$13,G$15,$C23,$H$13)</f>
        <v>94541.314999999988</v>
      </c>
      <c r="H23" s="78">
        <f ca="1">_xll.DBRW($C$9,$D$13,$C$13,$F$13,H$15,$C23,$H$13)</f>
        <v>94563.314999999988</v>
      </c>
      <c r="I23" s="78">
        <f ca="1">_xll.DBRW($C$9,$D$13,$C$13,$F$13,I$15,$C23,$H$13)</f>
        <v>94567.714999999982</v>
      </c>
      <c r="J23" s="78">
        <f ca="1">_xll.DBRW($C$9,$D$13,$C$13,$F$13,J$15,$C23,$H$13)</f>
        <v>94584.214999999982</v>
      </c>
      <c r="K23" s="78">
        <f ca="1">_xll.DBRW($C$9,$D$13,$C$13,$F$13,K$15,$C23,$H$13)</f>
        <v>94599.614999999991</v>
      </c>
      <c r="L23" s="78">
        <f ca="1">_xll.DBRW($C$9,$D$13,$C$13,$F$13,L$15,$C23,$H$13)</f>
        <v>94599.614999999991</v>
      </c>
      <c r="M23" s="78">
        <f ca="1">_xll.DBRW($C$9,$D$13,$C$13,$F$13,M$15,$C23,$H$13)</f>
        <v>94599.614999999991</v>
      </c>
      <c r="N23" s="78">
        <f ca="1">_xll.DBRW($C$9,$D$13,$C$13,$F$13,N$15,$C23,$H$13)</f>
        <v>94606.214999999982</v>
      </c>
      <c r="O23" s="78">
        <f ca="1">_xll.DBRW($C$9,$D$13,$C$13,$F$13,O$15,$C23,$H$13)</f>
        <v>94606.214999999982</v>
      </c>
      <c r="P23" s="78">
        <f ca="1">_xll.DBRW($C$9,$D$13,$C$13,$F$13,P$15,$C23,$H$13)</f>
        <v>94606.214999999982</v>
      </c>
    </row>
    <row r="24" spans="1:16" ht="15" customHeight="1" x14ac:dyDescent="0.25">
      <c r="A24">
        <f ca="1">IF(_xll.TM1RPTELISCONSOLIDATED($C$16,$C24),IF(_xll.TM1RPTELLEV($C$16,$C24)&lt;=3,_xll.TM1RPTELLEV($C$16,$C24),"D"),"N")</f>
        <v>3</v>
      </c>
      <c r="C24" s="101" t="s">
        <v>28</v>
      </c>
      <c r="D24" s="79">
        <f ca="1">_xll.DBRW($C$9,$D$13,$C$13,$F$13,D$15,$C24,$H$13)</f>
        <v>2030118.9731732756</v>
      </c>
      <c r="E24" s="78">
        <f ca="1">_xll.DBRW($C$9,$D$13,$C$13,$F$13,E$15,$C24,$H$13)</f>
        <v>7417.7661768708722</v>
      </c>
      <c r="F24" s="78">
        <f ca="1">_xll.DBRW($C$9,$D$13,$C$13,$F$13,F$15,$C24,$H$13)</f>
        <v>26889.402391156902</v>
      </c>
      <c r="G24" s="78">
        <f ca="1">_xll.DBRW($C$9,$D$13,$C$13,$F$13,G$15,$C24,$H$13)</f>
        <v>96245.516144899535</v>
      </c>
      <c r="H24" s="78">
        <f ca="1">_xll.DBRW($C$9,$D$13,$C$13,$F$13,H$15,$C24,$H$13)</f>
        <v>132592.57041156679</v>
      </c>
      <c r="I24" s="78">
        <f ca="1">_xll.DBRW($C$9,$D$13,$C$13,$F$13,I$15,$C24,$H$13)</f>
        <v>147428.10276530858</v>
      </c>
      <c r="J24" s="78">
        <f ca="1">_xll.DBRW($C$9,$D$13,$C$13,$F$13,J$15,$C24,$H$13)</f>
        <v>196076.28594195336</v>
      </c>
      <c r="K24" s="78">
        <f ca="1">_xll.DBRW($C$9,$D$13,$C$13,$F$13,K$15,$C24,$H$13)</f>
        <v>198548.87466757698</v>
      </c>
      <c r="L24" s="78">
        <f ca="1">_xll.DBRW($C$9,$D$13,$C$13,$F$13,L$15,$C24,$H$13)</f>
        <v>213384.40702131868</v>
      </c>
      <c r="M24" s="78">
        <f ca="1">_xll.DBRW($C$9,$D$13,$C$13,$F$13,M$15,$C24,$H$13)</f>
        <v>235637.70555193126</v>
      </c>
      <c r="N24" s="78">
        <f ca="1">_xll.DBRW($C$9,$D$13,$C$13,$F$13,N$15,$C24,$H$13)</f>
        <v>258632.780700231</v>
      </c>
      <c r="O24" s="78">
        <f ca="1">_xll.DBRW($C$9,$D$13,$C$13,$F$13,O$15,$C24,$H$13)</f>
        <v>258632.780700231</v>
      </c>
      <c r="P24" s="78">
        <f ca="1">_xll.DBRW($C$9,$D$13,$C$13,$F$13,P$15,$C24,$H$13)</f>
        <v>258632.780700231</v>
      </c>
    </row>
    <row r="25" spans="1:16" ht="15" customHeight="1" x14ac:dyDescent="0.25">
      <c r="A25">
        <f ca="1">IF(_xll.TM1RPTELISCONSOLIDATED($C$16,$C25),IF(_xll.TM1RPTELLEV($C$16,$C25)&lt;=3,_xll.TM1RPTELLEV($C$16,$C25),"D"),"N")</f>
        <v>2</v>
      </c>
      <c r="C25" s="105" t="s">
        <v>29</v>
      </c>
      <c r="D25" s="79">
        <f ca="1">_xll.DBRW($C$9,$D$13,$C$13,$F$13,D$15,$C25,$H$13)</f>
        <v>10464435.508724261</v>
      </c>
      <c r="E25" s="79">
        <f ca="1">_xll.DBRW($C$9,$D$13,$C$13,$F$13,E$15,$C25,$H$13)</f>
        <v>732062.35087017331</v>
      </c>
      <c r="F25" s="79">
        <f ca="1">_xll.DBRW($C$9,$D$13,$C$13,$F$13,F$15,$C25,$H$13)</f>
        <v>751041.04698822682</v>
      </c>
      <c r="G25" s="79">
        <f ca="1">_xll.DBRW($C$9,$D$13,$C$13,$F$13,G$15,$C25,$H$13)</f>
        <v>831986.07993635163</v>
      </c>
      <c r="H25" s="79">
        <f ca="1">_xll.DBRW($C$9,$D$13,$C$13,$F$13,H$15,$C25,$H$13)</f>
        <v>778456.60502600332</v>
      </c>
      <c r="I25" s="79">
        <f ca="1">_xll.DBRW($C$9,$D$13,$C$13,$F$13,I$15,$C25,$H$13)</f>
        <v>795960.96850689547</v>
      </c>
      <c r="J25" s="79">
        <f ca="1">_xll.DBRW($C$9,$D$13,$C$13,$F$13,J$15,$C25,$H$13)</f>
        <v>896304.0554992283</v>
      </c>
      <c r="K25" s="79">
        <f ca="1">_xll.DBRW($C$9,$D$13,$C$13,$F$13,K$15,$C25,$H$13)</f>
        <v>849804.55031939747</v>
      </c>
      <c r="L25" s="79">
        <f ca="1">_xll.DBRW($C$9,$D$13,$C$13,$F$13,L$15,$C25,$H$13)</f>
        <v>852242.91841705842</v>
      </c>
      <c r="M25" s="79">
        <f ca="1">_xll.DBRW($C$9,$D$13,$C$13,$F$13,M$15,$C25,$H$13)</f>
        <v>925415.24191271141</v>
      </c>
      <c r="N25" s="79">
        <f ca="1">_xll.DBRW($C$9,$D$13,$C$13,$F$13,N$15,$C25,$H$13)</f>
        <v>901911.56306304969</v>
      </c>
      <c r="O25" s="79">
        <f ca="1">_xll.DBRW($C$9,$D$13,$C$13,$F$13,O$15,$C25,$H$13)</f>
        <v>999776.20761548239</v>
      </c>
      <c r="P25" s="79">
        <f ca="1">_xll.DBRW($C$9,$D$13,$C$13,$F$13,P$15,$C25,$H$13)</f>
        <v>1149473.9205696834</v>
      </c>
    </row>
    <row r="26" spans="1:16" ht="15" customHeight="1" x14ac:dyDescent="0.25">
      <c r="A26">
        <f ca="1">IF(_xll.TM1RPTELISCONSOLIDATED($C$16,$C26),IF(_xll.TM1RPTELLEV($C$16,$C26)&lt;=3,_xll.TM1RPTELLEV($C$16,$C26),"D"),"N")</f>
        <v>1</v>
      </c>
      <c r="C26" s="103" t="s">
        <v>30</v>
      </c>
      <c r="D26" s="79">
        <f ca="1">_xll.DBRW($C$9,$D$13,$C$13,$F$13,D$15,$C26,$H$13)</f>
        <v>11336682.408235895</v>
      </c>
      <c r="E26" s="79">
        <f ca="1">_xll.DBRW($C$9,$D$13,$C$13,$F$13,E$15,$C26,$H$13)</f>
        <v>981597.7821106984</v>
      </c>
      <c r="F26" s="79">
        <f ca="1">_xll.DBRW($C$9,$D$13,$C$13,$F$13,F$15,$C26,$H$13)</f>
        <v>1013640.2312076297</v>
      </c>
      <c r="G26" s="79">
        <f ca="1">_xll.DBRW($C$9,$D$13,$C$13,$F$13,G$15,$C26,$H$13)</f>
        <v>985644.02121994598</v>
      </c>
      <c r="H26" s="79">
        <f ca="1">_xll.DBRW($C$9,$D$13,$C$13,$F$13,H$15,$C26,$H$13)</f>
        <v>925794.1460506107</v>
      </c>
      <c r="I26" s="79">
        <f ca="1">_xll.DBRW($C$9,$D$13,$C$13,$F$13,I$15,$C26,$H$13)</f>
        <v>934962.63625728968</v>
      </c>
      <c r="J26" s="79">
        <f ca="1">_xll.DBRW($C$9,$D$13,$C$13,$F$13,J$15,$C26,$H$13)</f>
        <v>872848.11086684943</v>
      </c>
      <c r="K26" s="79">
        <f ca="1">_xll.DBRW($C$9,$D$13,$C$13,$F$13,K$15,$C26,$H$13)</f>
        <v>943656.77846530417</v>
      </c>
      <c r="L26" s="79">
        <f ca="1">_xll.DBRW($C$9,$D$13,$C$13,$F$13,L$15,$C26,$H$13)</f>
        <v>786649.90493710595</v>
      </c>
      <c r="M26" s="79">
        <f ca="1">_xll.DBRW($C$9,$D$13,$C$13,$F$13,M$15,$C26,$H$13)</f>
        <v>803421.27531075745</v>
      </c>
      <c r="N26" s="79">
        <f ca="1">_xll.DBRW($C$9,$D$13,$C$13,$F$13,N$15,$C26,$H$13)</f>
        <v>877274.1546995684</v>
      </c>
      <c r="O26" s="79">
        <f ca="1">_xll.DBRW($C$9,$D$13,$C$13,$F$13,O$15,$C26,$H$13)</f>
        <v>1178120.1570037138</v>
      </c>
      <c r="P26" s="79">
        <f ca="1">_xll.DBRW($C$9,$D$13,$C$13,$F$13,P$15,$C26,$H$13)</f>
        <v>1033073.2101064204</v>
      </c>
    </row>
    <row r="27" spans="1:16" ht="15" customHeight="1" x14ac:dyDescent="0.25">
      <c r="A27">
        <f ca="1">IF(_xll.TM1RPTELISCONSOLIDATED($C$16,$C27),IF(_xll.TM1RPTELLEV($C$16,$C27)&lt;=3,_xll.TM1RPTELLEV($C$16,$C27),"D"),"N")</f>
        <v>1</v>
      </c>
      <c r="C27" s="104" t="s">
        <v>31</v>
      </c>
      <c r="D27" s="79">
        <f ca="1">_xll.DBRW($C$9,$D$13,$C$13,$F$13,D$15,$C27,$H$13)</f>
        <v>1.4551915228366852E-11</v>
      </c>
      <c r="E27" s="79">
        <f ca="1">_xll.DBRW($C$9,$D$13,$C$13,$F$13,E$15,$C27,$H$13)</f>
        <v>7.2759576141834259E-12</v>
      </c>
      <c r="F27" s="79">
        <f ca="1">_xll.DBRW($C$9,$D$13,$C$13,$F$13,F$15,$C27,$H$13)</f>
        <v>-3.637978807091713E-12</v>
      </c>
      <c r="G27" s="79">
        <f ca="1">_xll.DBRW($C$9,$D$13,$C$13,$F$13,G$15,$C27,$H$13)</f>
        <v>-3.637978807091713E-12</v>
      </c>
      <c r="H27" s="79">
        <f ca="1">_xll.DBRW($C$9,$D$13,$C$13,$F$13,H$15,$C27,$H$13)</f>
        <v>1.8189894035458565E-12</v>
      </c>
      <c r="I27" s="79">
        <f ca="1">_xll.DBRW($C$9,$D$13,$C$13,$F$13,I$15,$C27,$H$13)</f>
        <v>9.0949470177292824E-13</v>
      </c>
      <c r="J27" s="79">
        <f ca="1">_xll.DBRW($C$9,$D$13,$C$13,$F$13,J$15,$C27,$H$13)</f>
        <v>-8.1854523159563541E-12</v>
      </c>
      <c r="K27" s="79">
        <f ca="1">_xll.DBRW($C$9,$D$13,$C$13,$F$13,K$15,$C27,$H$13)</f>
        <v>9.0949470177292824E-13</v>
      </c>
      <c r="L27" s="79">
        <f ca="1">_xll.DBRW($C$9,$D$13,$C$13,$F$13,L$15,$C27,$H$13)</f>
        <v>0</v>
      </c>
      <c r="M27" s="79">
        <f ca="1">_xll.DBRW($C$9,$D$13,$C$13,$F$13,M$15,$C27,$H$13)</f>
        <v>-2.7284841053187847E-12</v>
      </c>
      <c r="N27" s="79">
        <f ca="1">_xll.DBRW($C$9,$D$13,$C$13,$F$13,N$15,$C27,$H$13)</f>
        <v>0</v>
      </c>
      <c r="O27" s="79">
        <f ca="1">_xll.DBRW($C$9,$D$13,$C$13,$F$13,O$15,$C27,$H$13)</f>
        <v>1.8189894035458565E-12</v>
      </c>
      <c r="P27" s="79">
        <f ca="1">_xll.DBRW($C$9,$D$13,$C$13,$F$13,P$15,$C27,$H$13)</f>
        <v>0</v>
      </c>
    </row>
    <row r="28" spans="1:16" ht="15" customHeight="1" x14ac:dyDescent="0.25">
      <c r="A28">
        <f ca="1">IF(_xll.TM1RPTELISCONSOLIDATED($C$16,$C28),IF(_xll.TM1RPTELLEV($C$16,$C28)&lt;=3,_xll.TM1RPTELLEV($C$16,$C28),"D"),"N")</f>
        <v>0</v>
      </c>
      <c r="C28" s="106" t="s">
        <v>32</v>
      </c>
      <c r="D28" s="79">
        <f ca="1">_xll.DBRW($C$9,$D$13,$C$13,$F$13,D$15,$C28,$H$13)</f>
        <v>11336682.408235895</v>
      </c>
      <c r="E28" s="79">
        <f ca="1">_xll.DBRW($C$9,$D$13,$C$13,$F$13,E$15,$C28,$H$13)</f>
        <v>981597.7821106984</v>
      </c>
      <c r="F28" s="79">
        <f ca="1">_xll.DBRW($C$9,$D$13,$C$13,$F$13,F$15,$C28,$H$13)</f>
        <v>1013640.2312076297</v>
      </c>
      <c r="G28" s="79">
        <f ca="1">_xll.DBRW($C$9,$D$13,$C$13,$F$13,G$15,$C28,$H$13)</f>
        <v>985644.02121994598</v>
      </c>
      <c r="H28" s="79">
        <f ca="1">_xll.DBRW($C$9,$D$13,$C$13,$F$13,H$15,$C28,$H$13)</f>
        <v>925794.14605061058</v>
      </c>
      <c r="I28" s="79">
        <f ca="1">_xll.DBRW($C$9,$D$13,$C$13,$F$13,I$15,$C28,$H$13)</f>
        <v>934962.63625728968</v>
      </c>
      <c r="J28" s="79">
        <f ca="1">_xll.DBRW($C$9,$D$13,$C$13,$F$13,J$15,$C28,$H$13)</f>
        <v>872848.11086684954</v>
      </c>
      <c r="K28" s="79">
        <f ca="1">_xll.DBRW($C$9,$D$13,$C$13,$F$13,K$15,$C28,$H$13)</f>
        <v>943656.77846530406</v>
      </c>
      <c r="L28" s="79">
        <f ca="1">_xll.DBRW($C$9,$D$13,$C$13,$F$13,L$15,$C28,$H$13)</f>
        <v>786649.90493710607</v>
      </c>
      <c r="M28" s="79">
        <f ca="1">_xll.DBRW($C$9,$D$13,$C$13,$F$13,M$15,$C28,$H$13)</f>
        <v>803421.27531075757</v>
      </c>
      <c r="N28" s="79">
        <f ca="1">_xll.DBRW($C$9,$D$13,$C$13,$F$13,N$15,$C28,$H$13)</f>
        <v>877274.15469956852</v>
      </c>
      <c r="O28" s="79">
        <f ca="1">_xll.DBRW($C$9,$D$13,$C$13,$F$13,O$15,$C28,$H$13)</f>
        <v>1178120.1570037138</v>
      </c>
      <c r="P28" s="79">
        <f ca="1">_xll.DBRW($C$9,$D$13,$C$13,$F$13,P$15,$C28,$H$13)</f>
        <v>1033073.2101064204</v>
      </c>
    </row>
  </sheetData>
  <mergeCells count="8">
    <mergeCell ref="J12:K12"/>
    <mergeCell ref="H13:I13"/>
    <mergeCell ref="H12:I12"/>
    <mergeCell ref="J13:K13"/>
    <mergeCell ref="D12:E12"/>
    <mergeCell ref="F12:G12"/>
    <mergeCell ref="D13:E13"/>
    <mergeCell ref="F13:G13"/>
  </mergeCells>
  <phoneticPr fontId="11" type="noConversion"/>
  <dataValidations count="1">
    <dataValidation type="list" allowBlank="1" showInputMessage="1" showErrorMessage="1" sqref="J13">
      <formula1>SelectYesNo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34" r:id="rId4" name="TIButton1">
          <controlPr defaultSize="0" print="0" autoLine="0" r:id="rId5">
            <anchor moveWithCells="1">
              <from>
                <xdr:col>10</xdr:col>
                <xdr:colOff>57150</xdr:colOff>
                <xdr:row>9</xdr:row>
                <xdr:rowOff>361950</xdr:rowOff>
              </from>
              <to>
                <xdr:col>12</xdr:col>
                <xdr:colOff>495300</xdr:colOff>
                <xdr:row>10</xdr:row>
                <xdr:rowOff>257175</xdr:rowOff>
              </to>
            </anchor>
          </controlPr>
        </control>
      </mc:Choice>
      <mc:Fallback>
        <control shapeId="5134" r:id="rId4" name="TIButton1"/>
      </mc:Fallback>
    </mc:AlternateContent>
    <mc:AlternateContent xmlns:mc="http://schemas.openxmlformats.org/markup-compatibility/2006">
      <mc:Choice Requires="x14">
        <control shapeId="5121" r:id="rId6" name="TIButton2">
          <controlPr defaultSize="0" print="0" autoLine="0" r:id="rId7">
            <anchor moveWithCells="1">
              <from>
                <xdr:col>13</xdr:col>
                <xdr:colOff>38100</xdr:colOff>
                <xdr:row>9</xdr:row>
                <xdr:rowOff>352425</xdr:rowOff>
              </from>
              <to>
                <xdr:col>15</xdr:col>
                <xdr:colOff>495300</xdr:colOff>
                <xdr:row>10</xdr:row>
                <xdr:rowOff>247650</xdr:rowOff>
              </to>
            </anchor>
          </controlPr>
        </control>
      </mc:Choice>
      <mc:Fallback>
        <control shapeId="5121" r:id="rId6" name="TIButton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21"/>
  <sheetViews>
    <sheetView showGridLines="0" showRowColHeaders="0" topLeftCell="B10" workbookViewId="0">
      <selection activeCell="C21" sqref="C21"/>
    </sheetView>
  </sheetViews>
  <sheetFormatPr defaultRowHeight="15" x14ac:dyDescent="0.25"/>
  <cols>
    <col min="1" max="1" width="2.7109375" hidden="1" customWidth="1"/>
    <col min="2" max="2" width="1.42578125" customWidth="1"/>
    <col min="3" max="3" width="27" bestFit="1" customWidth="1"/>
    <col min="4" max="4" width="18.85546875" bestFit="1" customWidth="1"/>
    <col min="5" max="5" width="15.85546875" bestFit="1" customWidth="1"/>
    <col min="6" max="6" width="14.28515625" customWidth="1"/>
    <col min="7" max="7" width="11.28515625" customWidth="1"/>
    <col min="8" max="8" width="26.5703125" bestFit="1" customWidth="1"/>
  </cols>
  <sheetData>
    <row r="1" spans="1:8" hidden="1" x14ac:dyDescent="0.25">
      <c r="A1" t="s">
        <v>9</v>
      </c>
      <c r="D1" s="31"/>
      <c r="F1" s="31"/>
      <c r="G1" s="31"/>
    </row>
    <row r="2" spans="1:8" hidden="1" x14ac:dyDescent="0.25">
      <c r="A2">
        <f>0</f>
        <v>0</v>
      </c>
      <c r="C2" s="62"/>
      <c r="D2" s="72"/>
      <c r="E2" s="52"/>
      <c r="F2" s="73"/>
      <c r="G2" s="81"/>
      <c r="H2" s="29"/>
    </row>
    <row r="3" spans="1:8" hidden="1" x14ac:dyDescent="0.25">
      <c r="A3">
        <f>1</f>
        <v>1</v>
      </c>
      <c r="C3" s="62"/>
      <c r="D3" s="72"/>
      <c r="E3" s="52"/>
      <c r="F3" s="73"/>
      <c r="G3" s="81"/>
      <c r="H3" s="29"/>
    </row>
    <row r="4" spans="1:8" hidden="1" x14ac:dyDescent="0.25">
      <c r="A4">
        <f>2</f>
        <v>2</v>
      </c>
      <c r="C4" s="63"/>
      <c r="D4" s="64"/>
      <c r="E4" s="50"/>
      <c r="F4" s="65"/>
      <c r="G4" s="80"/>
      <c r="H4" s="29"/>
    </row>
    <row r="5" spans="1:8" hidden="1" x14ac:dyDescent="0.25">
      <c r="A5">
        <f>3</f>
        <v>3</v>
      </c>
      <c r="C5" s="63"/>
      <c r="D5" s="64"/>
      <c r="E5" s="50"/>
      <c r="F5" s="65"/>
      <c r="G5" s="80"/>
      <c r="H5" s="29"/>
    </row>
    <row r="6" spans="1:8" hidden="1" x14ac:dyDescent="0.25">
      <c r="A6" t="s">
        <v>7</v>
      </c>
      <c r="C6" s="63"/>
      <c r="D6" s="64"/>
      <c r="E6" s="50"/>
      <c r="F6" s="65"/>
      <c r="G6" s="80"/>
      <c r="H6" s="30"/>
    </row>
    <row r="7" spans="1:8" hidden="1" x14ac:dyDescent="0.25">
      <c r="A7" t="s">
        <v>8</v>
      </c>
      <c r="C7" s="63"/>
      <c r="D7" s="64"/>
      <c r="E7" s="50"/>
      <c r="F7" s="65"/>
      <c r="G7" s="80"/>
      <c r="H7" s="30"/>
    </row>
    <row r="8" spans="1:8" hidden="1" x14ac:dyDescent="0.25">
      <c r="A8" t="s">
        <v>10</v>
      </c>
    </row>
    <row r="9" spans="1:8" hidden="1" x14ac:dyDescent="0.25">
      <c r="C9" t="str">
        <f ca="1">_xll.TM1RPTVIEW("smartco:Income Statement:1", 0, _xll.TM1RPTTITLE("smartco:Currency Calc",$D$13), _xll.TM1RPTTITLE("smartco:Year",$E$13), _xll.TM1RPTTITLE("smartco:Month",$F$13), _xll.TM1RPTTITLE("smartco:Account",$C$13),TM1RPTFMTRNG,TM1RPTFMTIDCOL)</f>
        <v>smartco:Income Statement:1</v>
      </c>
    </row>
    <row r="10" spans="1:8" ht="29.25" customHeight="1" thickBot="1" x14ac:dyDescent="0.3">
      <c r="A10" s="16"/>
      <c r="B10" s="25"/>
      <c r="C10" s="59"/>
      <c r="D10" s="59"/>
      <c r="E10" s="59"/>
      <c r="F10" s="59"/>
      <c r="G10" s="59"/>
      <c r="H10" s="59"/>
    </row>
    <row r="11" spans="1:8" ht="28.5" customHeight="1" x14ac:dyDescent="0.25"/>
    <row r="12" spans="1:8" ht="15" customHeight="1" x14ac:dyDescent="0.25">
      <c r="C12" s="19" t="s">
        <v>0</v>
      </c>
      <c r="D12" s="20" t="s">
        <v>1</v>
      </c>
      <c r="E12" s="20" t="s">
        <v>3</v>
      </c>
      <c r="F12" s="20" t="s">
        <v>2</v>
      </c>
      <c r="G12" s="109" t="s">
        <v>14</v>
      </c>
      <c r="H12" s="109"/>
    </row>
    <row r="13" spans="1:8" s="41" customFormat="1" ht="15" customHeight="1" x14ac:dyDescent="0.2">
      <c r="C13" s="61" t="str">
        <f ca="1">_xll.SUBNM("smartco:Account","Default","6099","Caption_Default")</f>
        <v>6099 PAYROLL</v>
      </c>
      <c r="D13" s="61" t="str">
        <f ca="1">_xll.SUBNM("smartco:Currency Calc","Default","Local")</f>
        <v>Local</v>
      </c>
      <c r="E13" s="61" t="str">
        <f ca="1">_xll.SUBNM("smartco:Year","Default","Y2","Caption_Default")</f>
        <v>2015</v>
      </c>
      <c r="F13" s="61" t="str">
        <f ca="1">_xll.SUBNM("smartco:Month","MY","Year")</f>
        <v>Year</v>
      </c>
      <c r="G13" s="110" t="s">
        <v>71</v>
      </c>
      <c r="H13" s="110"/>
    </row>
    <row r="15" spans="1:8" ht="15.75" thickBot="1" x14ac:dyDescent="0.3">
      <c r="C15" s="77"/>
      <c r="D15" s="77" t="s">
        <v>75</v>
      </c>
      <c r="E15" s="77" t="s">
        <v>5</v>
      </c>
      <c r="F15" s="77" t="s">
        <v>18</v>
      </c>
      <c r="G15" s="77" t="s">
        <v>74</v>
      </c>
      <c r="H15" s="77" t="s">
        <v>19</v>
      </c>
    </row>
    <row r="16" spans="1:8" ht="15.75" hidden="1" thickTop="1" x14ac:dyDescent="0.25">
      <c r="D16" s="28" t="s">
        <v>4</v>
      </c>
      <c r="E16" s="28" t="s">
        <v>5</v>
      </c>
      <c r="F16" s="28" t="s">
        <v>20</v>
      </c>
      <c r="G16" s="28" t="s">
        <v>76</v>
      </c>
      <c r="H16" s="28" t="s">
        <v>19</v>
      </c>
    </row>
    <row r="17" spans="1:8" ht="15" customHeight="1" thickTop="1" x14ac:dyDescent="0.25">
      <c r="A17">
        <f ca="1">IF(_xll.TM1RPTELISCONSOLIDATED($C$17,$C17),IF(_xll.TM1RPTELLEV($C$17,$C17)&lt;=3,_xll.TM1RPTELLEV($C$17,$C17),"D"),"N")</f>
        <v>1</v>
      </c>
      <c r="C17" s="68" t="str">
        <f ca="1">_xll.TM1RPTROW($C$9,"smartco:organization",$G$13,,"Caption_Default",1)</f>
        <v>Eastern Region</v>
      </c>
      <c r="D17" s="72">
        <f ca="1">_xll.DBRW($C$9,$D$13,$C17,$E$13,$F$13,$C$13,D$16)</f>
        <v>1178473.2589617237</v>
      </c>
      <c r="E17" s="52">
        <f ca="1">_xll.DBRW($C$9,$D$13,$C17,$E$13,$F$13,$C$13,E$16)</f>
        <v>1556752.4666665001</v>
      </c>
      <c r="F17" s="73">
        <f ca="1">_xll.DBRW($C$9,$D$13,$C17,$E$13,$F$13,$C$13,F$16)</f>
        <v>-378279.2077047762</v>
      </c>
      <c r="G17" s="81">
        <f ca="1">_xll.DBRW($C$9,$D$13,$C17,$E$13,$F$13,$C$13,G$16)</f>
        <v>-32.099098384500635</v>
      </c>
      <c r="H17" s="29" t="str">
        <f ca="1">_xll.DBRW($C$9,$D$13,$C17,$E$13,$F$13,$C$13,H$16)</f>
        <v/>
      </c>
    </row>
    <row r="18" spans="1:8" ht="15" customHeight="1" x14ac:dyDescent="0.25">
      <c r="A18">
        <f ca="1">IF(_xll.TM1RPTELISCONSOLIDATED($C$17,$C18),IF(_xll.TM1RPTELLEV($C$17,$C18)&lt;=3,_xll.TM1RPTELLEV($C$17,$C18),"D"),"N")</f>
        <v>1</v>
      </c>
      <c r="C18" s="68" t="s">
        <v>81</v>
      </c>
      <c r="D18" s="72">
        <f ca="1">_xll.DBRW($C$9,$D$13,$C18,$E$13,$F$13,$C$13,D$16)</f>
        <v>397654.62852589961</v>
      </c>
      <c r="E18" s="52">
        <f ca="1">_xll.DBRW($C$9,$D$13,$C18,$E$13,$F$13,$C$13,E$16)</f>
        <v>390358.32433365542</v>
      </c>
      <c r="F18" s="73">
        <f ca="1">_xll.DBRW($C$9,$D$13,$C18,$E$13,$F$13,$C$13,F$16)</f>
        <v>7296.3041922441917</v>
      </c>
      <c r="G18" s="81">
        <f ca="1">_xll.DBRW($C$9,$D$13,$C18,$E$13,$F$13,$C$13,G$16)</f>
        <v>1.8348327550877497</v>
      </c>
      <c r="H18" s="29" t="str">
        <f ca="1">_xll.DBRW($C$9,$D$13,$C18,$E$13,$F$13,$C$13,H$16)</f>
        <v/>
      </c>
    </row>
    <row r="19" spans="1:8" ht="15" customHeight="1" x14ac:dyDescent="0.25">
      <c r="A19">
        <f ca="1">IF(_xll.TM1RPTELISCONSOLIDATED($C$17,$C19),IF(_xll.TM1RPTELLEV($C$17,$C19)&lt;=3,_xll.TM1RPTELLEV($C$17,$C19),"D"),"N")</f>
        <v>1</v>
      </c>
      <c r="C19" s="68" t="s">
        <v>84</v>
      </c>
      <c r="D19" s="72">
        <f ca="1">_xll.DBRW($C$9,$D$13,$C19,$E$13,$F$13,$C$13,D$16)</f>
        <v>362499.85123831092</v>
      </c>
      <c r="E19" s="52">
        <f ca="1">_xll.DBRW($C$9,$D$13,$C19,$E$13,$F$13,$C$13,E$16)</f>
        <v>357095.12596964295</v>
      </c>
      <c r="F19" s="73">
        <f ca="1">_xll.DBRW($C$9,$D$13,$C19,$E$13,$F$13,$C$13,F$16)</f>
        <v>5404.7252686681459</v>
      </c>
      <c r="G19" s="81">
        <f ca="1">_xll.DBRW($C$9,$D$13,$C19,$E$13,$F$13,$C$13,G$16)</f>
        <v>1.4909586948050058</v>
      </c>
      <c r="H19" s="29" t="str">
        <f ca="1">_xll.DBRW($C$9,$D$13,$C19,$E$13,$F$13,$C$13,H$16)</f>
        <v/>
      </c>
    </row>
    <row r="20" spans="1:8" ht="15" customHeight="1" x14ac:dyDescent="0.25">
      <c r="A20">
        <f ca="1">IF(_xll.TM1RPTELISCONSOLIDATED($C$17,$C20),IF(_xll.TM1RPTELLEV($C$17,$C20)&lt;=3,_xll.TM1RPTELLEV($C$17,$C20),"D"),"N")</f>
        <v>1</v>
      </c>
      <c r="C20" s="68" t="s">
        <v>87</v>
      </c>
      <c r="D20" s="72">
        <f ca="1">_xll.DBRW($C$9,$D$13,$C20,$E$13,$F$13,$C$13,D$16)</f>
        <v>724972.54267088929</v>
      </c>
      <c r="E20" s="52">
        <f ca="1">_xll.DBRW($C$9,$D$13,$C20,$E$13,$F$13,$C$13,E$16)</f>
        <v>712189.95707283425</v>
      </c>
      <c r="F20" s="73">
        <f ca="1">_xll.DBRW($C$9,$D$13,$C20,$E$13,$F$13,$C$13,F$16)</f>
        <v>12782.585598054808</v>
      </c>
      <c r="G20" s="81">
        <f ca="1">_xll.DBRW($C$9,$D$13,$C20,$E$13,$F$13,$C$13,G$16)</f>
        <v>1.7631809181934786</v>
      </c>
      <c r="H20" s="29" t="str">
        <f ca="1">_xll.DBRW($C$9,$D$13,$C20,$E$13,$F$13,$C$13,H$16)</f>
        <v/>
      </c>
    </row>
    <row r="21" spans="1:8" ht="15" customHeight="1" x14ac:dyDescent="0.25">
      <c r="A21">
        <f ca="1">IF(_xll.TM1RPTELISCONSOLIDATED($C$17,$C21),IF(_xll.TM1RPTELLEV($C$17,$C21)&lt;=3,_xll.TM1RPTELLEV($C$17,$C21),"D"),"N")</f>
        <v>0</v>
      </c>
      <c r="C21" s="71" t="s">
        <v>91</v>
      </c>
      <c r="D21" s="72">
        <f ca="1">_xll.DBRW($C$9,$D$13,$C21,$E$13,$F$13,$C$13,D$16)</f>
        <v>2663600.2813968225</v>
      </c>
      <c r="E21" s="52">
        <f ca="1">_xll.DBRW($C$9,$D$13,$C21,$E$13,$F$13,$C$13,E$16)</f>
        <v>3016395.874042633</v>
      </c>
      <c r="F21" s="73">
        <f ca="1">_xll.DBRW($C$9,$D$13,$C21,$E$13,$F$13,$C$13,F$16)</f>
        <v>-352795.59264581045</v>
      </c>
      <c r="G21" s="81">
        <f ca="1">_xll.DBRW($C$9,$D$13,$C21,$E$13,$F$13,$C$13,G$16)</f>
        <v>-13.245066550751256</v>
      </c>
      <c r="H21" s="29" t="str">
        <f ca="1">_xll.DBRW($C$9,$D$13,$C21,$E$13,$F$13,$C$13,H$16)</f>
        <v/>
      </c>
    </row>
  </sheetData>
  <mergeCells count="2">
    <mergeCell ref="G12:H12"/>
    <mergeCell ref="G13:H13"/>
  </mergeCells>
  <phoneticPr fontId="11" type="noConversion"/>
  <dataValidations count="1">
    <dataValidation type="list" allowBlank="1" showInputMessage="1" showErrorMessage="1" sqref="G13">
      <formula1>Org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20" r:id="rId4" name="TIButton1">
          <controlPr defaultSize="0" print="0" autoLine="0" r:id="rId5">
            <anchor moveWithCells="1">
              <from>
                <xdr:col>7</xdr:col>
                <xdr:colOff>552450</xdr:colOff>
                <xdr:row>9</xdr:row>
                <xdr:rowOff>361950</xdr:rowOff>
              </from>
              <to>
                <xdr:col>7</xdr:col>
                <xdr:colOff>1704975</xdr:colOff>
                <xdr:row>10</xdr:row>
                <xdr:rowOff>276225</xdr:rowOff>
              </to>
            </anchor>
          </controlPr>
        </control>
      </mc:Choice>
      <mc:Fallback>
        <control shapeId="9220" r:id="rId4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4"/>
  <sheetViews>
    <sheetView showGridLines="0" showRowColHeaders="0" topLeftCell="A2" workbookViewId="0"/>
  </sheetViews>
  <sheetFormatPr defaultRowHeight="15" x14ac:dyDescent="0.25"/>
  <cols>
    <col min="1" max="1" width="1.28515625" customWidth="1"/>
    <col min="2" max="2" width="29" customWidth="1"/>
    <col min="3" max="3" width="25.5703125" hidden="1" customWidth="1"/>
    <col min="4" max="6" width="18.7109375" customWidth="1"/>
    <col min="7" max="7" width="13.5703125" customWidth="1"/>
  </cols>
  <sheetData>
    <row r="1" spans="1:7" hidden="1" x14ac:dyDescent="0.25">
      <c r="B1" t="s">
        <v>49</v>
      </c>
      <c r="D1" t="str">
        <f ca="1">_xll.VIEW("smartco:Income Statement",$D$5,$B$5,$G$5,$E$5,"!","!")</f>
        <v>smartco:Income Statement</v>
      </c>
    </row>
    <row r="2" spans="1:7" ht="28.5" customHeight="1" x14ac:dyDescent="0.25">
      <c r="A2" s="25"/>
      <c r="B2" s="59"/>
      <c r="C2" s="59"/>
      <c r="D2" s="59"/>
      <c r="E2" s="59"/>
      <c r="F2" s="59"/>
      <c r="G2" s="59"/>
    </row>
    <row r="3" spans="1:7" ht="7.5" customHeight="1" x14ac:dyDescent="0.25"/>
    <row r="4" spans="1:7" s="45" customFormat="1" ht="15" customHeight="1" x14ac:dyDescent="0.25">
      <c r="B4" s="26" t="s">
        <v>11</v>
      </c>
      <c r="C4" s="26"/>
      <c r="D4" s="27" t="s">
        <v>12</v>
      </c>
      <c r="E4" s="111" t="s">
        <v>2</v>
      </c>
      <c r="F4" s="111"/>
      <c r="G4" s="26" t="s">
        <v>3</v>
      </c>
    </row>
    <row r="5" spans="1:7" s="44" customFormat="1" ht="15" customHeight="1" x14ac:dyDescent="0.25">
      <c r="B5" s="82" t="str">
        <f ca="1">_xll.SUBNM("smartco:organization","Workflow","Total Company","Caption_Default")</f>
        <v>Total Company</v>
      </c>
      <c r="C5" s="82"/>
      <c r="D5" s="82" t="str">
        <f ca="1">_xll.SUBNM("smartco:Currency Calc","","Local")</f>
        <v>Local</v>
      </c>
      <c r="E5" s="112" t="str">
        <f ca="1">_xll.SUBNM("smartco:Month","MY","Year")</f>
        <v>Year</v>
      </c>
      <c r="F5" s="112"/>
      <c r="G5" s="82" t="str">
        <f ca="1">_xll.SUBNM("smartco:Year","Default","Y2","Caption_Default")</f>
        <v>2015</v>
      </c>
    </row>
    <row r="6" spans="1:7" ht="6.75" customHeight="1" x14ac:dyDescent="0.25"/>
    <row r="7" spans="1:7" s="3" customFormat="1" ht="19.5" customHeight="1" thickBot="1" x14ac:dyDescent="0.3">
      <c r="B7" s="77"/>
      <c r="C7" s="77"/>
      <c r="D7" s="77" t="s">
        <v>17</v>
      </c>
      <c r="E7" s="77" t="s">
        <v>5</v>
      </c>
      <c r="F7" s="77" t="s">
        <v>18</v>
      </c>
      <c r="G7" s="77" t="s">
        <v>74</v>
      </c>
    </row>
    <row r="8" spans="1:7" ht="15.75" hidden="1" thickTop="1" x14ac:dyDescent="0.25">
      <c r="D8" s="6" t="s">
        <v>4</v>
      </c>
      <c r="E8" s="6" t="s">
        <v>5</v>
      </c>
      <c r="F8" s="32" t="s">
        <v>20</v>
      </c>
      <c r="G8" s="32" t="s">
        <v>76</v>
      </c>
    </row>
    <row r="9" spans="1:7" s="3" customFormat="1" ht="15" customHeight="1" thickTop="1" x14ac:dyDescent="0.25">
      <c r="B9" s="33" t="s">
        <v>22</v>
      </c>
      <c r="C9" s="33"/>
      <c r="D9" s="83"/>
      <c r="E9" s="34"/>
      <c r="F9" s="83"/>
      <c r="G9" s="92"/>
    </row>
    <row r="10" spans="1:7" s="41" customFormat="1" ht="15" customHeight="1" x14ac:dyDescent="0.2">
      <c r="B10" s="48" t="s">
        <v>50</v>
      </c>
      <c r="C10" s="49" t="s">
        <v>51</v>
      </c>
      <c r="D10" s="64">
        <f ca="1">_xll.DBRW($D$1,$D$5,$B$5,$G$5,$E$5,$C10,D$8)</f>
        <v>97656723.136427149</v>
      </c>
      <c r="E10" s="50">
        <f ca="1">_xll.DBRW($D$1,$D$5,$B$5,$G$5,$E$5,$C10,E$8)</f>
        <v>78162770.825327516</v>
      </c>
      <c r="F10" s="65">
        <f ca="1">_xll.DBRW($D$1,$D$5,$B$5,$G$5,$E$5,$C10,F$8)</f>
        <v>-19493952.311099634</v>
      </c>
      <c r="G10" s="93">
        <f ca="1">_xll.DBRW($D$1,$D$5,$B$5,$G$5,$E$5,$C10,G$8)</f>
        <v>-19.96171048162207</v>
      </c>
    </row>
    <row r="11" spans="1:7" s="41" customFormat="1" ht="15" customHeight="1" x14ac:dyDescent="0.2">
      <c r="B11" s="48" t="s">
        <v>52</v>
      </c>
      <c r="C11" s="49" t="s">
        <v>21</v>
      </c>
      <c r="D11" s="64">
        <f ca="1">_xll.DBRW($D$1,$D$5,$B$5,$G$5,$E$5,$C11,D$8)</f>
        <v>53909640.354640067</v>
      </c>
      <c r="E11" s="50">
        <f ca="1">_xll.DBRW($D$1,$D$5,$B$5,$G$5,$E$5,$C11,E$8)</f>
        <v>56361652.908367358</v>
      </c>
      <c r="F11" s="65">
        <f ca="1">_xll.DBRW($D$1,$D$5,$B$5,$G$5,$E$5,$C11,F$8)</f>
        <v>-2452012.5537272915</v>
      </c>
      <c r="G11" s="93">
        <f ca="1">_xll.DBRW($D$1,$D$5,$B$5,$G$5,$E$5,$C11,G$8)</f>
        <v>-4.5483749357764056</v>
      </c>
    </row>
    <row r="12" spans="1:7" s="47" customFormat="1" ht="15" customHeight="1" x14ac:dyDescent="0.2">
      <c r="B12" s="51" t="s">
        <v>22</v>
      </c>
      <c r="C12" s="49" t="s">
        <v>22</v>
      </c>
      <c r="D12" s="84">
        <f ca="1">_xll.DBRW($D$1,$D$5,$B$5,$G$5,$E$5,$C12,D$8)</f>
        <v>43747082.781787075</v>
      </c>
      <c r="E12" s="55">
        <f ca="1">_xll.DBRW($D$1,$D$5,$B$5,$G$5,$E$5,$C12,E$8)</f>
        <v>21801117.916960154</v>
      </c>
      <c r="F12" s="88">
        <f ca="1">_xll.DBRW($D$1,$D$5,$B$5,$G$5,$E$5,$C12,F$8)</f>
        <v>-21945964.864826921</v>
      </c>
      <c r="G12" s="94">
        <f ca="1">_xll.DBRW($D$1,$D$5,$B$5,$G$5,$E$5,$C12,G$8)</f>
        <v>-50.165550157542896</v>
      </c>
    </row>
    <row r="13" spans="1:7" s="46" customFormat="1" ht="15" customHeight="1" x14ac:dyDescent="0.2">
      <c r="B13" s="33" t="s">
        <v>53</v>
      </c>
      <c r="C13" s="33"/>
      <c r="D13" s="85"/>
      <c r="E13" s="35"/>
      <c r="F13" s="89"/>
      <c r="G13" s="95"/>
    </row>
    <row r="14" spans="1:7" s="47" customFormat="1" ht="15" customHeight="1" x14ac:dyDescent="0.2">
      <c r="B14" s="48" t="s">
        <v>54</v>
      </c>
      <c r="C14" s="49" t="s">
        <v>23</v>
      </c>
      <c r="D14" s="64">
        <f ca="1">_xll.DBRW($D$1,$D$5,$B$5,$G$5,$E$5,$C14,D$8)</f>
        <v>2663600.2813968225</v>
      </c>
      <c r="E14" s="50">
        <f ca="1">_xll.DBRW($D$1,$D$5,$B$5,$G$5,$E$5,$C14,E$8)</f>
        <v>3016395.874042633</v>
      </c>
      <c r="F14" s="65">
        <f ca="1">_xll.DBRW($D$1,$D$5,$B$5,$G$5,$E$5,$C14,F$8)</f>
        <v>-352795.59264581045</v>
      </c>
      <c r="G14" s="93">
        <f ca="1">_xll.DBRW($D$1,$D$5,$B$5,$G$5,$E$5,$C14,G$8)</f>
        <v>-13.245066550751256</v>
      </c>
    </row>
    <row r="15" spans="1:7" s="47" customFormat="1" ht="15" customHeight="1" x14ac:dyDescent="0.2">
      <c r="B15" s="48" t="s">
        <v>55</v>
      </c>
      <c r="C15" s="49" t="s">
        <v>24</v>
      </c>
      <c r="D15" s="64">
        <f ca="1">_xll.DBRW($D$1,$D$5,$B$5,$G$5,$E$5,$C15,D$8)</f>
        <v>660030.12528623524</v>
      </c>
      <c r="E15" s="50">
        <f ca="1">_xll.DBRW($D$1,$D$5,$B$5,$G$5,$E$5,$C15,E$8)</f>
        <v>652974.83979103249</v>
      </c>
      <c r="F15" s="65">
        <f ca="1">_xll.DBRW($D$1,$D$5,$B$5,$G$5,$E$5,$C15,F$8)</f>
        <v>7055.2854952027556</v>
      </c>
      <c r="G15" s="93">
        <f ca="1">_xll.DBRW($D$1,$D$5,$B$5,$G$5,$E$5,$C15,G$8)</f>
        <v>1.0689340628763473</v>
      </c>
    </row>
    <row r="16" spans="1:7" s="47" customFormat="1" ht="15" customHeight="1" x14ac:dyDescent="0.2">
      <c r="B16" s="48" t="s">
        <v>56</v>
      </c>
      <c r="C16" s="49" t="s">
        <v>25</v>
      </c>
      <c r="D16" s="64">
        <f ca="1">_xll.DBRW($D$1,$D$5,$B$5,$G$5,$E$5,$C16,D$8)</f>
        <v>432392.09965876531</v>
      </c>
      <c r="E16" s="50">
        <f ca="1">_xll.DBRW($D$1,$D$5,$B$5,$G$5,$E$5,$C16,E$8)</f>
        <v>427025.96327010216</v>
      </c>
      <c r="F16" s="65">
        <f ca="1">_xll.DBRW($D$1,$D$5,$B$5,$G$5,$E$5,$C16,F$8)</f>
        <v>5366.1363886631443</v>
      </c>
      <c r="G16" s="93">
        <f ca="1">_xll.DBRW($D$1,$D$5,$B$5,$G$5,$E$5,$C16,G$8)</f>
        <v>1.2410350766580196</v>
      </c>
    </row>
    <row r="17" spans="2:7" s="47" customFormat="1" ht="15" customHeight="1" x14ac:dyDescent="0.2">
      <c r="B17" s="48" t="s">
        <v>57</v>
      </c>
      <c r="C17" s="49" t="s">
        <v>26</v>
      </c>
      <c r="D17" s="64">
        <f ca="1">_xll.DBRW($D$1,$D$5,$B$5,$G$5,$E$5,$C17,D$8)</f>
        <v>3452082.5291492157</v>
      </c>
      <c r="E17" s="50">
        <f ca="1">_xll.DBRW($D$1,$D$5,$B$5,$G$5,$E$5,$C17,E$8)</f>
        <v>3200518.8464472173</v>
      </c>
      <c r="F17" s="65">
        <f ca="1">_xll.DBRW($D$1,$D$5,$B$5,$G$5,$E$5,$C17,F$8)</f>
        <v>251563.68270199839</v>
      </c>
      <c r="G17" s="93">
        <f ca="1">_xll.DBRW($D$1,$D$5,$B$5,$G$5,$E$5,$C17,G$8)</f>
        <v>7.287301107823839</v>
      </c>
    </row>
    <row r="18" spans="2:7" s="47" customFormat="1" ht="15" customHeight="1" x14ac:dyDescent="0.2">
      <c r="B18" s="48" t="s">
        <v>34</v>
      </c>
      <c r="C18" s="49" t="s">
        <v>27</v>
      </c>
      <c r="D18" s="64">
        <f ca="1">_xll.DBRW($D$1,$D$5,$B$5,$G$5,$E$5,$C18,D$8)</f>
        <v>1004178.2214687511</v>
      </c>
      <c r="E18" s="50">
        <f ca="1">_xll.DBRW($D$1,$D$5,$B$5,$G$5,$E$5,$C18,E$8)</f>
        <v>1137401.0120000001</v>
      </c>
      <c r="F18" s="65">
        <f ca="1">_xll.DBRW($D$1,$D$5,$B$5,$G$5,$E$5,$C18,F$8)</f>
        <v>-133222.79053124902</v>
      </c>
      <c r="G18" s="93">
        <f ca="1">_xll.DBRW($D$1,$D$5,$B$5,$G$5,$E$5,$C18,G$8)</f>
        <v>-13.266850153184894</v>
      </c>
    </row>
    <row r="19" spans="2:7" s="47" customFormat="1" ht="15" customHeight="1" x14ac:dyDescent="0.2">
      <c r="B19" s="48" t="s">
        <v>58</v>
      </c>
      <c r="C19" s="49" t="s">
        <v>28</v>
      </c>
      <c r="D19" s="64">
        <f ca="1">_xll.DBRW($D$1,$D$5,$B$5,$G$5,$E$5,$C19,D$8)</f>
        <v>2127264.3970804177</v>
      </c>
      <c r="E19" s="50">
        <f ca="1">_xll.DBRW($D$1,$D$5,$B$5,$G$5,$E$5,$C19,E$8)</f>
        <v>2030118.9731732756</v>
      </c>
      <c r="F19" s="65">
        <f ca="1">_xll.DBRW($D$1,$D$5,$B$5,$G$5,$E$5,$C19,F$8)</f>
        <v>97145.423907142133</v>
      </c>
      <c r="G19" s="93">
        <f ca="1">_xll.DBRW($D$1,$D$5,$B$5,$G$5,$E$5,$C19,G$8)</f>
        <v>4.5666839615178052</v>
      </c>
    </row>
    <row r="20" spans="2:7" s="47" customFormat="1" ht="15" customHeight="1" x14ac:dyDescent="0.2">
      <c r="B20" s="51" t="s">
        <v>29</v>
      </c>
      <c r="C20" s="49" t="s">
        <v>29</v>
      </c>
      <c r="D20" s="86">
        <f ca="1">_xll.DBRW($D$1,$D$5,$B$5,$G$5,$E$5,$C20,D$8)</f>
        <v>10339547.654040206</v>
      </c>
      <c r="E20" s="54">
        <f ca="1">_xll.DBRW($D$1,$D$5,$B$5,$G$5,$E$5,$C20,E$8)</f>
        <v>10464435.508724261</v>
      </c>
      <c r="F20" s="90">
        <f ca="1">_xll.DBRW($D$1,$D$5,$B$5,$G$5,$E$5,$C20,F$8)</f>
        <v>-124887.85468405485</v>
      </c>
      <c r="G20" s="96">
        <f ca="1">_xll.DBRW($D$1,$D$5,$B$5,$G$5,$E$5,$C20,G$8)</f>
        <v>-1.2078657082887458</v>
      </c>
    </row>
    <row r="21" spans="2:7" s="47" customFormat="1" ht="15" customHeight="1" x14ac:dyDescent="0.2">
      <c r="B21" s="53" t="s">
        <v>30</v>
      </c>
      <c r="C21" s="49" t="s">
        <v>30</v>
      </c>
      <c r="D21" s="72">
        <f ca="1">_xll.DBRW($D$1,$D$5,$B$5,$G$5,$E$5,$C21,D$8)</f>
        <v>33407535.127746865</v>
      </c>
      <c r="E21" s="52">
        <f ca="1">_xll.DBRW($D$1,$D$5,$B$5,$G$5,$E$5,$C21,E$8)</f>
        <v>11336682.408235895</v>
      </c>
      <c r="F21" s="73">
        <f ca="1">_xll.DBRW($D$1,$D$5,$B$5,$G$5,$E$5,$C21,F$8)</f>
        <v>-22070852.719510972</v>
      </c>
      <c r="G21" s="97">
        <f ca="1">_xll.DBRW($D$1,$D$5,$B$5,$G$5,$E$5,$C21,G$8)</f>
        <v>-66.065493067689587</v>
      </c>
    </row>
    <row r="22" spans="2:7" s="47" customFormat="1" ht="15" customHeight="1" x14ac:dyDescent="0.2">
      <c r="B22" s="53" t="s">
        <v>59</v>
      </c>
      <c r="C22" s="49" t="s">
        <v>31</v>
      </c>
      <c r="D22" s="72">
        <f ca="1">_xll.DBRW($D$1,$D$5,$B$5,$G$5,$E$5,$C22,D$8)</f>
        <v>2.9103830456733704E-11</v>
      </c>
      <c r="E22" s="52">
        <f ca="1">_xll.DBRW($D$1,$D$5,$B$5,$G$5,$E$5,$C22,E$8)</f>
        <v>1.4551915228366852E-11</v>
      </c>
      <c r="F22" s="73">
        <f ca="1">_xll.DBRW($D$1,$D$5,$B$5,$G$5,$E$5,$C22,F$8)</f>
        <v>1.4551915228366852E-11</v>
      </c>
      <c r="G22" s="97">
        <f ca="1">_xll.DBRW($D$1,$D$5,$B$5,$G$5,$E$5,$C22,G$8)</f>
        <v>0</v>
      </c>
    </row>
    <row r="23" spans="2:7" s="47" customFormat="1" ht="15" customHeight="1" x14ac:dyDescent="0.2">
      <c r="B23" s="36" t="s">
        <v>32</v>
      </c>
      <c r="C23" s="37" t="s">
        <v>32</v>
      </c>
      <c r="D23" s="87">
        <f ca="1">_xll.DBRW($D$1,$D$5,$B$5,$G$5,$E$5,$C23,D$8)</f>
        <v>33407535.127746865</v>
      </c>
      <c r="E23" s="56">
        <f ca="1">_xll.DBRW($D$1,$D$5,$B$5,$G$5,$E$5,$C23,E$8)</f>
        <v>11336682.408235895</v>
      </c>
      <c r="F23" s="91">
        <f ca="1">_xll.DBRW($D$1,$D$5,$B$5,$G$5,$E$5,$C23,F$8)</f>
        <v>-22070852.719510972</v>
      </c>
      <c r="G23" s="98">
        <f ca="1">_xll.DBRW($D$1,$D$5,$B$5,$G$5,$E$5,$C23,G$8)</f>
        <v>-66.065493067689587</v>
      </c>
    </row>
    <row r="24" spans="2:7" ht="12.75" customHeight="1" x14ac:dyDescent="0.25">
      <c r="D24" s="2"/>
      <c r="E24" s="2"/>
      <c r="F24" s="2"/>
      <c r="G24" s="2"/>
    </row>
  </sheetData>
  <mergeCells count="2">
    <mergeCell ref="E4:F4"/>
    <mergeCell ref="E5:F5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5"/>
  <sheetViews>
    <sheetView workbookViewId="0"/>
  </sheetViews>
  <sheetFormatPr defaultRowHeight="15" x14ac:dyDescent="0.25"/>
  <cols>
    <col min="1" max="1" width="17" customWidth="1"/>
  </cols>
  <sheetData>
    <row r="1" spans="1:10" x14ac:dyDescent="0.25">
      <c r="A1" s="1" t="s">
        <v>60</v>
      </c>
      <c r="B1" s="1" t="s">
        <v>61</v>
      </c>
      <c r="D1" s="1" t="s">
        <v>62</v>
      </c>
      <c r="G1" s="1" t="s">
        <v>63</v>
      </c>
      <c r="J1" s="1" t="s">
        <v>73</v>
      </c>
    </row>
    <row r="2" spans="1:10" x14ac:dyDescent="0.25">
      <c r="A2" t="s">
        <v>15</v>
      </c>
      <c r="B2" t="s">
        <v>64</v>
      </c>
      <c r="D2" t="s">
        <v>35</v>
      </c>
      <c r="E2">
        <v>1</v>
      </c>
      <c r="G2" t="s">
        <v>6</v>
      </c>
      <c r="J2" t="s">
        <v>71</v>
      </c>
    </row>
    <row r="3" spans="1:10" x14ac:dyDescent="0.25">
      <c r="A3" t="s">
        <v>65</v>
      </c>
      <c r="B3" t="s">
        <v>66</v>
      </c>
      <c r="D3" t="s">
        <v>16</v>
      </c>
      <c r="E3">
        <v>0</v>
      </c>
      <c r="G3" t="s">
        <v>67</v>
      </c>
      <c r="J3" t="s">
        <v>72</v>
      </c>
    </row>
    <row r="4" spans="1:10" x14ac:dyDescent="0.25">
      <c r="A4" t="s">
        <v>68</v>
      </c>
      <c r="G4" t="s">
        <v>69</v>
      </c>
    </row>
    <row r="5" spans="1:10" x14ac:dyDescent="0.25">
      <c r="A5" t="s">
        <v>54</v>
      </c>
      <c r="H5" t="s">
        <v>70</v>
      </c>
    </row>
    <row r="6" spans="1:10" x14ac:dyDescent="0.25">
      <c r="A6" t="s">
        <v>55</v>
      </c>
    </row>
    <row r="7" spans="1:10" x14ac:dyDescent="0.25">
      <c r="A7" t="s">
        <v>56</v>
      </c>
      <c r="H7" t="s">
        <v>70</v>
      </c>
    </row>
    <row r="8" spans="1:10" x14ac:dyDescent="0.25">
      <c r="A8" t="s">
        <v>57</v>
      </c>
      <c r="H8" t="s">
        <v>70</v>
      </c>
    </row>
    <row r="9" spans="1:10" x14ac:dyDescent="0.25">
      <c r="A9" t="s">
        <v>34</v>
      </c>
      <c r="H9" t="s">
        <v>70</v>
      </c>
    </row>
    <row r="10" spans="1:10" x14ac:dyDescent="0.25">
      <c r="A10" t="s">
        <v>58</v>
      </c>
      <c r="H10" t="s">
        <v>70</v>
      </c>
    </row>
    <row r="11" spans="1:10" x14ac:dyDescent="0.25">
      <c r="H11" t="s">
        <v>70</v>
      </c>
    </row>
    <row r="15" spans="1:10" x14ac:dyDescent="0.25">
      <c r="H15" t="s">
        <v>70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2"/>
  <sheetViews>
    <sheetView topLeftCell="B10" workbookViewId="0">
      <selection activeCell="B32" sqref="B32"/>
    </sheetView>
  </sheetViews>
  <sheetFormatPr defaultRowHeight="15" x14ac:dyDescent="0.25"/>
  <cols>
    <col min="1" max="1" width="2.7109375" hidden="1" customWidth="1"/>
    <col min="2" max="2" width="27" bestFit="1" customWidth="1"/>
    <col min="3" max="3" width="18.85546875" bestFit="1" customWidth="1"/>
    <col min="15" max="15" width="10" bestFit="1" customWidth="1"/>
  </cols>
  <sheetData>
    <row r="1" spans="1:15" hidden="1" x14ac:dyDescent="0.25">
      <c r="A1" t="s">
        <v>9</v>
      </c>
    </row>
    <row r="2" spans="1:15" hidden="1" x14ac:dyDescent="0.25">
      <c r="A2">
        <f>0</f>
        <v>0</v>
      </c>
      <c r="B2" s="8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idden="1" x14ac:dyDescent="0.25">
      <c r="A3">
        <f>1</f>
        <v>1</v>
      </c>
      <c r="B3" s="9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idden="1" x14ac:dyDescent="0.25">
      <c r="A4">
        <f>2</f>
        <v>2</v>
      </c>
      <c r="B4" s="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idden="1" x14ac:dyDescent="0.25">
      <c r="A5">
        <f>3</f>
        <v>3</v>
      </c>
      <c r="B5" s="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idden="1" x14ac:dyDescent="0.25">
      <c r="A6" t="s">
        <v>7</v>
      </c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idden="1" x14ac:dyDescent="0.25">
      <c r="A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hidden="1" x14ac:dyDescent="0.25">
      <c r="A8" t="s">
        <v>10</v>
      </c>
    </row>
    <row r="9" spans="1:15" hidden="1" x14ac:dyDescent="0.25">
      <c r="B9" t="str">
        <f ca="1">_xll.TM1RPTVIEW("smartco:Income Statement:1", 0, _xll.TM1RPTTITLE("smartco:Currency Calc",$C$12), _xll.TM1RPTTITLE("smartco:Year",$C$13), _xll.TM1RPTTITLE("smartco:Account",$C$11), _xll.TM1RPTTITLE("smartco:Version",$C$14),TM1RPTFMTRNG,TM1RPTFMTIDCOL)</f>
        <v>smartco:Income Statement:1</v>
      </c>
    </row>
    <row r="11" spans="1:15" x14ac:dyDescent="0.25">
      <c r="B11" s="1" t="s">
        <v>0</v>
      </c>
      <c r="C11" t="str">
        <f ca="1">_xll.SUBNM("smartco:Account","Default","4999","Caption_Default")</f>
        <v>4999 Gross Revenue</v>
      </c>
    </row>
    <row r="12" spans="1:15" x14ac:dyDescent="0.25">
      <c r="B12" s="1" t="s">
        <v>1</v>
      </c>
      <c r="C12" t="str">
        <f ca="1">_xll.SUBNM("smartco:Currency Calc","Default","Local")</f>
        <v>Local</v>
      </c>
    </row>
    <row r="13" spans="1:15" x14ac:dyDescent="0.25">
      <c r="B13" s="1" t="s">
        <v>3</v>
      </c>
      <c r="C13" t="str">
        <f ca="1">_xll.SUBNM("smartco:Year","Default","Y2","Caption_Default")</f>
        <v>2015</v>
      </c>
    </row>
    <row r="14" spans="1:15" x14ac:dyDescent="0.25">
      <c r="B14" s="1" t="s">
        <v>33</v>
      </c>
      <c r="C14" t="str">
        <f ca="1">_xll.SUBNM("smartco:Version","Current","Version 1","Caption_Default")</f>
        <v>Budget</v>
      </c>
    </row>
    <row r="17" spans="1:15" x14ac:dyDescent="0.25">
      <c r="C17" s="7" t="s">
        <v>37</v>
      </c>
      <c r="D17" s="7" t="s">
        <v>38</v>
      </c>
      <c r="E17" s="7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7" t="s">
        <v>44</v>
      </c>
      <c r="K17" s="7" t="s">
        <v>45</v>
      </c>
      <c r="L17" s="7" t="s">
        <v>46</v>
      </c>
      <c r="M17" s="7" t="s">
        <v>47</v>
      </c>
      <c r="N17" s="7" t="s">
        <v>48</v>
      </c>
      <c r="O17" s="7" t="s">
        <v>3</v>
      </c>
    </row>
    <row r="18" spans="1:15" x14ac:dyDescent="0.25">
      <c r="A18">
        <f ca="1">IF(_xll.TM1RPTELISCONSOLIDATED($B$18,$B18),IF(_xll.TM1RPTELLEV($B$18,$B18)&lt;=3,_xll.TM1RPTELLEV($B$18,$B18),"D"),"N")</f>
        <v>0</v>
      </c>
      <c r="B18" s="10" t="str">
        <f ca="1">_xll.TM1RPTROW($B$9,"smartco:organization","Workflow")</f>
        <v>Total Company</v>
      </c>
      <c r="C18" s="13">
        <f ca="1">_xll.DBRW($B$9,$C$12,$B18,$C$13,C$17,$C$11,$C$14)</f>
        <v>6925084.5701555777</v>
      </c>
      <c r="D18" s="13">
        <f ca="1">_xll.DBRW($B$9,$C$12,$B18,$C$13,D$17,$C$11,$C$14)</f>
        <v>6803763.2710340582</v>
      </c>
      <c r="E18" s="13">
        <f ca="1">_xll.DBRW($B$9,$C$12,$B18,$C$13,E$17,$C$11,$C$14)</f>
        <v>6723098.3592623146</v>
      </c>
      <c r="F18" s="13">
        <f ca="1">_xll.DBRW($B$9,$C$12,$B18,$C$13,F$17,$C$11,$C$14)</f>
        <v>6515049.9688965101</v>
      </c>
      <c r="G18" s="13">
        <f ca="1">_xll.DBRW($B$9,$C$12,$B18,$C$13,G$17,$C$11,$C$14)</f>
        <v>6549341.5880485242</v>
      </c>
      <c r="H18" s="13">
        <f ca="1">_xll.DBRW($B$9,$C$12,$B18,$C$13,H$17,$C$11,$C$14)</f>
        <v>6660728.1415891629</v>
      </c>
      <c r="I18" s="13">
        <f ca="1">_xll.DBRW($B$9,$C$12,$B18,$C$13,I$17,$C$11,$C$14)</f>
        <v>6840760.4581751712</v>
      </c>
      <c r="J18" s="13">
        <f ca="1">_xll.DBRW($B$9,$C$12,$B18,$C$13,J$17,$C$11,$C$14)</f>
        <v>6964212.9057898317</v>
      </c>
      <c r="K18" s="13">
        <f ca="1">_xll.DBRW($B$9,$C$12,$B18,$C$13,K$17,$C$11,$C$14)</f>
        <v>6852443.2738419091</v>
      </c>
      <c r="L18" s="13">
        <f ca="1">_xll.DBRW($B$9,$C$12,$B18,$C$13,L$17,$C$11,$C$14)</f>
        <v>7270707.1687281169</v>
      </c>
      <c r="M18" s="13">
        <f ca="1">_xll.DBRW($B$9,$C$12,$B18,$C$13,M$17,$C$11,$C$14)</f>
        <v>7769285.4872237733</v>
      </c>
      <c r="N18" s="13">
        <f ca="1">_xll.DBRW($B$9,$C$12,$B18,$C$13,N$17,$C$11,$C$14)</f>
        <v>8057716.0492647076</v>
      </c>
      <c r="O18" s="13">
        <f ca="1">_xll.DBRW($B$9,$C$12,$B18,$C$13,O$17,$C$11,$C$14)</f>
        <v>83932191.242009655</v>
      </c>
    </row>
    <row r="19" spans="1:15" x14ac:dyDescent="0.25">
      <c r="A19">
        <f ca="1">IF(_xll.TM1RPTELISCONSOLIDATED($B$18,$B19),IF(_xll.TM1RPTELLEV($B$18,$B19)&lt;=3,_xll.TM1RPTELLEV($B$18,$B19),"D"),"N")</f>
        <v>1</v>
      </c>
      <c r="B19" s="11" t="s">
        <v>77</v>
      </c>
      <c r="C19" s="14">
        <f ca="1">_xll.DBRW($B$9,$C$12,$B19,$C$13,C$17,$C$11,$C$14)</f>
        <v>1848246.9082821601</v>
      </c>
      <c r="D19" s="14">
        <f ca="1">_xll.DBRW($B$9,$C$12,$B19,$C$13,D$17,$C$11,$C$14)</f>
        <v>1846726.5196696823</v>
      </c>
      <c r="E19" s="14">
        <f ca="1">_xll.DBRW($B$9,$C$12,$B19,$C$13,E$17,$C$11,$C$14)</f>
        <v>1766148.434031494</v>
      </c>
      <c r="F19" s="14">
        <f ca="1">_xll.DBRW($B$9,$C$12,$B19,$C$13,F$17,$C$11,$C$14)</f>
        <v>1772417.7718340219</v>
      </c>
      <c r="G19" s="14">
        <f ca="1">_xll.DBRW($B$9,$C$12,$B19,$C$13,G$17,$C$11,$C$14)</f>
        <v>1735412.8314774879</v>
      </c>
      <c r="H19" s="14">
        <f ca="1">_xll.DBRW($B$9,$C$12,$B19,$C$13,H$17,$C$11,$C$14)</f>
        <v>1785937.9365742898</v>
      </c>
      <c r="I19" s="14">
        <f ca="1">_xll.DBRW($B$9,$C$12,$B19,$C$13,I$17,$C$11,$C$14)</f>
        <v>1871591.0274242167</v>
      </c>
      <c r="J19" s="14">
        <f ca="1">_xll.DBRW($B$9,$C$12,$B19,$C$13,J$17,$C$11,$C$14)</f>
        <v>1886866.6828598189</v>
      </c>
      <c r="K19" s="14">
        <f ca="1">_xll.DBRW($B$9,$C$12,$B19,$C$13,K$17,$C$11,$C$14)</f>
        <v>1833529.3933906141</v>
      </c>
      <c r="L19" s="14">
        <f ca="1">_xll.DBRW($B$9,$C$12,$B19,$C$13,L$17,$C$11,$C$14)</f>
        <v>2004135.7098157024</v>
      </c>
      <c r="M19" s="14">
        <f ca="1">_xll.DBRW($B$9,$C$12,$B19,$C$13,M$17,$C$11,$C$14)</f>
        <v>2199205.1154536251</v>
      </c>
      <c r="N19" s="14">
        <f ca="1">_xll.DBRW($B$9,$C$12,$B19,$C$13,N$17,$C$11,$C$14)</f>
        <v>2269325.5039030784</v>
      </c>
      <c r="O19" s="14">
        <f ca="1">_xll.DBRW($B$9,$C$12,$B19,$C$13,O$17,$C$11,$C$14)</f>
        <v>22819543.83471619</v>
      </c>
    </row>
    <row r="20" spans="1:15" x14ac:dyDescent="0.25">
      <c r="A20" t="str">
        <f ca="1">IF(_xll.TM1RPTELISCONSOLIDATED($B$18,$B20),IF(_xll.TM1RPTELLEV($B$18,$B20)&lt;=3,_xll.TM1RPTELLEV($B$18,$B20),"D"),"N")</f>
        <v>N</v>
      </c>
      <c r="B20" s="12" t="s">
        <v>78</v>
      </c>
      <c r="C20" s="15">
        <f ca="1">_xll.DBRW($B$9,$C$12,$B20,$C$13,C$17,$C$11,$C$14)</f>
        <v>731736.34713323996</v>
      </c>
      <c r="D20" s="15">
        <f ca="1">_xll.DBRW($B$9,$C$12,$B20,$C$13,D$17,$C$11,$C$14)</f>
        <v>679390.38065915206</v>
      </c>
      <c r="E20" s="15">
        <f ca="1">_xll.DBRW($B$9,$C$12,$B20,$C$13,E$17,$C$11,$C$14)</f>
        <v>676029.07036118803</v>
      </c>
      <c r="F20" s="15">
        <f ca="1">_xll.DBRW($B$9,$C$12,$B20,$C$13,F$17,$C$11,$C$14)</f>
        <v>699671.56032435794</v>
      </c>
      <c r="G20" s="15">
        <f ca="1">_xll.DBRW($B$9,$C$12,$B20,$C$13,G$17,$C$11,$C$14)</f>
        <v>671087.74701157399</v>
      </c>
      <c r="H20" s="15">
        <f ca="1">_xll.DBRW($B$9,$C$12,$B20,$C$13,H$17,$C$11,$C$14)</f>
        <v>676938.97231434891</v>
      </c>
      <c r="I20" s="15">
        <f ca="1">_xll.DBRW($B$9,$C$12,$B20,$C$13,I$17,$C$11,$C$14)</f>
        <v>695206.62099801889</v>
      </c>
      <c r="J20" s="15">
        <f ca="1">_xll.DBRW($B$9,$C$12,$B20,$C$13,J$17,$C$11,$C$14)</f>
        <v>704231.90001316485</v>
      </c>
      <c r="K20" s="15">
        <f ca="1">_xll.DBRW($B$9,$C$12,$B20,$C$13,K$17,$C$11,$C$14)</f>
        <v>681669.37538481608</v>
      </c>
      <c r="L20" s="15">
        <f ca="1">_xll.DBRW($B$9,$C$12,$B20,$C$13,L$17,$C$11,$C$14)</f>
        <v>697143.09461253835</v>
      </c>
      <c r="M20" s="15">
        <f ca="1">_xll.DBRW($B$9,$C$12,$B20,$C$13,M$17,$C$11,$C$14)</f>
        <v>838449.89788458333</v>
      </c>
      <c r="N20" s="15">
        <f ca="1">_xll.DBRW($B$9,$C$12,$B20,$C$13,N$17,$C$11,$C$14)</f>
        <v>882904.62361265905</v>
      </c>
      <c r="O20" s="15">
        <f ca="1">_xll.DBRW($B$9,$C$12,$B20,$C$13,O$17,$C$11,$C$14)</f>
        <v>8634459.5903096404</v>
      </c>
    </row>
    <row r="21" spans="1:15" x14ac:dyDescent="0.25">
      <c r="A21" t="str">
        <f ca="1">IF(_xll.TM1RPTELISCONSOLIDATED($B$18,$B21),IF(_xll.TM1RPTELLEV($B$18,$B21)&lt;=3,_xll.TM1RPTELLEV($B$18,$B21),"D"),"N")</f>
        <v>N</v>
      </c>
      <c r="B21" s="12" t="s">
        <v>79</v>
      </c>
      <c r="C21" s="15">
        <f ca="1">_xll.DBRW($B$9,$C$12,$B21,$C$13,C$17,$C$11,$C$14)</f>
        <v>564995.68302788609</v>
      </c>
      <c r="D21" s="15">
        <f ca="1">_xll.DBRW($B$9,$C$12,$B21,$C$13,D$17,$C$11,$C$14)</f>
        <v>594797.18941766606</v>
      </c>
      <c r="E21" s="15">
        <f ca="1">_xll.DBRW($B$9,$C$12,$B21,$C$13,E$17,$C$11,$C$14)</f>
        <v>518187.83883561601</v>
      </c>
      <c r="F21" s="15">
        <f ca="1">_xll.DBRW($B$9,$C$12,$B21,$C$13,F$17,$C$11,$C$14)</f>
        <v>543378.94031427195</v>
      </c>
      <c r="G21" s="15">
        <f ca="1">_xll.DBRW($B$9,$C$12,$B21,$C$13,G$17,$C$11,$C$14)</f>
        <v>545301.47909068002</v>
      </c>
      <c r="H21" s="15">
        <f ca="1">_xll.DBRW($B$9,$C$12,$B21,$C$13,H$17,$C$11,$C$14)</f>
        <v>619632.5790884255</v>
      </c>
      <c r="I21" s="15">
        <f ca="1">_xll.DBRW($B$9,$C$12,$B21,$C$13,I$17,$C$11,$C$14)</f>
        <v>624498.04348246858</v>
      </c>
      <c r="J21" s="15">
        <f ca="1">_xll.DBRW($B$9,$C$12,$B21,$C$13,J$17,$C$11,$C$14)</f>
        <v>616151.16669905861</v>
      </c>
      <c r="K21" s="15">
        <f ca="1">_xll.DBRW($B$9,$C$12,$B21,$C$13,K$17,$C$11,$C$14)</f>
        <v>595218.18493945361</v>
      </c>
      <c r="L21" s="15">
        <f ca="1">_xll.DBRW($B$9,$C$12,$B21,$C$13,L$17,$C$11,$C$14)</f>
        <v>700805.42271803087</v>
      </c>
      <c r="M21" s="15">
        <f ca="1">_xll.DBRW($B$9,$C$12,$B21,$C$13,M$17,$C$11,$C$14)</f>
        <v>704636.99348236993</v>
      </c>
      <c r="N21" s="15">
        <f ca="1">_xll.DBRW($B$9,$C$12,$B21,$C$13,N$17,$C$11,$C$14)</f>
        <v>712717.58770347317</v>
      </c>
      <c r="O21" s="15">
        <f ca="1">_xll.DBRW($B$9,$C$12,$B21,$C$13,O$17,$C$11,$C$14)</f>
        <v>7340321.1087993989</v>
      </c>
    </row>
    <row r="22" spans="1:15" x14ac:dyDescent="0.25">
      <c r="A22" t="str">
        <f ca="1">IF(_xll.TM1RPTELISCONSOLIDATED($B$18,$B22),IF(_xll.TM1RPTELLEV($B$18,$B22)&lt;=3,_xll.TM1RPTELLEV($B$18,$B22),"D"),"N")</f>
        <v>N</v>
      </c>
      <c r="B22" s="12" t="s">
        <v>80</v>
      </c>
      <c r="C22" s="15">
        <f ca="1">_xll.DBRW($B$9,$C$12,$B22,$C$13,C$17,$C$11,$C$14)</f>
        <v>551514.87812103401</v>
      </c>
      <c r="D22" s="15">
        <f ca="1">_xll.DBRW($B$9,$C$12,$B22,$C$13,D$17,$C$11,$C$14)</f>
        <v>572538.94959286402</v>
      </c>
      <c r="E22" s="15">
        <f ca="1">_xll.DBRW($B$9,$C$12,$B22,$C$13,E$17,$C$11,$C$14)</f>
        <v>571931.52483469003</v>
      </c>
      <c r="F22" s="15">
        <f ca="1">_xll.DBRW($B$9,$C$12,$B22,$C$13,F$17,$C$11,$C$14)</f>
        <v>529367.27119539201</v>
      </c>
      <c r="G22" s="15">
        <f ca="1">_xll.DBRW($B$9,$C$12,$B22,$C$13,G$17,$C$11,$C$14)</f>
        <v>519023.60537523398</v>
      </c>
      <c r="H22" s="15">
        <f ca="1">_xll.DBRW($B$9,$C$12,$B22,$C$13,H$17,$C$11,$C$14)</f>
        <v>489366.38517151546</v>
      </c>
      <c r="I22" s="15">
        <f ca="1">_xll.DBRW($B$9,$C$12,$B22,$C$13,I$17,$C$11,$C$14)</f>
        <v>551886.36294372939</v>
      </c>
      <c r="J22" s="15">
        <f ca="1">_xll.DBRW($B$9,$C$12,$B22,$C$13,J$17,$C$11,$C$14)</f>
        <v>566483.61614759557</v>
      </c>
      <c r="K22" s="15">
        <f ca="1">_xll.DBRW($B$9,$C$12,$B22,$C$13,K$17,$C$11,$C$14)</f>
        <v>556641.83306634414</v>
      </c>
      <c r="L22" s="15">
        <f ca="1">_xll.DBRW($B$9,$C$12,$B22,$C$13,L$17,$C$11,$C$14)</f>
        <v>606187.19248513319</v>
      </c>
      <c r="M22" s="15">
        <f ca="1">_xll.DBRW($B$9,$C$12,$B22,$C$13,M$17,$C$11,$C$14)</f>
        <v>656118.2240866716</v>
      </c>
      <c r="N22" s="15">
        <f ca="1">_xll.DBRW($B$9,$C$12,$B22,$C$13,N$17,$C$11,$C$14)</f>
        <v>673703.29258694628</v>
      </c>
      <c r="O22" s="15">
        <f ca="1">_xll.DBRW($B$9,$C$12,$B22,$C$13,O$17,$C$11,$C$14)</f>
        <v>6844763.1356071504</v>
      </c>
    </row>
    <row r="23" spans="1:15" x14ac:dyDescent="0.25">
      <c r="A23">
        <f ca="1">IF(_xll.TM1RPTELISCONSOLIDATED($B$18,$B23),IF(_xll.TM1RPTELLEV($B$18,$B23)&lt;=3,_xll.TM1RPTELLEV($B$18,$B23),"D"),"N")</f>
        <v>1</v>
      </c>
      <c r="B23" s="11" t="s">
        <v>81</v>
      </c>
      <c r="C23" s="14">
        <f ca="1">_xll.DBRW($B$9,$C$12,$B23,$C$13,C$17,$C$11,$C$14)</f>
        <v>1319633.4221301561</v>
      </c>
      <c r="D23" s="14">
        <f ca="1">_xll.DBRW($B$9,$C$12,$B23,$C$13,D$17,$C$11,$C$14)</f>
        <v>1342425.0329399421</v>
      </c>
      <c r="E23" s="14">
        <f ca="1">_xll.DBRW($B$9,$C$12,$B23,$C$13,E$17,$C$11,$C$14)</f>
        <v>1324587.8930456359</v>
      </c>
      <c r="F23" s="14">
        <f ca="1">_xll.DBRW($B$9,$C$12,$B23,$C$13,F$17,$C$11,$C$14)</f>
        <v>1200367.883464294</v>
      </c>
      <c r="G23" s="14">
        <f ca="1">_xll.DBRW($B$9,$C$12,$B23,$C$13,G$17,$C$11,$C$14)</f>
        <v>1223186.441278944</v>
      </c>
      <c r="H23" s="14">
        <f ca="1">_xll.DBRW($B$9,$C$12,$B23,$C$13,H$17,$C$11,$C$14)</f>
        <v>1205619.386230052</v>
      </c>
      <c r="I23" s="14">
        <f ca="1">_xll.DBRW($B$9,$C$12,$B23,$C$13,I$17,$C$11,$C$14)</f>
        <v>1243613.1002570961</v>
      </c>
      <c r="J23" s="14">
        <f ca="1">_xll.DBRW($B$9,$C$12,$B23,$C$13,J$17,$C$11,$C$14)</f>
        <v>1278938.4337658156</v>
      </c>
      <c r="K23" s="14">
        <f ca="1">_xll.DBRW($B$9,$C$12,$B23,$C$13,K$17,$C$11,$C$14)</f>
        <v>1260418.4976504354</v>
      </c>
      <c r="L23" s="14">
        <f ca="1">_xll.DBRW($B$9,$C$12,$B23,$C$13,L$17,$C$11,$C$14)</f>
        <v>1349846.8642228553</v>
      </c>
      <c r="M23" s="14">
        <f ca="1">_xll.DBRW($B$9,$C$12,$B23,$C$13,M$17,$C$11,$C$14)</f>
        <v>1448092.7514693243</v>
      </c>
      <c r="N23" s="14">
        <f ca="1">_xll.DBRW($B$9,$C$12,$B23,$C$13,N$17,$C$11,$C$14)</f>
        <v>1477603.1250809412</v>
      </c>
      <c r="O23" s="14">
        <f ca="1">_xll.DBRW($B$9,$C$12,$B23,$C$13,O$17,$C$11,$C$14)</f>
        <v>15674332.831535488</v>
      </c>
    </row>
    <row r="24" spans="1:15" x14ac:dyDescent="0.25">
      <c r="A24" t="str">
        <f ca="1">IF(_xll.TM1RPTELISCONSOLIDATED($B$18,$B24),IF(_xll.TM1RPTELLEV($B$18,$B24)&lt;=3,_xll.TM1RPTELLEV($B$18,$B24),"D"),"N")</f>
        <v>N</v>
      </c>
      <c r="B24" s="12" t="s">
        <v>82</v>
      </c>
      <c r="C24" s="15">
        <f ca="1">_xll.DBRW($B$9,$C$12,$B24,$C$13,C$17,$C$11,$C$14)</f>
        <v>552507.23435368005</v>
      </c>
      <c r="D24" s="15">
        <f ca="1">_xll.DBRW($B$9,$C$12,$B24,$C$13,D$17,$C$11,$C$14)</f>
        <v>571074.87229959795</v>
      </c>
      <c r="E24" s="15">
        <f ca="1">_xll.DBRW($B$9,$C$12,$B24,$C$13,E$17,$C$11,$C$14)</f>
        <v>575193.53051551199</v>
      </c>
      <c r="F24" s="15">
        <f ca="1">_xll.DBRW($B$9,$C$12,$B24,$C$13,F$17,$C$11,$C$14)</f>
        <v>567807.53042642993</v>
      </c>
      <c r="G24" s="15">
        <f ca="1">_xll.DBRW($B$9,$C$12,$B24,$C$13,G$17,$C$11,$C$14)</f>
        <v>564314.40152107598</v>
      </c>
      <c r="H24" s="15">
        <f ca="1">_xll.DBRW($B$9,$C$12,$B24,$C$13,H$17,$C$11,$C$14)</f>
        <v>557811.29952566302</v>
      </c>
      <c r="I24" s="15">
        <f ca="1">_xll.DBRW($B$9,$C$12,$B24,$C$13,I$17,$C$11,$C$14)</f>
        <v>593519.92340897955</v>
      </c>
      <c r="J24" s="15">
        <f ca="1">_xll.DBRW($B$9,$C$12,$B24,$C$13,J$17,$C$11,$C$14)</f>
        <v>603941.12179879623</v>
      </c>
      <c r="K24" s="15">
        <f ca="1">_xll.DBRW($B$9,$C$12,$B24,$C$13,K$17,$C$11,$C$14)</f>
        <v>602009.07099264523</v>
      </c>
      <c r="L24" s="15">
        <f ca="1">_xll.DBRW($B$9,$C$12,$B24,$C$13,L$17,$C$11,$C$14)</f>
        <v>642344.6494114357</v>
      </c>
      <c r="M24" s="15">
        <f ca="1">_xll.DBRW($B$9,$C$12,$B24,$C$13,M$17,$C$11,$C$14)</f>
        <v>689586.95972213894</v>
      </c>
      <c r="N24" s="15">
        <f ca="1">_xll.DBRW($B$9,$C$12,$B24,$C$13,N$17,$C$11,$C$14)</f>
        <v>711370.08114426688</v>
      </c>
      <c r="O24" s="15">
        <f ca="1">_xll.DBRW($B$9,$C$12,$B24,$C$13,O$17,$C$11,$C$14)</f>
        <v>7231480.6751202205</v>
      </c>
    </row>
    <row r="25" spans="1:15" x14ac:dyDescent="0.25">
      <c r="A25" t="str">
        <f ca="1">IF(_xll.TM1RPTELISCONSOLIDATED($B$18,$B25),IF(_xll.TM1RPTELLEV($B$18,$B25)&lt;=3,_xll.TM1RPTELLEV($B$18,$B25),"D"),"N")</f>
        <v>N</v>
      </c>
      <c r="B25" s="12" t="s">
        <v>83</v>
      </c>
      <c r="C25" s="15">
        <f ca="1">_xll.DBRW($B$9,$C$12,$B25,$C$13,C$17,$C$11,$C$14)</f>
        <v>767126.18777647603</v>
      </c>
      <c r="D25" s="15">
        <f ca="1">_xll.DBRW($B$9,$C$12,$B25,$C$13,D$17,$C$11,$C$14)</f>
        <v>771350.16064034402</v>
      </c>
      <c r="E25" s="15">
        <f ca="1">_xll.DBRW($B$9,$C$12,$B25,$C$13,E$17,$C$11,$C$14)</f>
        <v>749394.36253012402</v>
      </c>
      <c r="F25" s="15">
        <f ca="1">_xll.DBRW($B$9,$C$12,$B25,$C$13,F$17,$C$11,$C$14)</f>
        <v>632560.35303786397</v>
      </c>
      <c r="G25" s="15">
        <f ca="1">_xll.DBRW($B$9,$C$12,$B25,$C$13,G$17,$C$11,$C$14)</f>
        <v>658872.03975786804</v>
      </c>
      <c r="H25" s="15">
        <f ca="1">_xll.DBRW($B$9,$C$12,$B25,$C$13,H$17,$C$11,$C$14)</f>
        <v>647808.08670438896</v>
      </c>
      <c r="I25" s="15">
        <f ca="1">_xll.DBRW($B$9,$C$12,$B25,$C$13,I$17,$C$11,$C$14)</f>
        <v>650093.17684811656</v>
      </c>
      <c r="J25" s="15">
        <f ca="1">_xll.DBRW($B$9,$C$12,$B25,$C$13,J$17,$C$11,$C$14)</f>
        <v>674997.31196701922</v>
      </c>
      <c r="K25" s="15">
        <f ca="1">_xll.DBRW($B$9,$C$12,$B25,$C$13,K$17,$C$11,$C$14)</f>
        <v>658409.4266577902</v>
      </c>
      <c r="L25" s="15">
        <f ca="1">_xll.DBRW($B$9,$C$12,$B25,$C$13,L$17,$C$11,$C$14)</f>
        <v>707502.21481141949</v>
      </c>
      <c r="M25" s="15">
        <f ca="1">_xll.DBRW($B$9,$C$12,$B25,$C$13,M$17,$C$11,$C$14)</f>
        <v>758505.7917471854</v>
      </c>
      <c r="N25" s="15">
        <f ca="1">_xll.DBRW($B$9,$C$12,$B25,$C$13,N$17,$C$11,$C$14)</f>
        <v>766233.04393667448</v>
      </c>
      <c r="O25" s="15">
        <f ca="1">_xll.DBRW($B$9,$C$12,$B25,$C$13,O$17,$C$11,$C$14)</f>
        <v>8442852.1564152688</v>
      </c>
    </row>
    <row r="26" spans="1:15" x14ac:dyDescent="0.25">
      <c r="A26">
        <f ca="1">IF(_xll.TM1RPTELISCONSOLIDATED($B$18,$B26),IF(_xll.TM1RPTELLEV($B$18,$B26)&lt;=3,_xll.TM1RPTELLEV($B$18,$B26),"D"),"N")</f>
        <v>1</v>
      </c>
      <c r="B26" s="11" t="s">
        <v>84</v>
      </c>
      <c r="C26" s="14">
        <f ca="1">_xll.DBRW($B$9,$C$12,$B26,$C$13,C$17,$C$11,$C$14)</f>
        <v>1809280.3265832621</v>
      </c>
      <c r="D26" s="14">
        <f ca="1">_xll.DBRW($B$9,$C$12,$B26,$C$13,D$17,$C$11,$C$14)</f>
        <v>1658433.4318228299</v>
      </c>
      <c r="E26" s="14">
        <f ca="1">_xll.DBRW($B$9,$C$12,$B26,$C$13,E$17,$C$11,$C$14)</f>
        <v>1620107.996980146</v>
      </c>
      <c r="F26" s="14">
        <f ca="1">_xll.DBRW($B$9,$C$12,$B26,$C$13,F$17,$C$11,$C$14)</f>
        <v>1636590.836261756</v>
      </c>
      <c r="G26" s="14">
        <f ca="1">_xll.DBRW($B$9,$C$12,$B26,$C$13,G$17,$C$11,$C$14)</f>
        <v>1653658.756733906</v>
      </c>
      <c r="H26" s="14">
        <f ca="1">_xll.DBRW($B$9,$C$12,$B26,$C$13,H$17,$C$11,$C$14)</f>
        <v>1668503.5005306513</v>
      </c>
      <c r="I26" s="14">
        <f ca="1">_xll.DBRW($B$9,$C$12,$B26,$C$13,I$17,$C$11,$C$14)</f>
        <v>1687800.2416784042</v>
      </c>
      <c r="J26" s="14">
        <f ca="1">_xll.DBRW($B$9,$C$12,$B26,$C$13,J$17,$C$11,$C$14)</f>
        <v>1721369.545503377</v>
      </c>
      <c r="K26" s="14">
        <f ca="1">_xll.DBRW($B$9,$C$12,$B26,$C$13,K$17,$C$11,$C$14)</f>
        <v>1730909.827154953</v>
      </c>
      <c r="L26" s="14">
        <f ca="1">_xll.DBRW($B$9,$C$12,$B26,$C$13,L$17,$C$11,$C$14)</f>
        <v>1812853.2241071854</v>
      </c>
      <c r="M26" s="14">
        <f ca="1">_xll.DBRW($B$9,$C$12,$B26,$C$13,M$17,$C$11,$C$14)</f>
        <v>1904924.9824748361</v>
      </c>
      <c r="N26" s="14">
        <f ca="1">_xll.DBRW($B$9,$C$12,$B26,$C$13,N$17,$C$11,$C$14)</f>
        <v>1993370.569119243</v>
      </c>
      <c r="O26" s="14">
        <f ca="1">_xll.DBRW($B$9,$C$12,$B26,$C$13,O$17,$C$11,$C$14)</f>
        <v>20897803.238950551</v>
      </c>
    </row>
    <row r="27" spans="1:15" x14ac:dyDescent="0.25">
      <c r="A27" t="str">
        <f ca="1">IF(_xll.TM1RPTELISCONSOLIDATED($B$18,$B27),IF(_xll.TM1RPTELLEV($B$18,$B27)&lt;=3,_xll.TM1RPTELLEV($B$18,$B27),"D"),"N")</f>
        <v>N</v>
      </c>
      <c r="B27" s="12" t="s">
        <v>85</v>
      </c>
      <c r="C27" s="15">
        <f ca="1">_xll.DBRW($B$9,$C$12,$B27,$C$13,C$17,$C$11,$C$14)</f>
        <v>880143.06352056994</v>
      </c>
      <c r="D27" s="15">
        <f ca="1">_xll.DBRW($B$9,$C$12,$B27,$C$13,D$17,$C$11,$C$14)</f>
        <v>852242.03384218796</v>
      </c>
      <c r="E27" s="15">
        <f ca="1">_xll.DBRW($B$9,$C$12,$B27,$C$13,E$17,$C$11,$C$14)</f>
        <v>863151.11593380198</v>
      </c>
      <c r="F27" s="15">
        <f ca="1">_xll.DBRW($B$9,$C$12,$B27,$C$13,F$17,$C$11,$C$14)</f>
        <v>895148.489266544</v>
      </c>
      <c r="G27" s="15">
        <f ca="1">_xll.DBRW($B$9,$C$12,$B27,$C$13,G$17,$C$11,$C$14)</f>
        <v>905116.32345180598</v>
      </c>
      <c r="H27" s="15">
        <f ca="1">_xll.DBRW($B$9,$C$12,$B27,$C$13,H$17,$C$11,$C$14)</f>
        <v>903723.62472996907</v>
      </c>
      <c r="I27" s="15">
        <f ca="1">_xll.DBRW($B$9,$C$12,$B27,$C$13,I$17,$C$11,$C$14)</f>
        <v>922289.79233505833</v>
      </c>
      <c r="J27" s="15">
        <f ca="1">_xll.DBRW($B$9,$C$12,$B27,$C$13,J$17,$C$11,$C$14)</f>
        <v>947710.09394378657</v>
      </c>
      <c r="K27" s="15">
        <f ca="1">_xll.DBRW($B$9,$C$12,$B27,$C$13,K$17,$C$11,$C$14)</f>
        <v>946208.89133802173</v>
      </c>
      <c r="L27" s="15">
        <f ca="1">_xll.DBRW($B$9,$C$12,$B27,$C$13,L$17,$C$11,$C$14)</f>
        <v>1001461.8974040773</v>
      </c>
      <c r="M27" s="15">
        <f ca="1">_xll.DBRW($B$9,$C$12,$B27,$C$13,M$17,$C$11,$C$14)</f>
        <v>1042913.0062478796</v>
      </c>
      <c r="N27" s="15">
        <f ca="1">_xll.DBRW($B$9,$C$12,$B27,$C$13,N$17,$C$11,$C$14)</f>
        <v>1139251.1604671364</v>
      </c>
      <c r="O27" s="15">
        <f ca="1">_xll.DBRW($B$9,$C$12,$B27,$C$13,O$17,$C$11,$C$14)</f>
        <v>11299359.492480841</v>
      </c>
    </row>
    <row r="28" spans="1:15" x14ac:dyDescent="0.25">
      <c r="A28" t="str">
        <f ca="1">IF(_xll.TM1RPTELISCONSOLIDATED($B$18,$B28),IF(_xll.TM1RPTELLEV($B$18,$B28)&lt;=3,_xll.TM1RPTELLEV($B$18,$B28),"D"),"N")</f>
        <v>N</v>
      </c>
      <c r="B28" s="12" t="s">
        <v>86</v>
      </c>
      <c r="C28" s="15">
        <f ca="1">_xll.DBRW($B$9,$C$12,$B28,$C$13,C$17,$C$11,$C$14)</f>
        <v>929137.26306269201</v>
      </c>
      <c r="D28" s="15">
        <f ca="1">_xll.DBRW($B$9,$C$12,$B28,$C$13,D$17,$C$11,$C$14)</f>
        <v>806191.39798064204</v>
      </c>
      <c r="E28" s="15">
        <f ca="1">_xll.DBRW($B$9,$C$12,$B28,$C$13,E$17,$C$11,$C$14)</f>
        <v>756956.88104634406</v>
      </c>
      <c r="F28" s="15">
        <f ca="1">_xll.DBRW($B$9,$C$12,$B28,$C$13,F$17,$C$11,$C$14)</f>
        <v>741442.34699521202</v>
      </c>
      <c r="G28" s="15">
        <f ca="1">_xll.DBRW($B$9,$C$12,$B28,$C$13,G$17,$C$11,$C$14)</f>
        <v>748542.43328210001</v>
      </c>
      <c r="H28" s="15">
        <f ca="1">_xll.DBRW($B$9,$C$12,$B28,$C$13,H$17,$C$11,$C$14)</f>
        <v>764779.87580068212</v>
      </c>
      <c r="I28" s="15">
        <f ca="1">_xll.DBRW($B$9,$C$12,$B28,$C$13,I$17,$C$11,$C$14)</f>
        <v>765510.44934334583</v>
      </c>
      <c r="J28" s="15">
        <f ca="1">_xll.DBRW($B$9,$C$12,$B28,$C$13,J$17,$C$11,$C$14)</f>
        <v>773659.45155959029</v>
      </c>
      <c r="K28" s="15">
        <f ca="1">_xll.DBRW($B$9,$C$12,$B28,$C$13,K$17,$C$11,$C$14)</f>
        <v>784700.93581693119</v>
      </c>
      <c r="L28" s="15">
        <f ca="1">_xll.DBRW($B$9,$C$12,$B28,$C$13,L$17,$C$11,$C$14)</f>
        <v>811391.32670310815</v>
      </c>
      <c r="M28" s="15">
        <f ca="1">_xll.DBRW($B$9,$C$12,$B28,$C$13,M$17,$C$11,$C$14)</f>
        <v>862011.97622695647</v>
      </c>
      <c r="N28" s="15">
        <f ca="1">_xll.DBRW($B$9,$C$12,$B28,$C$13,N$17,$C$11,$C$14)</f>
        <v>854119.40865210653</v>
      </c>
      <c r="O28" s="15">
        <f ca="1">_xll.DBRW($B$9,$C$12,$B28,$C$13,O$17,$C$11,$C$14)</f>
        <v>9598443.74646971</v>
      </c>
    </row>
    <row r="29" spans="1:15" x14ac:dyDescent="0.25">
      <c r="A29">
        <f ca="1">IF(_xll.TM1RPTELISCONSOLIDATED($B$18,$B29),IF(_xll.TM1RPTELLEV($B$18,$B29)&lt;=3,_xll.TM1RPTELLEV($B$18,$B29),"D"),"N")</f>
        <v>1</v>
      </c>
      <c r="B29" s="11" t="s">
        <v>87</v>
      </c>
      <c r="C29" s="14">
        <f ca="1">_xll.DBRW($B$9,$C$12,$B29,$C$13,C$17,$C$11,$C$14)</f>
        <v>1947923.91316</v>
      </c>
      <c r="D29" s="14">
        <f ca="1">_xll.DBRW($B$9,$C$12,$B29,$C$13,D$17,$C$11,$C$14)</f>
        <v>1956178.2866016042</v>
      </c>
      <c r="E29" s="14">
        <f ca="1">_xll.DBRW($B$9,$C$12,$B29,$C$13,E$17,$C$11,$C$14)</f>
        <v>2012254.0352050399</v>
      </c>
      <c r="F29" s="14">
        <f ca="1">_xll.DBRW($B$9,$C$12,$B29,$C$13,F$17,$C$11,$C$14)</f>
        <v>1905673.4773364379</v>
      </c>
      <c r="G29" s="14">
        <f ca="1">_xll.DBRW($B$9,$C$12,$B29,$C$13,G$17,$C$11,$C$14)</f>
        <v>1937083.5585581861</v>
      </c>
      <c r="H29" s="14">
        <f ca="1">_xll.DBRW($B$9,$C$12,$B29,$C$13,H$17,$C$11,$C$14)</f>
        <v>2000667.3182541693</v>
      </c>
      <c r="I29" s="14">
        <f ca="1">_xll.DBRW($B$9,$C$12,$B29,$C$13,I$17,$C$11,$C$14)</f>
        <v>2037756.0888154535</v>
      </c>
      <c r="J29" s="14">
        <f ca="1">_xll.DBRW($B$9,$C$12,$B29,$C$13,J$17,$C$11,$C$14)</f>
        <v>2077038.2436608202</v>
      </c>
      <c r="K29" s="14">
        <f ca="1">_xll.DBRW($B$9,$C$12,$B29,$C$13,K$17,$C$11,$C$14)</f>
        <v>2027585.5556459059</v>
      </c>
      <c r="L29" s="14">
        <f ca="1">_xll.DBRW($B$9,$C$12,$B29,$C$13,L$17,$C$11,$C$14)</f>
        <v>2103871.3705823733</v>
      </c>
      <c r="M29" s="14">
        <f ca="1">_xll.DBRW($B$9,$C$12,$B29,$C$13,M$17,$C$11,$C$14)</f>
        <v>2217062.6378259873</v>
      </c>
      <c r="N29" s="14">
        <f ca="1">_xll.DBRW($B$9,$C$12,$B29,$C$13,N$17,$C$11,$C$14)</f>
        <v>2317416.8511614464</v>
      </c>
      <c r="O29" s="14">
        <f ca="1">_xll.DBRW($B$9,$C$12,$B29,$C$13,O$17,$C$11,$C$14)</f>
        <v>24540511.336807422</v>
      </c>
    </row>
    <row r="30" spans="1:15" x14ac:dyDescent="0.25">
      <c r="A30" t="str">
        <f ca="1">IF(_xll.TM1RPTELISCONSOLIDATED($B$18,$B30),IF(_xll.TM1RPTELLEV($B$18,$B30)&lt;=3,_xll.TM1RPTELLEV($B$18,$B30),"D"),"N")</f>
        <v>N</v>
      </c>
      <c r="B30" s="12" t="s">
        <v>88</v>
      </c>
      <c r="C30" s="15">
        <f ca="1">_xll.DBRW($B$9,$C$12,$B30,$C$13,C$17,$C$11,$C$14)</f>
        <v>811725.84659592994</v>
      </c>
      <c r="D30" s="15">
        <f ca="1">_xll.DBRW($B$9,$C$12,$B30,$C$13,D$17,$C$11,$C$14)</f>
        <v>800486.75159367197</v>
      </c>
      <c r="E30" s="15">
        <f ca="1">_xll.DBRW($B$9,$C$12,$B30,$C$13,E$17,$C$11,$C$14)</f>
        <v>841707.99021345598</v>
      </c>
      <c r="F30" s="15">
        <f ca="1">_xll.DBRW($B$9,$C$12,$B30,$C$13,F$17,$C$11,$C$14)</f>
        <v>781667.28234507388</v>
      </c>
      <c r="G30" s="15">
        <f ca="1">_xll.DBRW($B$9,$C$12,$B30,$C$13,G$17,$C$11,$C$14)</f>
        <v>797378.90368508606</v>
      </c>
      <c r="H30" s="15">
        <f ca="1">_xll.DBRW($B$9,$C$12,$B30,$C$13,H$17,$C$11,$C$14)</f>
        <v>839561.36125583842</v>
      </c>
      <c r="I30" s="15">
        <f ca="1">_xll.DBRW($B$9,$C$12,$B30,$C$13,I$17,$C$11,$C$14)</f>
        <v>862416.87834320089</v>
      </c>
      <c r="J30" s="15">
        <f ca="1">_xll.DBRW($B$9,$C$12,$B30,$C$13,J$17,$C$11,$C$14)</f>
        <v>880150.57270797051</v>
      </c>
      <c r="K30" s="15">
        <f ca="1">_xll.DBRW($B$9,$C$12,$B30,$C$13,K$17,$C$11,$C$14)</f>
        <v>849191.05094068276</v>
      </c>
      <c r="L30" s="15">
        <f ca="1">_xll.DBRW($B$9,$C$12,$B30,$C$13,L$17,$C$11,$C$14)</f>
        <v>911257.97579306539</v>
      </c>
      <c r="M30" s="15">
        <f ca="1">_xll.DBRW($B$9,$C$12,$B30,$C$13,M$17,$C$11,$C$14)</f>
        <v>956112.45845298842</v>
      </c>
      <c r="N30" s="15">
        <f ca="1">_xll.DBRW($B$9,$C$12,$B30,$C$13,N$17,$C$11,$C$14)</f>
        <v>1051174.2969778313</v>
      </c>
      <c r="O30" s="15">
        <f ca="1">_xll.DBRW($B$9,$C$12,$B30,$C$13,O$17,$C$11,$C$14)</f>
        <v>10382831.368904795</v>
      </c>
    </row>
    <row r="31" spans="1:15" x14ac:dyDescent="0.25">
      <c r="A31" t="str">
        <f ca="1">IF(_xll.TM1RPTELISCONSOLIDATED($B$18,$B31),IF(_xll.TM1RPTELLEV($B$18,$B31)&lt;=3,_xll.TM1RPTELLEV($B$18,$B31),"D"),"N")</f>
        <v>N</v>
      </c>
      <c r="B31" s="12" t="s">
        <v>89</v>
      </c>
      <c r="C31" s="15">
        <f ca="1">_xll.DBRW($B$9,$C$12,$B31,$C$13,C$17,$C$11,$C$14)</f>
        <v>668465.67287939996</v>
      </c>
      <c r="D31" s="15">
        <f ca="1">_xll.DBRW($B$9,$C$12,$B31,$C$13,D$17,$C$11,$C$14)</f>
        <v>677361.33517530805</v>
      </c>
      <c r="E31" s="15">
        <f ca="1">_xll.DBRW($B$9,$C$12,$B31,$C$13,E$17,$C$11,$C$14)</f>
        <v>687404.91656508797</v>
      </c>
      <c r="F31" s="15">
        <f ca="1">_xll.DBRW($B$9,$C$12,$B31,$C$13,F$17,$C$11,$C$14)</f>
        <v>660434.31995987205</v>
      </c>
      <c r="G31" s="15">
        <f ca="1">_xll.DBRW($B$9,$C$12,$B31,$C$13,G$17,$C$11,$C$14)</f>
        <v>669307.556224506</v>
      </c>
      <c r="H31" s="15">
        <f ca="1">_xll.DBRW($B$9,$C$12,$B31,$C$13,H$17,$C$11,$C$14)</f>
        <v>680170.72770743596</v>
      </c>
      <c r="I31" s="15">
        <f ca="1">_xll.DBRW($B$9,$C$12,$B31,$C$13,I$17,$C$11,$C$14)</f>
        <v>691825.60510662047</v>
      </c>
      <c r="J31" s="15">
        <f ca="1">_xll.DBRW($B$9,$C$12,$B31,$C$13,J$17,$C$11,$C$14)</f>
        <v>707306.91923523531</v>
      </c>
      <c r="K31" s="15">
        <f ca="1">_xll.DBRW($B$9,$C$12,$B31,$C$13,K$17,$C$11,$C$14)</f>
        <v>701486.81598066632</v>
      </c>
      <c r="L31" s="15">
        <f ca="1">_xll.DBRW($B$9,$C$12,$B31,$C$13,L$17,$C$11,$C$14)</f>
        <v>711733.09561996313</v>
      </c>
      <c r="M31" s="15">
        <f ca="1">_xll.DBRW($B$9,$C$12,$B31,$C$13,M$17,$C$11,$C$14)</f>
        <v>759936.73996496573</v>
      </c>
      <c r="N31" s="15">
        <f ca="1">_xll.DBRW($B$9,$C$12,$B31,$C$13,N$17,$C$11,$C$14)</f>
        <v>761401.28795667854</v>
      </c>
      <c r="O31" s="15">
        <f ca="1">_xll.DBRW($B$9,$C$12,$B31,$C$13,O$17,$C$11,$C$14)</f>
        <v>8376834.9923757389</v>
      </c>
    </row>
    <row r="32" spans="1:15" x14ac:dyDescent="0.25">
      <c r="A32" t="str">
        <f ca="1">IF(_xll.TM1RPTELISCONSOLIDATED($B$18,$B32),IF(_xll.TM1RPTELLEV($B$18,$B32)&lt;=3,_xll.TM1RPTELLEV($B$18,$B32),"D"),"N")</f>
        <v>N</v>
      </c>
      <c r="B32" s="12" t="s">
        <v>90</v>
      </c>
      <c r="C32" s="15">
        <f ca="1">_xll.DBRW($B$9,$C$12,$B32,$C$13,C$17,$C$11,$C$14)</f>
        <v>467732.39368466998</v>
      </c>
      <c r="D32" s="15">
        <f ca="1">_xll.DBRW($B$9,$C$12,$B32,$C$13,D$17,$C$11,$C$14)</f>
        <v>478330.199832624</v>
      </c>
      <c r="E32" s="15">
        <f ca="1">_xll.DBRW($B$9,$C$12,$B32,$C$13,E$17,$C$11,$C$14)</f>
        <v>483141.128426496</v>
      </c>
      <c r="F32" s="15">
        <f ca="1">_xll.DBRW($B$9,$C$12,$B32,$C$13,F$17,$C$11,$C$14)</f>
        <v>463571.87503149197</v>
      </c>
      <c r="G32" s="15">
        <f ca="1">_xll.DBRW($B$9,$C$12,$B32,$C$13,G$17,$C$11,$C$14)</f>
        <v>470397.09864859399</v>
      </c>
      <c r="H32" s="15">
        <f ca="1">_xll.DBRW($B$9,$C$12,$B32,$C$13,H$17,$C$11,$C$14)</f>
        <v>480935.22929089493</v>
      </c>
      <c r="I32" s="15">
        <f ca="1">_xll.DBRW($B$9,$C$12,$B32,$C$13,I$17,$C$11,$C$14)</f>
        <v>483513.6053656321</v>
      </c>
      <c r="J32" s="15">
        <f ca="1">_xll.DBRW($B$9,$C$12,$B32,$C$13,J$17,$C$11,$C$14)</f>
        <v>489580.75171761453</v>
      </c>
      <c r="K32" s="15">
        <f ca="1">_xll.DBRW($B$9,$C$12,$B32,$C$13,K$17,$C$11,$C$14)</f>
        <v>476907.68872455705</v>
      </c>
      <c r="L32" s="15">
        <f ca="1">_xll.DBRW($B$9,$C$12,$B32,$C$13,L$17,$C$11,$C$14)</f>
        <v>480880.29916934494</v>
      </c>
      <c r="M32" s="15">
        <f ca="1">_xll.DBRW($B$9,$C$12,$B32,$C$13,M$17,$C$11,$C$14)</f>
        <v>501013.43940803315</v>
      </c>
      <c r="N32" s="15">
        <f ca="1">_xll.DBRW($B$9,$C$12,$B32,$C$13,N$17,$C$11,$C$14)</f>
        <v>504841.26622693654</v>
      </c>
      <c r="O32" s="15">
        <f ca="1">_xll.DBRW($B$9,$C$12,$B32,$C$13,O$17,$C$11,$C$14)</f>
        <v>5780844.9755268889</v>
      </c>
    </row>
  </sheetData>
  <phoneticPr fontId="1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TgtSet</vt:lpstr>
      <vt:lpstr>TgtByMonth</vt:lpstr>
      <vt:lpstr>TgtByAcct</vt:lpstr>
      <vt:lpstr>PLSummary</vt:lpstr>
      <vt:lpstr>Lookup</vt:lpstr>
      <vt:lpstr>Sheet1</vt:lpstr>
      <vt:lpstr>FcstMethods</vt:lpstr>
      <vt:lpstr>OpExSubsets</vt:lpstr>
      <vt:lpstr>Org</vt:lpstr>
      <vt:lpstr>pFromVersion</vt:lpstr>
      <vt:lpstr>pToVersion</vt:lpstr>
      <vt:lpstr>RowFilter</vt:lpstr>
      <vt:lpstr>SelectYesNo</vt:lpstr>
      <vt:lpstr>Sheet1!TM1RPTDATARNG1</vt:lpstr>
      <vt:lpstr>TgtByAcct!TM1RPTDATARNG1</vt:lpstr>
      <vt:lpstr>TgtSet!TM1RPTDATARNG1</vt:lpstr>
      <vt:lpstr>TgtByMonth!TM1RPTDATARNG3</vt:lpstr>
      <vt:lpstr>Sheet1!TM1RPTFMTIDCOL</vt:lpstr>
      <vt:lpstr>TgtByAcct!TM1RPTFMTIDCOL</vt:lpstr>
      <vt:lpstr>TgtByMonth!TM1RPTFMTIDCOL</vt:lpstr>
      <vt:lpstr>TgtSet!TM1RPTFMTIDCOL</vt:lpstr>
      <vt:lpstr>Sheet1!TM1RPTFMTRNG</vt:lpstr>
      <vt:lpstr>TgtByAcct!TM1RPTFMTRNG</vt:lpstr>
      <vt:lpstr>TgtByMonth!TM1RPTFMTRNG</vt:lpstr>
      <vt:lpstr>TgtSet!TM1RPTFMTRNG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db2admin</cp:lastModifiedBy>
  <dcterms:created xsi:type="dcterms:W3CDTF">2012-02-08T22:41:16Z</dcterms:created>
  <dcterms:modified xsi:type="dcterms:W3CDTF">2015-03-12T13:47:51Z</dcterms:modified>
</cp:coreProperties>
</file>