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21075" windowHeight="9285" firstSheet="1" activeTab="1"/>
  </bookViews>
  <sheets>
    <sheet name="Cognos_Office_Connection_Cache" sheetId="4" state="veryHidden" r:id="rId1"/>
    <sheet name="waterfall" sheetId="1" r:id="rId2"/>
  </sheets>
  <definedNames>
    <definedName name="ID" localSheetId="0" hidden="1">"0ab21ae6-2d41-4732-a93f-a625881aa778"</definedName>
    <definedName name="ID" localSheetId="1" hidden="1">"68d4c1dc-1e58-4c58-869d-452edeb4db7e"</definedName>
  </definedNames>
  <calcPr calcId="145621" concurrentCalc="0"/>
</workbook>
</file>

<file path=xl/calcChain.xml><?xml version="1.0" encoding="utf-8"?>
<calcChain xmlns="http://schemas.openxmlformats.org/spreadsheetml/2006/main">
  <c r="B24" i="1" l="1"/>
  <c r="B23" i="1"/>
  <c r="B21" i="1"/>
  <c r="C1" i="1"/>
  <c r="B22" i="1"/>
  <c r="B28" i="1"/>
  <c r="C28" i="1"/>
  <c r="B29" i="1"/>
  <c r="C26" i="1"/>
  <c r="B27" i="1"/>
  <c r="C27" i="1"/>
  <c r="C29" i="1"/>
  <c r="B26" i="1"/>
  <c r="D29" i="1"/>
  <c r="K27" i="1"/>
  <c r="I27" i="1"/>
  <c r="D28" i="1"/>
  <c r="K26" i="1"/>
  <c r="I26" i="1"/>
  <c r="D27" i="1"/>
  <c r="K25" i="1"/>
  <c r="I25" i="1"/>
  <c r="D26" i="1"/>
  <c r="K24" i="1"/>
  <c r="I24" i="1"/>
  <c r="K28" i="1"/>
  <c r="J24" i="1"/>
  <c r="H24" i="1"/>
  <c r="J25" i="1"/>
  <c r="J26" i="1"/>
  <c r="J27" i="1"/>
  <c r="J28" i="1"/>
  <c r="I28" i="1"/>
  <c r="H25" i="1"/>
  <c r="H26" i="1"/>
  <c r="H27" i="1"/>
</calcChain>
</file>

<file path=xl/sharedStrings.xml><?xml version="1.0" encoding="utf-8"?>
<sst xmlns="http://schemas.openxmlformats.org/spreadsheetml/2006/main" count="22" uniqueCount="19">
  <si>
    <t>Cube</t>
  </si>
  <si>
    <t>smartco:Revenue</t>
  </si>
  <si>
    <t>organization</t>
  </si>
  <si>
    <t>Channel</t>
  </si>
  <si>
    <t>Month</t>
  </si>
  <si>
    <t>Year</t>
  </si>
  <si>
    <t>Revenue</t>
  </si>
  <si>
    <t>Budget</t>
  </si>
  <si>
    <t>Actual</t>
  </si>
  <si>
    <t>Product Total</t>
  </si>
  <si>
    <t>Phones</t>
  </si>
  <si>
    <t>PCs</t>
  </si>
  <si>
    <t>Tablets</t>
  </si>
  <si>
    <t>Variance</t>
  </si>
  <si>
    <t>PCS</t>
  </si>
  <si>
    <t>Actuals</t>
  </si>
  <si>
    <t>Increase</t>
  </si>
  <si>
    <t>Decrease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</si>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</sst>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\(#,##0\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indexed="12"/>
      <name val="Calibri"/>
      <family val="2"/>
      <scheme val="minor"/>
    </font>
    <font>
      <b/>
      <sz val="11"/>
      <color rgb="FF329664"/>
      <name val="Calibri"/>
      <family val="2"/>
      <scheme val="minor"/>
    </font>
    <font>
      <b/>
      <sz val="11"/>
      <color rgb="FF0000C0"/>
      <name val="Calibri"/>
      <family val="2"/>
      <scheme val="minor"/>
    </font>
    <font>
      <b/>
      <sz val="9"/>
      <color rgb="FF4B0082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7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E5F2FF"/>
        <bgColor indexed="64"/>
      </patternFill>
    </fill>
    <fill>
      <patternFill patternType="solid">
        <fgColor rgb="FFFFFACD"/>
        <bgColor indexed="64"/>
      </patternFill>
    </fill>
    <fill>
      <patternFill patternType="lightTrellis">
        <fgColor rgb="FFAFAFAF"/>
        <bgColor rgb="FFEBEBEB"/>
      </patternFill>
    </fill>
    <fill>
      <patternFill patternType="solid">
        <fgColor rgb="FFEBEBEB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ADDBE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1" fillId="2" borderId="1">
      <alignment horizontal="left" vertical="center"/>
    </xf>
    <xf numFmtId="0" fontId="2" fillId="3" borderId="1">
      <alignment horizontal="left" vertical="center"/>
    </xf>
    <xf numFmtId="0" fontId="2" fillId="4" borderId="1">
      <alignment horizontal="left" vertical="center"/>
    </xf>
    <xf numFmtId="0" fontId="3" fillId="2" borderId="1">
      <alignment horizontal="center" vertical="center"/>
    </xf>
    <xf numFmtId="0" fontId="1" fillId="2" borderId="1">
      <alignment horizontal="center" vertical="center"/>
    </xf>
    <xf numFmtId="0" fontId="2" fillId="3" borderId="1">
      <alignment horizontal="center" vertical="center"/>
    </xf>
    <xf numFmtId="0" fontId="2" fillId="4" borderId="1">
      <alignment horizontal="center" vertical="center"/>
    </xf>
    <xf numFmtId="0" fontId="3" fillId="2" borderId="1">
      <alignment horizontal="center" vertical="center"/>
    </xf>
    <xf numFmtId="0" fontId="4" fillId="0" borderId="1">
      <alignment horizontal="right" vertical="center"/>
    </xf>
    <xf numFmtId="0" fontId="4" fillId="5" borderId="1">
      <alignment horizontal="right" vertical="center"/>
    </xf>
    <xf numFmtId="0" fontId="4" fillId="0" borderId="1">
      <alignment horizontal="center" vertical="center"/>
    </xf>
    <xf numFmtId="0" fontId="3" fillId="3" borderId="1"/>
    <xf numFmtId="0" fontId="3" fillId="0" borderId="1">
      <alignment horizontal="center" vertical="center" wrapText="1"/>
    </xf>
    <xf numFmtId="0" fontId="3" fillId="4" borderId="1"/>
    <xf numFmtId="0" fontId="1" fillId="0" borderId="1">
      <alignment horizontal="left" vertical="center"/>
    </xf>
    <xf numFmtId="0" fontId="1" fillId="0" borderId="1">
      <alignment horizontal="left" vertical="top"/>
    </xf>
    <xf numFmtId="0" fontId="1" fillId="2" borderId="1">
      <alignment horizontal="center" vertical="center"/>
    </xf>
    <xf numFmtId="0" fontId="1" fillId="2" borderId="1">
      <alignment horizontal="left" vertical="center"/>
    </xf>
    <xf numFmtId="0" fontId="4" fillId="0" borderId="1">
      <alignment horizontal="right" vertical="center"/>
    </xf>
    <xf numFmtId="0" fontId="4" fillId="0" borderId="1">
      <alignment horizontal="right" vertical="center"/>
    </xf>
    <xf numFmtId="0" fontId="5" fillId="2" borderId="1">
      <alignment horizontal="left" vertical="center" indent="1"/>
    </xf>
    <xf numFmtId="0" fontId="1" fillId="6" borderId="1"/>
    <xf numFmtId="0" fontId="6" fillId="0" borderId="1"/>
    <xf numFmtId="0" fontId="7" fillId="0" borderId="1"/>
    <xf numFmtId="0" fontId="4" fillId="7" borderId="1"/>
    <xf numFmtId="0" fontId="4" fillId="8" borderId="1"/>
    <xf numFmtId="0" fontId="8" fillId="0" borderId="0"/>
    <xf numFmtId="0" fontId="9" fillId="0" borderId="0"/>
    <xf numFmtId="0" fontId="1" fillId="9" borderId="0" applyNumberFormat="0" applyFont="0" applyBorder="0" applyAlignment="0" applyProtection="0"/>
    <xf numFmtId="0" fontId="1" fillId="0" borderId="0" applyNumberFormat="0" applyFont="0" applyFill="0" applyBorder="0" applyAlignment="0" applyProtection="0"/>
    <xf numFmtId="0" fontId="1" fillId="10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0" borderId="0" applyNumberFormat="0" applyFont="0" applyFill="0" applyBorder="0" applyAlignment="0" applyProtection="0"/>
    <xf numFmtId="0" fontId="1" fillId="10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0" fillId="0" borderId="0" xfId="0" applyFont="1" applyAlignment="1">
      <alignment horizontal="left" indent="2"/>
    </xf>
    <xf numFmtId="0" fontId="10" fillId="3" borderId="0" xfId="0" applyFont="1" applyFill="1" applyAlignment="1">
      <alignment horizontal="left" indent="2"/>
    </xf>
    <xf numFmtId="0" fontId="10" fillId="3" borderId="0" xfId="0" quotePrefix="1" applyFont="1" applyFill="1" applyAlignment="1">
      <alignment horizontal="left" indent="2"/>
    </xf>
    <xf numFmtId="0" fontId="1" fillId="2" borderId="1" xfId="5" quotePrefix="1">
      <alignment horizontal="center" vertical="center"/>
    </xf>
    <xf numFmtId="164" fontId="3" fillId="3" borderId="1" xfId="12" applyNumberFormat="1"/>
    <xf numFmtId="0" fontId="4" fillId="0" borderId="1" xfId="11" applyAlignment="1">
      <alignment horizontal="center" vertical="center"/>
    </xf>
    <xf numFmtId="0" fontId="2" fillId="3" borderId="1" xfId="2" quotePrefix="1" applyAlignment="1">
      <alignment horizontal="left" vertical="center"/>
    </xf>
    <xf numFmtId="164" fontId="0" fillId="0" borderId="0" xfId="0" applyNumberFormat="1"/>
    <xf numFmtId="0" fontId="0" fillId="0" borderId="0" xfId="0" applyFont="1" applyAlignment="1">
      <alignment horizontal="left" indent="2"/>
    </xf>
  </cellXfs>
  <cellStyles count="56">
    <cellStyle name="AF Column - IBM Cognos" xfId="55"/>
    <cellStyle name="AF Data - IBM Cognos" xfId="29"/>
    <cellStyle name="AF Data 0 - IBM Cognos" xfId="31"/>
    <cellStyle name="AF Data 1 - IBM Cognos" xfId="32"/>
    <cellStyle name="AF Data 2 - IBM Cognos" xfId="33"/>
    <cellStyle name="AF Data 3 - IBM Cognos" xfId="34"/>
    <cellStyle name="AF Data 4 - IBM Cognos" xfId="35"/>
    <cellStyle name="AF Data 5 - IBM Cognos" xfId="36"/>
    <cellStyle name="AF Data Leaf - IBM Cognos" xfId="30"/>
    <cellStyle name="AF Header - IBM Cognos" xfId="37"/>
    <cellStyle name="AF Header 0 - IBM Cognos" xfId="39"/>
    <cellStyle name="AF Header 1 - IBM Cognos" xfId="40"/>
    <cellStyle name="AF Header 2 - IBM Cognos" xfId="41"/>
    <cellStyle name="AF Header 3 - IBM Cognos" xfId="42"/>
    <cellStyle name="AF Header 4 - IBM Cognos" xfId="43"/>
    <cellStyle name="AF Header 5 - IBM Cognos" xfId="44"/>
    <cellStyle name="AF Header Leaf - IBM Cognos" xfId="38"/>
    <cellStyle name="AF Row - IBM Cognos" xfId="45"/>
    <cellStyle name="AF Row 0 - IBM Cognos" xfId="47"/>
    <cellStyle name="AF Row 1 - IBM Cognos" xfId="48"/>
    <cellStyle name="AF Row 2 - IBM Cognos" xfId="49"/>
    <cellStyle name="AF Row 3 - IBM Cognos" xfId="50"/>
    <cellStyle name="AF Row 4 - IBM Cognos" xfId="51"/>
    <cellStyle name="AF Row 5 - IBM Cognos" xfId="52"/>
    <cellStyle name="AF Row Leaf - IBM Cognos" xfId="46"/>
    <cellStyle name="AF Subnm - IBM Cognos" xfId="54"/>
    <cellStyle name="AF Title - IBM Cognos" xfId="53"/>
    <cellStyle name="Calculated Column - IBM Cognos" xfId="19"/>
    <cellStyle name="Calculated Column Name - IBM Cognos" xfId="17"/>
    <cellStyle name="Calculated Row - IBM Cognos" xfId="20"/>
    <cellStyle name="Calculated Row Name - IBM Cognos" xfId="18"/>
    <cellStyle name="Column Name - IBM Cognos" xfId="5"/>
    <cellStyle name="Column Template - IBM Cognos" xfId="8"/>
    <cellStyle name="Differs From Base - IBM Cognos" xfId="26"/>
    <cellStyle name="Edit - IBM Cognos" xfId="28"/>
    <cellStyle name="Formula - IBM Cognos" xfId="27"/>
    <cellStyle name="Group Name - IBM Cognos" xfId="16"/>
    <cellStyle name="Hold Values - IBM Cognos" xfId="22"/>
    <cellStyle name="List Name - IBM Cognos" xfId="15"/>
    <cellStyle name="Locked - IBM Cognos" xfId="25"/>
    <cellStyle name="Measure - IBM Cognos" xfId="9"/>
    <cellStyle name="Measure Header - IBM Cognos" xfId="10"/>
    <cellStyle name="Measure Name - IBM Cognos" xfId="11"/>
    <cellStyle name="Measure Summary - IBM Cognos" xfId="12"/>
    <cellStyle name="Measure Summary TM1 - IBM Cognos" xfId="14"/>
    <cellStyle name="Measure Template - IBM Cognos" xfId="13"/>
    <cellStyle name="More - IBM Cognos" xfId="21"/>
    <cellStyle name="Normal" xfId="0" builtinId="0"/>
    <cellStyle name="Pending Change - IBM Cognos" xfId="23"/>
    <cellStyle name="Row Name - IBM Cognos" xfId="1"/>
    <cellStyle name="Row Template - IBM Cognos" xfId="4"/>
    <cellStyle name="Summary Column Name - IBM Cognos" xfId="6"/>
    <cellStyle name="Summary Column Name TM1 - IBM Cognos" xfId="7"/>
    <cellStyle name="Summary Row Name - IBM Cognos" xfId="2"/>
    <cellStyle name="Summary Row Name TM1 - IBM Cognos" xfId="3"/>
    <cellStyle name="Unsaved Change - IBM Cognos" xfId="24"/>
  </cellStyles>
  <dxfs count="0"/>
  <tableStyles count="0" defaultTableStyle="TableStyleMedium2" defaultPivotStyle="PivotStyleLight16"/>
  <colors>
    <mruColors>
      <color rgb="FF3A96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waterfall!$H$23</c:f>
              <c:strCache>
                <c:ptCount val="1"/>
                <c:pt idx="0">
                  <c:v>Base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waterfall!$G$24:$G$28</c:f>
              <c:strCache>
                <c:ptCount val="5"/>
                <c:pt idx="0">
                  <c:v>Budget</c:v>
                </c:pt>
                <c:pt idx="1">
                  <c:v>Phones</c:v>
                </c:pt>
                <c:pt idx="2">
                  <c:v>PCS</c:v>
                </c:pt>
                <c:pt idx="3">
                  <c:v>Tablets</c:v>
                </c:pt>
                <c:pt idx="4">
                  <c:v>Actuals</c:v>
                </c:pt>
              </c:strCache>
            </c:strRef>
          </c:cat>
          <c:val>
            <c:numRef>
              <c:f>waterfall!$H$24:$H$28</c:f>
              <c:numCache>
                <c:formatCode>#,##0;\(#,##0\)</c:formatCode>
                <c:ptCount val="5"/>
                <c:pt idx="0">
                  <c:v>104077179.6439019</c:v>
                </c:pt>
                <c:pt idx="1">
                  <c:v>73027279.00155279</c:v>
                </c:pt>
                <c:pt idx="2">
                  <c:v>69545051.027846754</c:v>
                </c:pt>
                <c:pt idx="3">
                  <c:v>73606160.4371925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waterfall!$I$23</c:f>
              <c:strCache>
                <c:ptCount val="1"/>
                <c:pt idx="0">
                  <c:v>Decrease</c:v>
                </c:pt>
              </c:strCache>
            </c:strRef>
          </c:tx>
          <c:invertIfNegative val="0"/>
          <c:cat>
            <c:strRef>
              <c:f>waterfall!$G$24:$G$28</c:f>
              <c:strCache>
                <c:ptCount val="5"/>
                <c:pt idx="0">
                  <c:v>Budget</c:v>
                </c:pt>
                <c:pt idx="1">
                  <c:v>Phones</c:v>
                </c:pt>
                <c:pt idx="2">
                  <c:v>PCS</c:v>
                </c:pt>
                <c:pt idx="3">
                  <c:v>Tablets</c:v>
                </c:pt>
                <c:pt idx="4">
                  <c:v>Actuals</c:v>
                </c:pt>
              </c:strCache>
            </c:strRef>
          </c:cat>
          <c:val>
            <c:numRef>
              <c:f>waterfall!$I$24:$I$28</c:f>
              <c:numCache>
                <c:formatCode>#,##0;\(#,##0\)</c:formatCode>
                <c:ptCount val="5"/>
                <c:pt idx="0">
                  <c:v>0</c:v>
                </c:pt>
                <c:pt idx="1">
                  <c:v>31049900.642349113</c:v>
                </c:pt>
                <c:pt idx="2">
                  <c:v>3482227.9737060368</c:v>
                </c:pt>
                <c:pt idx="3">
                  <c:v>0</c:v>
                </c:pt>
                <c:pt idx="4">
                  <c:v>73606160.4371925</c:v>
                </c:pt>
              </c:numCache>
            </c:numRef>
          </c:val>
        </c:ser>
        <c:ser>
          <c:idx val="2"/>
          <c:order val="2"/>
          <c:tx>
            <c:strRef>
              <c:f>waterfall!$J$23</c:f>
              <c:strCache>
                <c:ptCount val="1"/>
                <c:pt idx="0">
                  <c:v>Increase</c:v>
                </c:pt>
              </c:strCache>
            </c:strRef>
          </c:tx>
          <c:invertIfNegative val="0"/>
          <c:cat>
            <c:strRef>
              <c:f>waterfall!$G$24:$G$28</c:f>
              <c:strCache>
                <c:ptCount val="5"/>
                <c:pt idx="0">
                  <c:v>Budget</c:v>
                </c:pt>
                <c:pt idx="1">
                  <c:v>Phones</c:v>
                </c:pt>
                <c:pt idx="2">
                  <c:v>PCS</c:v>
                </c:pt>
                <c:pt idx="3">
                  <c:v>Tablets</c:v>
                </c:pt>
                <c:pt idx="4">
                  <c:v>Actuals</c:v>
                </c:pt>
              </c:strCache>
            </c:strRef>
          </c:cat>
          <c:val>
            <c:numRef>
              <c:f>waterfall!$J$24:$J$28</c:f>
              <c:numCache>
                <c:formatCode>#,##0;\(#,##0\)</c:formatCode>
                <c:ptCount val="5"/>
                <c:pt idx="0">
                  <c:v>104077179.6439019</c:v>
                </c:pt>
                <c:pt idx="1">
                  <c:v>0</c:v>
                </c:pt>
                <c:pt idx="2">
                  <c:v>0</c:v>
                </c:pt>
                <c:pt idx="3">
                  <c:v>4061109.4093457386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"/>
        <c:overlap val="100"/>
        <c:axId val="617815552"/>
        <c:axId val="618175808"/>
      </c:barChart>
      <c:catAx>
        <c:axId val="617815552"/>
        <c:scaling>
          <c:orientation val="minMax"/>
        </c:scaling>
        <c:delete val="0"/>
        <c:axPos val="b"/>
        <c:majorTickMark val="out"/>
        <c:minorTickMark val="none"/>
        <c:tickLblPos val="nextTo"/>
        <c:crossAx val="618175808"/>
        <c:crosses val="autoZero"/>
        <c:auto val="1"/>
        <c:lblAlgn val="ctr"/>
        <c:lblOffset val="100"/>
        <c:noMultiLvlLbl val="0"/>
      </c:catAx>
      <c:valAx>
        <c:axId val="61817580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#,##0;\(#,##0\)" sourceLinked="1"/>
        <c:majorTickMark val="out"/>
        <c:minorTickMark val="none"/>
        <c:tickLblPos val="nextTo"/>
        <c:crossAx val="617815552"/>
        <c:crosses val="autoZero"/>
        <c:crossBetween val="between"/>
      </c:valAx>
    </c:plotArea>
    <c:plotVisOnly val="0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142874</xdr:colOff>
      <xdr:row>1</xdr:row>
      <xdr:rowOff>71437</xdr:rowOff>
    </xdr:from>
    <xdr:to>
      <xdr:col>8</xdr:col>
      <xdr:colOff>95249</xdr:colOff>
      <xdr:row>15</xdr:row>
      <xdr:rowOff>147637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customProperties>
    <customPr name="CafeStyleVersion" r:id="rId1"/>
    <customPr name="LastTupleSet_COR_Mappings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showGridLines="0" tabSelected="1" workbookViewId="0">
      <selection activeCell="A2" sqref="A2"/>
    </sheetView>
  </sheetViews>
  <sheetFormatPr defaultRowHeight="15" outlineLevelRow="1" x14ac:dyDescent="0.25"/>
  <cols>
    <col min="1" max="1" width="0.7109375" customWidth="1"/>
    <col min="2" max="2" width="1.28515625" customWidth="1"/>
    <col min="3" max="3" width="30.28515625" customWidth="1"/>
    <col min="4" max="4" width="11.5703125" bestFit="1" customWidth="1"/>
    <col min="8" max="9" width="11.140625" bestFit="1" customWidth="1"/>
    <col min="10" max="10" width="13.5703125" customWidth="1"/>
    <col min="11" max="11" width="11.5703125" bestFit="1" customWidth="1"/>
  </cols>
  <sheetData>
    <row r="1" spans="3:3" x14ac:dyDescent="0.25">
      <c r="C1" s="9" t="str">
        <f>_xll.SUBNM("smartco:organization","Workflow","Total Company","Caption_Default")</f>
        <v>Total Company</v>
      </c>
    </row>
    <row r="19" spans="1:11" hidden="1" outlineLevel="1" x14ac:dyDescent="0.25">
      <c r="A19" s="2" t="s">
        <v>0</v>
      </c>
      <c r="B19" s="1" t="s">
        <v>1</v>
      </c>
    </row>
    <row r="20" spans="1:11" hidden="1" outlineLevel="1" x14ac:dyDescent="0.25">
      <c r="A20" s="3" t="s">
        <v>2</v>
      </c>
    </row>
    <row r="21" spans="1:11" hidden="1" outlineLevel="1" x14ac:dyDescent="0.25">
      <c r="A21" s="3" t="s">
        <v>3</v>
      </c>
      <c r="B21" s="1" t="str">
        <f>_xll.SUBNM("smartco:Channel","Default","Channel Total","Caption_Default")</f>
        <v>Channel Total</v>
      </c>
    </row>
    <row r="22" spans="1:11" hidden="1" outlineLevel="1" x14ac:dyDescent="0.25">
      <c r="A22" s="3" t="s">
        <v>4</v>
      </c>
      <c r="B22" s="1" t="str">
        <f>_xll.SUBNM("smartco:Month","MY","Year")</f>
        <v>Year</v>
      </c>
    </row>
    <row r="23" spans="1:11" hidden="1" outlineLevel="1" x14ac:dyDescent="0.25">
      <c r="A23" s="3" t="s">
        <v>5</v>
      </c>
      <c r="B23" s="1" t="str">
        <f>_xll.SUBNM("smartco:Year","Default","Y2","Caption_Default")</f>
        <v>2015</v>
      </c>
      <c r="H23" t="s">
        <v>18</v>
      </c>
      <c r="I23" t="s">
        <v>17</v>
      </c>
      <c r="J23" t="s">
        <v>16</v>
      </c>
    </row>
    <row r="24" spans="1:11" hidden="1" outlineLevel="1" x14ac:dyDescent="0.25">
      <c r="A24" s="3" t="s">
        <v>6</v>
      </c>
      <c r="B24" s="1" t="str">
        <f>_xll.SUBNM("smartco:Revenue","Report","Gross Revenue","Caption_Default")</f>
        <v>Gross Revenue</v>
      </c>
      <c r="G24" t="s">
        <v>7</v>
      </c>
      <c r="H24" s="8">
        <f>J24-I24</f>
        <v>104077179.6439019</v>
      </c>
      <c r="I24" s="8">
        <f>IF(K24&lt;0,-K24,0)</f>
        <v>0</v>
      </c>
      <c r="J24" s="8">
        <f>IF(+K24&gt;0,K24,0)</f>
        <v>104077179.6439019</v>
      </c>
      <c r="K24" s="8">
        <f>B26</f>
        <v>104077179.6439019</v>
      </c>
    </row>
    <row r="25" spans="1:11" hidden="1" outlineLevel="1" x14ac:dyDescent="0.25">
      <c r="A25" s="6"/>
      <c r="B25" s="4" t="s">
        <v>7</v>
      </c>
      <c r="C25" s="4" t="s">
        <v>8</v>
      </c>
      <c r="D25" t="s">
        <v>13</v>
      </c>
      <c r="G25" t="s">
        <v>10</v>
      </c>
      <c r="H25" s="8">
        <f>H24+J25-I25</f>
        <v>73027279.00155279</v>
      </c>
      <c r="I25" s="8">
        <f>IF(K25&lt;0,-K25,0)</f>
        <v>31049900.642349113</v>
      </c>
      <c r="J25" s="8">
        <f>IF(+K25&gt;0,K25,0)</f>
        <v>0</v>
      </c>
      <c r="K25" s="8">
        <f>D27</f>
        <v>-31049900.642349113</v>
      </c>
    </row>
    <row r="26" spans="1:11" hidden="1" outlineLevel="1" x14ac:dyDescent="0.25">
      <c r="A26" s="7" t="s">
        <v>9</v>
      </c>
      <c r="B26" s="5">
        <f>_xll.DBRW($B$19,$C$1,$B$21,$A26,$B$22,$B$23,B$25,$B$24)</f>
        <v>104077179.6439019</v>
      </c>
      <c r="C26" s="5">
        <f>_xll.DBRW($B$19,$C$1,$B$21,$A26,$B$22,$B$23,C$25,$B$24)</f>
        <v>73606160.437192529</v>
      </c>
      <c r="D26" s="8">
        <f>C26-B26</f>
        <v>-30471019.20670937</v>
      </c>
      <c r="G26" t="s">
        <v>14</v>
      </c>
      <c r="H26" s="8">
        <f>H25+J26-I26</f>
        <v>69545051.027846754</v>
      </c>
      <c r="I26" s="8">
        <f>IF(K26&lt;0,-K26,0)</f>
        <v>3482227.9737060368</v>
      </c>
      <c r="J26" s="8">
        <f>IF(+K26&gt;0,K26,0)</f>
        <v>0</v>
      </c>
      <c r="K26" s="8">
        <f>D28</f>
        <v>-3482227.9737060368</v>
      </c>
    </row>
    <row r="27" spans="1:11" hidden="1" outlineLevel="1" x14ac:dyDescent="0.25">
      <c r="A27" s="7" t="s">
        <v>10</v>
      </c>
      <c r="B27" s="5">
        <f>_xll.DBRW($B$19,$C$1,$B$21,$A27,$B$22,$B$23,B$25,$B$24)</f>
        <v>46006691.313525803</v>
      </c>
      <c r="C27" s="5">
        <f>_xll.DBRW($B$19,$C$1,$B$21,$A27,$B$22,$B$23,C$25,$B$24)</f>
        <v>14956790.671176691</v>
      </c>
      <c r="D27" s="8">
        <f t="shared" ref="D27:D29" si="0">C27-B27</f>
        <v>-31049900.642349113</v>
      </c>
      <c r="G27" t="s">
        <v>12</v>
      </c>
      <c r="H27" s="8">
        <f>H26+J27-I27</f>
        <v>73606160.4371925</v>
      </c>
      <c r="I27" s="8">
        <f>IF(K27&lt;0,-K27,0)</f>
        <v>0</v>
      </c>
      <c r="J27" s="8">
        <f>IF(+K27&gt;0,K27,0)</f>
        <v>4061109.4093457386</v>
      </c>
      <c r="K27" s="8">
        <f>D29</f>
        <v>4061109.4093457386</v>
      </c>
    </row>
    <row r="28" spans="1:11" hidden="1" outlineLevel="1" x14ac:dyDescent="0.25">
      <c r="A28" s="7" t="s">
        <v>11</v>
      </c>
      <c r="B28" s="5">
        <f>_xll.DBRW($B$19,$C$1,$B$21,$A28,$B$22,$B$23,B$25,$B$24)</f>
        <v>40231419.029787108</v>
      </c>
      <c r="C28" s="5">
        <f>_xll.DBRW($B$19,$C$1,$B$21,$A28,$B$22,$B$23,C$25,$B$24)</f>
        <v>36749191.056081071</v>
      </c>
      <c r="D28" s="8">
        <f t="shared" si="0"/>
        <v>-3482227.9737060368</v>
      </c>
      <c r="G28" t="s">
        <v>15</v>
      </c>
      <c r="H28" s="8">
        <v>0</v>
      </c>
      <c r="I28" s="8">
        <f>IF(K28&lt;K24,K28,0)</f>
        <v>73606160.4371925</v>
      </c>
      <c r="J28" s="8">
        <f>IF(+K28&gt;K24,K28,0)</f>
        <v>0</v>
      </c>
      <c r="K28" s="8">
        <f>SUM(K24:K27)</f>
        <v>73606160.4371925</v>
      </c>
    </row>
    <row r="29" spans="1:11" hidden="1" outlineLevel="1" x14ac:dyDescent="0.25">
      <c r="A29" s="7" t="s">
        <v>12</v>
      </c>
      <c r="B29" s="5">
        <f>_xll.DBRW($B$19,$C$1,$B$21,$A29,$B$22,$B$23,B$25,$B$24)</f>
        <v>17839069.30058901</v>
      </c>
      <c r="C29" s="5">
        <f>_xll.DBRW($B$19,$C$1,$B$21,$A29,$B$22,$B$23,C$25,$B$24)</f>
        <v>21900178.709934749</v>
      </c>
      <c r="D29" s="8">
        <f t="shared" si="0"/>
        <v>4061109.4093457386</v>
      </c>
    </row>
    <row r="30" spans="1:11" hidden="1" outlineLevel="1" x14ac:dyDescent="0.25"/>
    <row r="31" spans="1:11" hidden="1" outlineLevel="1" x14ac:dyDescent="0.25">
      <c r="H31" s="8"/>
      <c r="I31" s="8"/>
      <c r="J31" s="8"/>
      <c r="K31" s="8"/>
    </row>
    <row r="32" spans="1:11" hidden="1" outlineLevel="1" x14ac:dyDescent="0.25">
      <c r="H32" s="8"/>
      <c r="I32" s="8"/>
      <c r="J32" s="8"/>
      <c r="K32" s="8"/>
    </row>
    <row r="33" spans="8:11" hidden="1" outlineLevel="1" x14ac:dyDescent="0.25">
      <c r="H33" s="8"/>
      <c r="I33" s="8"/>
      <c r="J33" s="8"/>
      <c r="K33" s="8"/>
    </row>
    <row r="34" spans="8:11" hidden="1" outlineLevel="1" x14ac:dyDescent="0.25">
      <c r="H34" s="8"/>
      <c r="I34" s="8"/>
      <c r="J34" s="8"/>
      <c r="K34" s="8"/>
    </row>
    <row r="35" spans="8:11" hidden="1" outlineLevel="1" x14ac:dyDescent="0.25">
      <c r="H35" s="8"/>
      <c r="I35" s="8"/>
      <c r="J35" s="8"/>
      <c r="K35" s="8"/>
    </row>
    <row r="36" spans="8:11" hidden="1" outlineLevel="1" x14ac:dyDescent="0.25">
      <c r="H36" s="8"/>
      <c r="I36" s="8"/>
      <c r="J36" s="8"/>
      <c r="K36" s="8"/>
    </row>
    <row r="37" spans="8:11" hidden="1" outlineLevel="1" x14ac:dyDescent="0.25">
      <c r="H37" s="8"/>
      <c r="I37" s="8"/>
      <c r="J37" s="8"/>
      <c r="K37" s="8"/>
    </row>
    <row r="38" spans="8:11" hidden="1" outlineLevel="1" x14ac:dyDescent="0.25">
      <c r="H38" s="8"/>
      <c r="I38" s="8"/>
      <c r="J38" s="8"/>
      <c r="K38" s="8"/>
    </row>
    <row r="39" spans="8:11" hidden="1" outlineLevel="1" x14ac:dyDescent="0.25"/>
    <row r="40" spans="8:11" collapsed="1" x14ac:dyDescent="0.25"/>
  </sheetData>
  <pageMargins left="0.7" right="0.7" top="0.75" bottom="0.75" header="0.3" footer="0.3"/>
  <pageSetup orientation="portrait" r:id="rId1"/>
  <customProperties>
    <customPr name="COR_LastLabelRowStart" r:id="rId2"/>
  </customPropertie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waterfall</vt:lpstr>
    </vt:vector>
  </TitlesOfParts>
  <Company>NetworkLayer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NetworkLayer</dc:creator>
  <cp:lastModifiedBy>NetworkLayer</cp:lastModifiedBy>
  <dcterms:created xsi:type="dcterms:W3CDTF">2016-10-06T22:38:37Z</dcterms:created>
  <dcterms:modified xsi:type="dcterms:W3CDTF">2016-10-13T21:45:06Z</dcterms:modified>
</cp:coreProperties>
</file>