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Independent Osc" sheetId="1" r:id="rId1"/>
    <sheet name="Coupled Osc" sheetId="2" r:id="rId2"/>
    <sheet name="Lower Normal Mode" sheetId="3" r:id="rId3"/>
    <sheet name="Higher Normal Mod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A14" i="4" s="1"/>
  <c r="A14" i="3"/>
  <c r="E2" i="4"/>
  <c r="E2" i="3"/>
  <c r="D2" i="3"/>
  <c r="A11" i="4"/>
  <c r="A11" i="3"/>
  <c r="G8" i="4"/>
  <c r="F8" i="4"/>
  <c r="G7" i="4"/>
  <c r="F7" i="4"/>
  <c r="G6" i="4"/>
  <c r="F6" i="4"/>
  <c r="G5" i="4"/>
  <c r="F5" i="4"/>
  <c r="G8" i="3"/>
  <c r="F8" i="3"/>
  <c r="G7" i="3"/>
  <c r="F7" i="3"/>
  <c r="G6" i="3"/>
  <c r="F6" i="3"/>
  <c r="G5" i="3"/>
  <c r="F5" i="3"/>
  <c r="B11" i="4" l="1"/>
  <c r="A8" i="4"/>
  <c r="A6" i="4"/>
  <c r="B2" i="4"/>
  <c r="B11" i="3"/>
  <c r="A8" i="3"/>
  <c r="A6" i="3"/>
  <c r="B2" i="3"/>
  <c r="C8" i="2"/>
  <c r="C7" i="2"/>
  <c r="B8" i="2"/>
  <c r="B7" i="2"/>
  <c r="G5" i="2"/>
  <c r="G6" i="2"/>
  <c r="G7" i="2"/>
  <c r="G8" i="2"/>
  <c r="F8" i="2"/>
  <c r="B13" i="2" s="1"/>
  <c r="F7" i="2"/>
  <c r="B12" i="2" s="1"/>
  <c r="F6" i="2"/>
  <c r="F5" i="2"/>
  <c r="O11" i="1"/>
  <c r="O7" i="1"/>
  <c r="N7" i="1"/>
  <c r="N11" i="1"/>
  <c r="C15" i="1"/>
  <c r="E15" i="1" s="1"/>
  <c r="G15" i="1" s="1"/>
  <c r="B15" i="1"/>
  <c r="D15" i="1" s="1"/>
  <c r="F15" i="1" s="1"/>
  <c r="I15" i="1" s="1"/>
  <c r="F14" i="1"/>
  <c r="I14" i="1" s="1"/>
  <c r="E14" i="1"/>
  <c r="G14" i="1" s="1"/>
  <c r="D14" i="1"/>
  <c r="E13" i="1"/>
  <c r="G13" i="1" s="1"/>
  <c r="D13" i="1"/>
  <c r="F13" i="1" s="1"/>
  <c r="H13" i="1" s="1"/>
  <c r="G8" i="1"/>
  <c r="F7" i="1"/>
  <c r="D8" i="1"/>
  <c r="F8" i="1" s="1"/>
  <c r="E8" i="1"/>
  <c r="E9" i="1"/>
  <c r="G9" i="1" s="1"/>
  <c r="E7" i="1"/>
  <c r="G7" i="1" s="1"/>
  <c r="D7" i="1"/>
  <c r="C9" i="1"/>
  <c r="B9" i="1"/>
  <c r="D9" i="1" s="1"/>
  <c r="F9" i="1" s="1"/>
  <c r="B3" i="1"/>
  <c r="C3" i="1"/>
  <c r="C2" i="1"/>
  <c r="B2" i="1"/>
  <c r="H8" i="1" s="1"/>
  <c r="H14" i="1" l="1"/>
  <c r="I13" i="1"/>
  <c r="H15" i="1"/>
  <c r="H9" i="1"/>
  <c r="I9" i="1"/>
  <c r="H7" i="1"/>
  <c r="I8" i="1"/>
  <c r="I7" i="1"/>
</calcChain>
</file>

<file path=xl/sharedStrings.xml><?xml version="1.0" encoding="utf-8"?>
<sst xmlns="http://schemas.openxmlformats.org/spreadsheetml/2006/main" count="61" uniqueCount="32">
  <si>
    <t>Mass/spring set # 3</t>
  </si>
  <si>
    <t>m1 (kg)</t>
  </si>
  <si>
    <t>m2 (kg)</t>
  </si>
  <si>
    <t>Determining spring constant k1 (spring on m1)</t>
  </si>
  <si>
    <t>trial</t>
  </si>
  <si>
    <t>time for 50 cycles (s)</t>
  </si>
  <si>
    <t>avg</t>
  </si>
  <si>
    <t>Period (s)</t>
  </si>
  <si>
    <t>Freq (rad/s)</t>
  </si>
  <si>
    <t>k1 (N/m)</t>
  </si>
  <si>
    <t>Determining spring constant k2 (spring on m2)</t>
  </si>
  <si>
    <t>k2 (N/m)</t>
  </si>
  <si>
    <t>Frequencies measured in tracker</t>
  </si>
  <si>
    <t>m1, k1</t>
  </si>
  <si>
    <t>freq (Hz)</t>
  </si>
  <si>
    <t>freq (Rad/s)</t>
  </si>
  <si>
    <t>Arbitrary superposition of both modes</t>
  </si>
  <si>
    <t>IC: x1(0)=A, x2(0)=0, x1'(0)=x2'(0)=0</t>
  </si>
  <si>
    <t>Looks pretty chaotic, but there is definitely some complicated periodicity of the motion.</t>
  </si>
  <si>
    <t xml:space="preserve">Motion still has sinusoidal character, but is not simply harmonic. </t>
  </si>
  <si>
    <t>Mode</t>
  </si>
  <si>
    <t>From FFT:</t>
  </si>
  <si>
    <t>Theoretical:</t>
  </si>
  <si>
    <t>Some big error in FFT freq values. Perhaps x-dir pendulum motion was significant here.</t>
  </si>
  <si>
    <t>Drive freq (Hz)</t>
  </si>
  <si>
    <t>Drive freq (Rad/s)</t>
  </si>
  <si>
    <t>m1 Amplitude (pixels)</t>
  </si>
  <si>
    <t>m2 Amplitude (pixels)</t>
  </si>
  <si>
    <t>m2, k2</t>
  </si>
  <si>
    <t>Observed amplitude ratio</t>
  </si>
  <si>
    <t>Theoretical freq (rad/s)</t>
  </si>
  <si>
    <t>Theoretical amplitude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</si>
</sst>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257174</xdr:colOff>
      <xdr:row>0</xdr:row>
      <xdr:rowOff>38100</xdr:rowOff>
    </xdr:from>
    <xdr:to>
      <xdr:col>17</xdr:col>
      <xdr:colOff>533399</xdr:colOff>
      <xdr:row>17</xdr:row>
      <xdr:rowOff>17654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D25F9E-BBBA-483E-81F7-50DB1D4F5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4" y="38100"/>
          <a:ext cx="5153025" cy="32180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0</xdr:row>
      <xdr:rowOff>0</xdr:rowOff>
    </xdr:from>
    <xdr:to>
      <xdr:col>16</xdr:col>
      <xdr:colOff>133349</xdr:colOff>
      <xdr:row>16</xdr:row>
      <xdr:rowOff>104621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B55447-28C4-4D3A-819A-A87CE495A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0"/>
          <a:ext cx="5048249" cy="3152621"/>
        </a:xfrm>
        <a:prstGeom prst="rect">
          <a:avLst/>
        </a:prstGeom>
      </xdr:spPr>
    </xdr:pic>
    <xdr:clientData/>
  </xdr:twoCellAnchor>
  <xdr:twoCellAnchor editAs="oneCell">
    <xdr:from>
      <xdr:col>8</xdr:col>
      <xdr:colOff>137365</xdr:colOff>
      <xdr:row>17</xdr:row>
      <xdr:rowOff>123826</xdr:rowOff>
    </xdr:from>
    <xdr:to>
      <xdr:col>15</xdr:col>
      <xdr:colOff>66675</xdr:colOff>
      <xdr:row>31</xdr:row>
      <xdr:rowOff>57566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68D699-CAF7-400E-8D5A-CF339885F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165" y="3362326"/>
          <a:ext cx="4196510" cy="26007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152797</xdr:colOff>
      <xdr:row>0</xdr:row>
      <xdr:rowOff>0</xdr:rowOff>
    </xdr:from>
    <xdr:to>
      <xdr:col>19</xdr:col>
      <xdr:colOff>66674</xdr:colOff>
      <xdr:row>21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30F7A3-2E4F-4335-A364-71C116682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597" y="0"/>
          <a:ext cx="6619477" cy="413385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22</xdr:row>
      <xdr:rowOff>47625</xdr:rowOff>
    </xdr:from>
    <xdr:to>
      <xdr:col>19</xdr:col>
      <xdr:colOff>552450</xdr:colOff>
      <xdr:row>43</xdr:row>
      <xdr:rowOff>112866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843B87-74BE-4952-868F-73F6ADB55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4238625"/>
          <a:ext cx="7134225" cy="40657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N16" sqref="N16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>
        <f>13.1 / 1000</f>
        <v>1.3099999999999999E-2</v>
      </c>
      <c r="C2">
        <f>0.05/1000</f>
        <v>5.0000000000000002E-5</v>
      </c>
    </row>
    <row r="3" spans="1:15" x14ac:dyDescent="0.25">
      <c r="A3" t="s">
        <v>2</v>
      </c>
      <c r="B3">
        <f>10/1000</f>
        <v>0.01</v>
      </c>
      <c r="C3">
        <f>0.05/1000</f>
        <v>5.0000000000000002E-5</v>
      </c>
    </row>
    <row r="4" spans="1:15" x14ac:dyDescent="0.25">
      <c r="L4" t="s">
        <v>12</v>
      </c>
    </row>
    <row r="5" spans="1:15" x14ac:dyDescent="0.25">
      <c r="A5" t="s">
        <v>3</v>
      </c>
      <c r="L5" t="s">
        <v>13</v>
      </c>
    </row>
    <row r="6" spans="1:15" x14ac:dyDescent="0.25">
      <c r="A6" t="s">
        <v>4</v>
      </c>
      <c r="B6" t="s">
        <v>5</v>
      </c>
      <c r="D6" t="s">
        <v>7</v>
      </c>
      <c r="F6" t="s">
        <v>8</v>
      </c>
      <c r="H6" t="s">
        <v>9</v>
      </c>
      <c r="L6" t="s">
        <v>14</v>
      </c>
      <c r="N6" t="s">
        <v>15</v>
      </c>
    </row>
    <row r="7" spans="1:15" x14ac:dyDescent="0.25">
      <c r="A7">
        <v>1</v>
      </c>
      <c r="B7">
        <v>21.1</v>
      </c>
      <c r="C7">
        <v>0.3</v>
      </c>
      <c r="D7">
        <f t="shared" ref="D7:E9" si="0">B7/50</f>
        <v>0.42200000000000004</v>
      </c>
      <c r="E7">
        <f t="shared" si="0"/>
        <v>6.0000000000000001E-3</v>
      </c>
      <c r="F7" s="1">
        <f>2*PI()*(1/D7)</f>
        <v>14.889064708956363</v>
      </c>
      <c r="G7" s="1">
        <f>2*PI()*E7</f>
        <v>3.7699111843077518E-2</v>
      </c>
      <c r="H7" s="1">
        <f>$B$2 * F7^2</f>
        <v>2.9040636475881167</v>
      </c>
      <c r="I7" s="1">
        <f>2 * $B$2 * F7 * G7</f>
        <v>1.4706178311386226E-2</v>
      </c>
      <c r="L7">
        <v>2.34</v>
      </c>
      <c r="M7">
        <v>0.05</v>
      </c>
      <c r="N7" s="2">
        <f>2*PI()*L7</f>
        <v>14.70265361880023</v>
      </c>
      <c r="O7" s="2">
        <f>2*PI()*M7</f>
        <v>0.31415926535897931</v>
      </c>
    </row>
    <row r="8" spans="1:15" x14ac:dyDescent="0.25">
      <c r="A8">
        <v>2</v>
      </c>
      <c r="B8">
        <v>20.8</v>
      </c>
      <c r="C8">
        <v>0.3</v>
      </c>
      <c r="D8">
        <f t="shared" si="0"/>
        <v>0.41600000000000004</v>
      </c>
      <c r="E8">
        <f t="shared" si="0"/>
        <v>6.0000000000000001E-3</v>
      </c>
      <c r="F8" s="1">
        <f t="shared" ref="F8:F9" si="1">2*PI()*(1/D8)</f>
        <v>15.103810834566312</v>
      </c>
      <c r="G8" s="1">
        <f t="shared" ref="G8:G9" si="2">2*PI()*E8</f>
        <v>3.7699111843077518E-2</v>
      </c>
      <c r="H8" s="1">
        <f t="shared" ref="H8:H9" si="3">$B$2 * F8^2</f>
        <v>2.9884388326153513</v>
      </c>
      <c r="I8" s="1">
        <f t="shared" ref="I8:I9" si="4">2 * $B$2 * F8 * G8</f>
        <v>1.4918286652415836E-2</v>
      </c>
    </row>
    <row r="9" spans="1:15" x14ac:dyDescent="0.25">
      <c r="A9" t="s">
        <v>6</v>
      </c>
      <c r="B9" s="2">
        <f>AVERAGE(B7:B8)</f>
        <v>20.950000000000003</v>
      </c>
      <c r="C9">
        <f>AVERAGE(C7:C8)</f>
        <v>0.3</v>
      </c>
      <c r="D9">
        <f t="shared" si="0"/>
        <v>0.41900000000000004</v>
      </c>
      <c r="E9">
        <f t="shared" si="0"/>
        <v>6.0000000000000001E-3</v>
      </c>
      <c r="F9" s="1">
        <f t="shared" si="1"/>
        <v>14.995668990882066</v>
      </c>
      <c r="G9" s="1">
        <f t="shared" si="2"/>
        <v>3.7699111843077518E-2</v>
      </c>
      <c r="H9" s="1">
        <f t="shared" si="3"/>
        <v>2.9457981591417357</v>
      </c>
      <c r="I9" s="1">
        <f t="shared" si="4"/>
        <v>1.4811473144164648E-2</v>
      </c>
      <c r="L9" t="s">
        <v>28</v>
      </c>
    </row>
    <row r="10" spans="1:15" x14ac:dyDescent="0.25">
      <c r="G10" s="1"/>
      <c r="I10" s="1"/>
      <c r="L10" t="s">
        <v>14</v>
      </c>
      <c r="N10" t="s">
        <v>15</v>
      </c>
    </row>
    <row r="11" spans="1:15" x14ac:dyDescent="0.25">
      <c r="A11" t="s">
        <v>10</v>
      </c>
      <c r="G11" s="1"/>
      <c r="I11" s="1"/>
      <c r="L11">
        <v>2.08</v>
      </c>
      <c r="M11">
        <v>0.05</v>
      </c>
      <c r="N11" s="2">
        <f>2*PI()*L11</f>
        <v>13.06902543893354</v>
      </c>
      <c r="O11" s="2">
        <f>2*PI()*M11</f>
        <v>0.31415926535897931</v>
      </c>
    </row>
    <row r="12" spans="1:15" x14ac:dyDescent="0.25">
      <c r="A12" t="s">
        <v>4</v>
      </c>
      <c r="B12" t="s">
        <v>5</v>
      </c>
      <c r="D12" t="s">
        <v>7</v>
      </c>
      <c r="F12" t="s">
        <v>8</v>
      </c>
      <c r="G12" s="1"/>
      <c r="H12" t="s">
        <v>11</v>
      </c>
      <c r="I12" s="1"/>
    </row>
    <row r="13" spans="1:15" x14ac:dyDescent="0.25">
      <c r="A13">
        <v>1</v>
      </c>
      <c r="B13">
        <v>23.2</v>
      </c>
      <c r="C13">
        <v>0.3</v>
      </c>
      <c r="D13">
        <f t="shared" ref="D13:E15" si="5">B13/50</f>
        <v>0.46399999999999997</v>
      </c>
      <c r="E13">
        <f t="shared" si="5"/>
        <v>6.0000000000000001E-3</v>
      </c>
      <c r="F13" s="1">
        <f>2*PI()*(1/D13)</f>
        <v>13.541347644783592</v>
      </c>
      <c r="G13" s="1">
        <f>2*PI()*E13</f>
        <v>3.7699111843077518E-2</v>
      </c>
      <c r="H13" s="1">
        <f>$B$3 * F13^2</f>
        <v>1.8336809603688613</v>
      </c>
      <c r="I13" s="1">
        <f>2 * $B$3 * F13 * G13</f>
        <v>1.0209935587333819E-2</v>
      </c>
    </row>
    <row r="14" spans="1:15" x14ac:dyDescent="0.25">
      <c r="A14">
        <v>2</v>
      </c>
      <c r="B14">
        <v>23.4</v>
      </c>
      <c r="C14">
        <v>0.3</v>
      </c>
      <c r="D14">
        <f t="shared" si="5"/>
        <v>0.46799999999999997</v>
      </c>
      <c r="E14">
        <f t="shared" si="5"/>
        <v>6.0000000000000001E-3</v>
      </c>
      <c r="F14" s="1">
        <f t="shared" ref="F14:F15" si="6">2*PI()*(1/D14)</f>
        <v>13.425609630725612</v>
      </c>
      <c r="G14" s="1">
        <f t="shared" ref="G14:G15" si="7">2*PI()*E14</f>
        <v>3.7699111843077518E-2</v>
      </c>
      <c r="H14" s="1">
        <f>$B$3 * F14^2</f>
        <v>1.8024699395663231</v>
      </c>
      <c r="I14" s="1">
        <f t="shared" ref="I14:I15" si="8">2 * $B$3 * F14 * G14</f>
        <v>1.012267118060447E-2</v>
      </c>
    </row>
    <row r="15" spans="1:15" x14ac:dyDescent="0.25">
      <c r="A15" t="s">
        <v>6</v>
      </c>
      <c r="B15">
        <f>AVERAGE(B13:B14)</f>
        <v>23.299999999999997</v>
      </c>
      <c r="C15">
        <f>AVERAGE(C13:C14)</f>
        <v>0.3</v>
      </c>
      <c r="D15">
        <f t="shared" si="5"/>
        <v>0.46599999999999997</v>
      </c>
      <c r="E15">
        <f t="shared" si="5"/>
        <v>6.0000000000000001E-3</v>
      </c>
      <c r="F15" s="1">
        <f t="shared" si="6"/>
        <v>13.483230272917568</v>
      </c>
      <c r="G15" s="1">
        <f t="shared" si="7"/>
        <v>3.7699111843077518E-2</v>
      </c>
      <c r="H15" s="1">
        <f t="shared" ref="H15" si="9">$B$3 * F15^2</f>
        <v>1.8179749859252077</v>
      </c>
      <c r="I15" s="1">
        <f t="shared" si="8"/>
        <v>1.0166116121293761E-2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25B5-69FA-421A-A355-78DBACF723A4}">
  <dimension ref="A1:G16"/>
  <sheetViews>
    <sheetView workbookViewId="0">
      <selection activeCell="E11" sqref="E11"/>
    </sheetView>
  </sheetViews>
  <sheetFormatPr defaultRowHeight="15" x14ac:dyDescent="0.25"/>
  <sheetData>
    <row r="1" spans="1:7" x14ac:dyDescent="0.25">
      <c r="A1" t="s">
        <v>16</v>
      </c>
      <c r="E1" t="s">
        <v>17</v>
      </c>
    </row>
    <row r="2" spans="1:7" x14ac:dyDescent="0.25">
      <c r="A2" t="s">
        <v>18</v>
      </c>
    </row>
    <row r="3" spans="1:7" x14ac:dyDescent="0.25">
      <c r="A3" t="s">
        <v>19</v>
      </c>
    </row>
    <row r="5" spans="1:7" x14ac:dyDescent="0.25">
      <c r="A5" t="s">
        <v>21</v>
      </c>
      <c r="E5" t="s">
        <v>1</v>
      </c>
      <c r="F5">
        <f>'Independent Osc'!B2</f>
        <v>1.3099999999999999E-2</v>
      </c>
      <c r="G5">
        <f>'Independent Osc'!C2</f>
        <v>5.0000000000000002E-5</v>
      </c>
    </row>
    <row r="6" spans="1:7" x14ac:dyDescent="0.25">
      <c r="A6" t="s">
        <v>20</v>
      </c>
      <c r="B6" t="s">
        <v>8</v>
      </c>
      <c r="E6" t="s">
        <v>2</v>
      </c>
      <c r="F6">
        <f>'Independent Osc'!B3</f>
        <v>0.01</v>
      </c>
      <c r="G6">
        <f>'Independent Osc'!C3</f>
        <v>5.0000000000000002E-5</v>
      </c>
    </row>
    <row r="7" spans="1:7" x14ac:dyDescent="0.25">
      <c r="A7">
        <v>1</v>
      </c>
      <c r="B7" s="2">
        <f>2*PI()*0.925</f>
        <v>5.8119464091411173</v>
      </c>
      <c r="C7" s="2">
        <f>2*PI()*0.05</f>
        <v>0.31415926535897931</v>
      </c>
      <c r="E7" t="s">
        <v>9</v>
      </c>
      <c r="F7" s="1">
        <f>'Independent Osc'!H9</f>
        <v>2.9457981591417357</v>
      </c>
      <c r="G7" s="1">
        <f>'Independent Osc'!I9</f>
        <v>1.4811473144164648E-2</v>
      </c>
    </row>
    <row r="8" spans="1:7" x14ac:dyDescent="0.25">
      <c r="A8">
        <v>2</v>
      </c>
      <c r="B8" s="2">
        <f>2*PI()*1.467</f>
        <v>9.2174328456324535</v>
      </c>
      <c r="C8" s="2">
        <f>2*PI()*0.05</f>
        <v>0.31415926535897931</v>
      </c>
      <c r="E8" t="s">
        <v>11</v>
      </c>
      <c r="F8" s="1">
        <f>'Independent Osc'!H15</f>
        <v>1.8179749859252077</v>
      </c>
      <c r="G8" s="1">
        <f>'Independent Osc'!I15</f>
        <v>1.0166116121293761E-2</v>
      </c>
    </row>
    <row r="10" spans="1:7" x14ac:dyDescent="0.25">
      <c r="A10" t="s">
        <v>22</v>
      </c>
    </row>
    <row r="11" spans="1:7" x14ac:dyDescent="0.25">
      <c r="A11" t="s">
        <v>20</v>
      </c>
      <c r="B11" t="s">
        <v>8</v>
      </c>
    </row>
    <row r="12" spans="1:7" x14ac:dyDescent="0.25">
      <c r="A12">
        <v>1</v>
      </c>
      <c r="B12" s="2">
        <f>(2^(-0.5))*SQRT((($F$8/$F$6)+($F$7+$F$8)/$F$5)-SQRT((($F$8/$F$6)+($F$7+$F$8)/$F$5)^2 - ((4*$F$8*($F$7+$F$8)-$F$8^2)/($F$5*$F$6))))</f>
        <v>12.328698736262167</v>
      </c>
      <c r="C12">
        <v>0.3</v>
      </c>
    </row>
    <row r="13" spans="1:7" x14ac:dyDescent="0.25">
      <c r="A13">
        <v>2</v>
      </c>
      <c r="B13" s="2">
        <f>(2^(-0.5))*SQRT((($F$8/$F$6)+($F$7+$F$8)/$F$5)+SQRT((($F$8/$F$6)+($F$7+$F$8)/$F$5)^2 - ((4*$F$8*($F$7+$F$8)-$F$8^2)/($F$5*$F$6))))</f>
        <v>19.835510858809524</v>
      </c>
      <c r="C13">
        <v>0.3</v>
      </c>
    </row>
    <row r="16" spans="1:7" x14ac:dyDescent="0.25">
      <c r="A16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3834-BB10-4CCC-8CE9-0F166F73D01F}">
  <dimension ref="A1:G14"/>
  <sheetViews>
    <sheetView workbookViewId="0">
      <selection activeCell="F15" sqref="F15"/>
    </sheetView>
  </sheetViews>
  <sheetFormatPr defaultRowHeight="15" x14ac:dyDescent="0.25"/>
  <sheetData>
    <row r="1" spans="1:7" x14ac:dyDescent="0.25">
      <c r="A1" t="s">
        <v>24</v>
      </c>
      <c r="B1" t="s">
        <v>25</v>
      </c>
      <c r="D1" t="s">
        <v>30</v>
      </c>
    </row>
    <row r="2" spans="1:7" x14ac:dyDescent="0.25">
      <c r="A2">
        <v>0.93</v>
      </c>
      <c r="B2" s="2">
        <f>2*PI()*A2</f>
        <v>5.8433623356770159</v>
      </c>
      <c r="D2" s="2">
        <f>'Coupled Osc'!B12</f>
        <v>12.328698736262167</v>
      </c>
      <c r="E2">
        <f>'Coupled Osc'!C12</f>
        <v>0.3</v>
      </c>
    </row>
    <row r="5" spans="1:7" x14ac:dyDescent="0.25">
      <c r="A5" t="s">
        <v>26</v>
      </c>
      <c r="E5" t="s">
        <v>1</v>
      </c>
      <c r="F5">
        <f>'Independent Osc'!B2</f>
        <v>1.3099999999999999E-2</v>
      </c>
      <c r="G5">
        <f>'Independent Osc'!C2</f>
        <v>5.0000000000000002E-5</v>
      </c>
    </row>
    <row r="6" spans="1:7" x14ac:dyDescent="0.25">
      <c r="A6">
        <f>(295.3-294.1)/2</f>
        <v>0.59999999999999432</v>
      </c>
      <c r="B6">
        <v>0.1</v>
      </c>
      <c r="E6" t="s">
        <v>2</v>
      </c>
      <c r="F6">
        <f>'Independent Osc'!B3</f>
        <v>0.01</v>
      </c>
      <c r="G6">
        <f>'Independent Osc'!C3</f>
        <v>5.0000000000000002E-5</v>
      </c>
    </row>
    <row r="7" spans="1:7" x14ac:dyDescent="0.25">
      <c r="A7" t="s">
        <v>27</v>
      </c>
      <c r="E7" t="s">
        <v>9</v>
      </c>
      <c r="F7" s="1">
        <f>'Independent Osc'!H9</f>
        <v>2.9457981591417357</v>
      </c>
      <c r="G7" s="1">
        <f>'Independent Osc'!I9</f>
        <v>1.4811473144164648E-2</v>
      </c>
    </row>
    <row r="8" spans="1:7" x14ac:dyDescent="0.25">
      <c r="A8">
        <f>(314-310.2)/2</f>
        <v>1.9000000000000057</v>
      </c>
      <c r="B8">
        <v>0.1</v>
      </c>
      <c r="E8" t="s">
        <v>11</v>
      </c>
      <c r="F8" s="1">
        <f>'Independent Osc'!H15</f>
        <v>1.8179749859252077</v>
      </c>
      <c r="G8" s="1">
        <f>'Independent Osc'!I15</f>
        <v>1.0166116121293761E-2</v>
      </c>
    </row>
    <row r="10" spans="1:7" x14ac:dyDescent="0.25">
      <c r="A10" t="s">
        <v>29</v>
      </c>
    </row>
    <row r="11" spans="1:7" x14ac:dyDescent="0.25">
      <c r="A11" s="2">
        <f>A8/A6</f>
        <v>3.166666666666706</v>
      </c>
      <c r="B11" s="2">
        <f>((B6/A6)^2 + (B8/A8)^2)^0.5</f>
        <v>0.17477946355413548</v>
      </c>
    </row>
    <row r="13" spans="1:7" x14ac:dyDescent="0.25">
      <c r="A13" t="s">
        <v>31</v>
      </c>
    </row>
    <row r="14" spans="1:7" x14ac:dyDescent="0.25">
      <c r="A14" s="1">
        <f>(-$F$8/$F$6)*((($D$2^2)-($F$8/$F$6))^-1)</f>
        <v>6.1004467550895063</v>
      </c>
      <c r="B14">
        <v>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77701-0340-4B63-A370-BCF4B63DFC8A}">
  <dimension ref="A1:G14"/>
  <sheetViews>
    <sheetView workbookViewId="0">
      <selection activeCell="F18" sqref="F18"/>
    </sheetView>
  </sheetViews>
  <sheetFormatPr defaultRowHeight="15" x14ac:dyDescent="0.25"/>
  <sheetData>
    <row r="1" spans="1:7" x14ac:dyDescent="0.25">
      <c r="A1" t="s">
        <v>24</v>
      </c>
      <c r="B1" t="s">
        <v>25</v>
      </c>
      <c r="D1" t="s">
        <v>30</v>
      </c>
    </row>
    <row r="2" spans="1:7" x14ac:dyDescent="0.25">
      <c r="A2" s="1">
        <v>1.472</v>
      </c>
      <c r="B2" s="2">
        <f>2*PI()*A2</f>
        <v>9.2488487721683512</v>
      </c>
      <c r="D2" s="2">
        <f>'Coupled Osc'!B13</f>
        <v>19.835510858809524</v>
      </c>
      <c r="E2">
        <f>'Coupled Osc'!C13</f>
        <v>0.3</v>
      </c>
    </row>
    <row r="5" spans="1:7" x14ac:dyDescent="0.25">
      <c r="A5" t="s">
        <v>26</v>
      </c>
      <c r="E5" t="s">
        <v>1</v>
      </c>
      <c r="F5">
        <f>'Independent Osc'!B2</f>
        <v>1.3099999999999999E-2</v>
      </c>
      <c r="G5">
        <f>'Independent Osc'!C2</f>
        <v>5.0000000000000002E-5</v>
      </c>
    </row>
    <row r="6" spans="1:7" x14ac:dyDescent="0.25">
      <c r="A6">
        <f>(316-277)/2</f>
        <v>19.5</v>
      </c>
      <c r="B6">
        <v>0.1</v>
      </c>
      <c r="E6" t="s">
        <v>2</v>
      </c>
      <c r="F6">
        <f>'Independent Osc'!B3</f>
        <v>0.01</v>
      </c>
      <c r="G6">
        <f>'Independent Osc'!C3</f>
        <v>5.0000000000000002E-5</v>
      </c>
    </row>
    <row r="7" spans="1:7" x14ac:dyDescent="0.25">
      <c r="A7" t="s">
        <v>27</v>
      </c>
      <c r="E7" t="s">
        <v>9</v>
      </c>
      <c r="F7" s="1">
        <f>'Independent Osc'!H9</f>
        <v>2.9457981591417357</v>
      </c>
      <c r="G7" s="1">
        <f>'Independent Osc'!I9</f>
        <v>1.4811473144164648E-2</v>
      </c>
    </row>
    <row r="8" spans="1:7" x14ac:dyDescent="0.25">
      <c r="A8">
        <f>(350-275)/2</f>
        <v>37.5</v>
      </c>
      <c r="B8">
        <v>0.1</v>
      </c>
      <c r="E8" t="s">
        <v>11</v>
      </c>
      <c r="F8" s="1">
        <f>'Independent Osc'!H15</f>
        <v>1.8179749859252077</v>
      </c>
      <c r="G8" s="1">
        <f>'Independent Osc'!I15</f>
        <v>1.0166116121293761E-2</v>
      </c>
    </row>
    <row r="10" spans="1:7" x14ac:dyDescent="0.25">
      <c r="A10" t="s">
        <v>29</v>
      </c>
    </row>
    <row r="11" spans="1:7" x14ac:dyDescent="0.25">
      <c r="A11" s="1">
        <f>A8/A6</f>
        <v>1.9230769230769231</v>
      </c>
      <c r="B11" s="1">
        <f>((B6/A6)^2 + (B8/A8)^2)^0.5</f>
        <v>5.7801037142996394E-3</v>
      </c>
    </row>
    <row r="13" spans="1:7" x14ac:dyDescent="0.25">
      <c r="A13" t="s">
        <v>31</v>
      </c>
    </row>
    <row r="14" spans="1:7" x14ac:dyDescent="0.25">
      <c r="A14" s="1">
        <f>(-$F$8/$F$6)*((($D$2^2)-($F$8/$F$6))^-1)</f>
        <v>-0.85895348494409074</v>
      </c>
      <c r="B14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Independent Osc</vt:lpstr>
      <vt:lpstr>Coupled Osc</vt:lpstr>
      <vt:lpstr>Lower Normal Mode</vt:lpstr>
      <vt:lpstr>Higher Normal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2018-02-21T01:11:35Z</dcterms:modified>
</cp:coreProperties>
</file>