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rasadh\Downloads\Experiment 7\"/>
    </mc:Choice>
  </mc:AlternateContent>
  <xr:revisionPtr revIDLastSave="0" documentId="13_ncr:1_{25DBA55E-9DAF-437F-9728-848DD1DA56D3}" xr6:coauthVersionLast="28" xr6:coauthVersionMax="28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N16" i="1" l="1"/>
  <c r="N13" i="1"/>
  <c r="N14" i="1"/>
  <c r="N15" i="1"/>
  <c r="N12" i="1"/>
  <c r="M16" i="1"/>
  <c r="M13" i="1"/>
  <c r="M14" i="1"/>
  <c r="M15" i="1"/>
  <c r="M12" i="1"/>
  <c r="I12" i="1"/>
  <c r="D30" i="1"/>
  <c r="C30" i="1"/>
  <c r="J13" i="1" l="1"/>
  <c r="J14" i="1"/>
  <c r="J15" i="1"/>
  <c r="J12" i="1"/>
  <c r="H13" i="1"/>
  <c r="H14" i="1"/>
  <c r="H15" i="1"/>
  <c r="H12" i="1"/>
  <c r="L13" i="1"/>
  <c r="L14" i="1"/>
  <c r="L15" i="1"/>
  <c r="K13" i="1"/>
  <c r="K14" i="1"/>
  <c r="K15" i="1"/>
  <c r="K12" i="1"/>
  <c r="L12" i="1" l="1"/>
  <c r="B26" i="1"/>
  <c r="A26" i="1"/>
  <c r="E26" i="1" s="1"/>
  <c r="I15" i="1"/>
  <c r="G15" i="1"/>
  <c r="D15" i="1"/>
  <c r="C15" i="1"/>
  <c r="E15" i="1" s="1"/>
  <c r="F15" i="1" s="1"/>
  <c r="B15" i="1"/>
  <c r="A15" i="1"/>
  <c r="I14" i="1"/>
  <c r="G14" i="1"/>
  <c r="D14" i="1"/>
  <c r="C14" i="1"/>
  <c r="E14" i="1" s="1"/>
  <c r="F14" i="1" s="1"/>
  <c r="B14" i="1"/>
  <c r="A14" i="1"/>
  <c r="I13" i="1"/>
  <c r="G13" i="1"/>
  <c r="D13" i="1"/>
  <c r="C13" i="1"/>
  <c r="E13" i="1" s="1"/>
  <c r="F13" i="1" s="1"/>
  <c r="B13" i="1"/>
  <c r="A13" i="1"/>
  <c r="G12" i="1"/>
  <c r="D12" i="1"/>
  <c r="C12" i="1"/>
  <c r="E12" i="1" s="1"/>
  <c r="F12" i="1" s="1"/>
  <c r="B12" i="1"/>
  <c r="A12" i="1"/>
  <c r="C3" i="1"/>
  <c r="B3" i="1"/>
  <c r="A30" i="1" s="1"/>
  <c r="B30" i="1" s="1"/>
  <c r="F26" i="1" l="1"/>
  <c r="A28" i="1"/>
  <c r="B28" i="1" s="1"/>
</calcChain>
</file>

<file path=xl/sharedStrings.xml><?xml version="1.0" encoding="utf-8"?>
<sst xmlns="http://schemas.openxmlformats.org/spreadsheetml/2006/main" count="46" uniqueCount="46">
  <si>
    <t>Focal length of plano-convex lens</t>
  </si>
  <si>
    <t>Convex side towards laser:</t>
  </si>
  <si>
    <t>Focal length (cm)</t>
  </si>
  <si>
    <t>Tilting lense about vertical axis or facing plano side towards laser doesn't change the focal length or focus position.</t>
  </si>
  <si>
    <t>Image formation by lens</t>
  </si>
  <si>
    <t>Initially, with object right in front of source, image is inverted and magnification is -1. This is because the object is at the light source and beyond the focal length of the lens.</t>
  </si>
  <si>
    <t>To make the magnitude of the magnification greater than 1, I could move the object closer to the lense while still staying beyond focal length.</t>
  </si>
  <si>
    <t>I could not make the magnitude of the magnification smaller than 1.</t>
  </si>
  <si>
    <t>y</t>
  </si>
  <si>
    <t>y'</t>
  </si>
  <si>
    <t>M</t>
  </si>
  <si>
    <t>s</t>
  </si>
  <si>
    <t>s'</t>
  </si>
  <si>
    <t>Object size (m)</t>
  </si>
  <si>
    <t>Image size (m)</t>
  </si>
  <si>
    <t>Magnification</t>
  </si>
  <si>
    <t>Object-lens distance (m)</t>
  </si>
  <si>
    <t>Lens-image distance (m)</t>
  </si>
  <si>
    <t>Virtual images</t>
  </si>
  <si>
    <t>Positive lens (convex)</t>
  </si>
  <si>
    <t>Virtual image is larger than object.</t>
  </si>
  <si>
    <t>Negative lens (concave)</t>
  </si>
  <si>
    <t>Virtual image is smaller than object.</t>
  </si>
  <si>
    <t>There is no object-lens distance at which I couldn't observe a virtual image.</t>
  </si>
  <si>
    <t>Verification of lens-maker's equation</t>
  </si>
  <si>
    <t>Index of refraction for 635nm red laser in optical glass</t>
  </si>
  <si>
    <t>x (cm)</t>
  </si>
  <si>
    <t>z (cm)</t>
  </si>
  <si>
    <t>theta (rad)</t>
  </si>
  <si>
    <t>n</t>
  </si>
  <si>
    <t>Radius of curvature (cm)</t>
  </si>
  <si>
    <t>Theoretical radius of curvature (cm)</t>
  </si>
  <si>
    <t>Lens aberrations</t>
  </si>
  <si>
    <t>Chromatic aberrations</t>
  </si>
  <si>
    <t>I observed chromatic edges around the edges of the image. It was most pronounced when the aperture was removed from the lens.</t>
  </si>
  <si>
    <t>Diameter of circle of least confusion (cm)</t>
  </si>
  <si>
    <t>No aperture, convex side facing lamp</t>
  </si>
  <si>
    <t>No aperture, plano side facing lamp</t>
  </si>
  <si>
    <t>Flat side facing lamp results in smaller circle of least confusion since light hits the convex side slightly later and has less time to diverge.</t>
  </si>
  <si>
    <t>70mm aperture, convex side facing lamp</t>
  </si>
  <si>
    <t>50mm aperture, convex side facing lamp</t>
  </si>
  <si>
    <t>The circle of least confusion shrinks with more restrictive apertures since they limit the light entering far from the center of the lens which diverge and great the aberration.</t>
  </si>
  <si>
    <t>I observed the coma effect at even small tilts of only a couple degrees.</t>
  </si>
  <si>
    <t>Theoretical focal length (cm)</t>
  </si>
  <si>
    <t>s'/s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</si>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</sst>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 applyAlignment="1"/>
    <xf numFmtId="1" fontId="1" fillId="0" borderId="0" xfId="0" applyNumberFormat="1" applyFont="1"/>
    <xf numFmtId="165" fontId="1" fillId="0" borderId="0" xfId="0" applyNumberFormat="1" applyFont="1" applyAlignment="1"/>
    <xf numFmtId="0" fontId="3" fillId="0" borderId="0" xfId="1" applyAlignment="1"/>
    <xf numFmtId="2" fontId="0" fillId="0" borderId="0" xfId="0" applyNumberFormat="1" applyFont="1" applyAlignment="1"/>
    <xf numFmtId="165" fontId="0" fillId="0" borderId="0" xfId="0" applyNumberFormat="1" applyFont="1" applyAlignment="1"/>
    <xf numFmtId="2" fontId="1" fillId="0" borderId="0" xfId="0" applyNumberFormat="1" applyFont="1" applyAlignment="1"/>
    <xf numFmtId="2" fontId="1" fillId="0" borderId="0" xfId="0" applyNumberFormat="1" applyFont="1"/>
    <xf numFmtId="1" fontId="0" fillId="0" borderId="0" xfId="0" applyNumberFormat="1" applyFont="1" applyAlignment="1"/>
    <xf numFmtId="0" fontId="2" fillId="0" borderId="0" xfId="0" applyFont="1" applyFill="1" applyBorder="1" applyAlignment="1">
      <alignment horizontal="left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B1" workbookViewId="0">
      <selection activeCell="M17" sqref="M17"/>
    </sheetView>
  </sheetViews>
  <sheetFormatPr defaultColWidth="14.42578125" defaultRowHeight="15.75" customHeight="1" x14ac:dyDescent="0.2"/>
  <sheetData>
    <row r="1" spans="1:14" ht="23.25" x14ac:dyDescent="0.35">
      <c r="A1" s="7" t="s">
        <v>0</v>
      </c>
    </row>
    <row r="2" spans="1:14" ht="15.75" customHeight="1" x14ac:dyDescent="0.2">
      <c r="A2" s="1" t="s">
        <v>1</v>
      </c>
    </row>
    <row r="3" spans="1:14" ht="15.75" customHeight="1" x14ac:dyDescent="0.2">
      <c r="A3" s="1" t="s">
        <v>2</v>
      </c>
      <c r="B3" s="1">
        <f>30</f>
        <v>30</v>
      </c>
      <c r="C3">
        <f>1</f>
        <v>1</v>
      </c>
    </row>
    <row r="4" spans="1:14" ht="15.75" customHeight="1" x14ac:dyDescent="0.2">
      <c r="A4" s="1" t="s">
        <v>3</v>
      </c>
    </row>
    <row r="6" spans="1:14" ht="23.25" x14ac:dyDescent="0.35">
      <c r="A6" s="7" t="s">
        <v>4</v>
      </c>
    </row>
    <row r="7" spans="1:14" ht="15.75" customHeight="1" x14ac:dyDescent="0.2">
      <c r="A7" s="1" t="s">
        <v>5</v>
      </c>
    </row>
    <row r="8" spans="1:14" ht="15.75" customHeight="1" x14ac:dyDescent="0.2">
      <c r="A8" s="1" t="s">
        <v>6</v>
      </c>
    </row>
    <row r="9" spans="1:14" ht="15.75" customHeight="1" x14ac:dyDescent="0.2">
      <c r="A9" s="1" t="s">
        <v>7</v>
      </c>
    </row>
    <row r="10" spans="1:14" ht="15.75" customHeight="1" x14ac:dyDescent="0.2">
      <c r="A10" s="1" t="s">
        <v>8</v>
      </c>
      <c r="C10" s="1" t="s">
        <v>9</v>
      </c>
      <c r="E10" s="1" t="s">
        <v>10</v>
      </c>
      <c r="G10" s="1" t="s">
        <v>11</v>
      </c>
      <c r="I10" s="1" t="s">
        <v>12</v>
      </c>
    </row>
    <row r="11" spans="1:14" ht="15.75" customHeight="1" x14ac:dyDescent="0.2">
      <c r="A11" s="1" t="s">
        <v>13</v>
      </c>
      <c r="C11" s="1" t="s">
        <v>14</v>
      </c>
      <c r="E11" s="1" t="s">
        <v>15</v>
      </c>
      <c r="G11" s="1" t="s">
        <v>16</v>
      </c>
      <c r="I11" s="13" t="s">
        <v>17</v>
      </c>
      <c r="K11" t="s">
        <v>44</v>
      </c>
      <c r="M11" t="s">
        <v>45</v>
      </c>
    </row>
    <row r="12" spans="1:14" ht="15.75" customHeight="1" x14ac:dyDescent="0.2">
      <c r="A12" s="2">
        <f t="shared" ref="A12:A15" si="0">2*10^-2</f>
        <v>0.02</v>
      </c>
      <c r="B12">
        <f t="shared" ref="B12:B15" si="1">0.2*10^-2</f>
        <v>2E-3</v>
      </c>
      <c r="C12">
        <f>4.8*10^-2</f>
        <v>4.8000000000000001E-2</v>
      </c>
      <c r="D12">
        <f t="shared" ref="D12:D15" si="2">0.2*10^-2</f>
        <v>2E-3</v>
      </c>
      <c r="E12">
        <f t="shared" ref="E12:E15" si="3">C12/A12</f>
        <v>2.4</v>
      </c>
      <c r="F12" s="3">
        <f t="shared" ref="F12:F15" si="4">E12*(((B12/A12)^2 + (D12/C12)^2)^0.5)</f>
        <v>0.26</v>
      </c>
      <c r="G12" s="10">
        <f>42.5*10^-2</f>
        <v>0.42499999999999999</v>
      </c>
      <c r="H12">
        <f>2*10^-2</f>
        <v>0.02</v>
      </c>
      <c r="I12" s="11">
        <f>93.5*10^-2</f>
        <v>0.93500000000000005</v>
      </c>
      <c r="J12">
        <f>2*10^-2</f>
        <v>0.02</v>
      </c>
      <c r="K12" s="9">
        <f>I12/G12</f>
        <v>2.2000000000000002</v>
      </c>
      <c r="L12" s="9">
        <f>K12*SQRT((J12/I12)^2 +(H12/G12)^2)</f>
        <v>0.11372278563383129</v>
      </c>
      <c r="M12" s="12">
        <f>100*(G12*I12)/(G12+I12)</f>
        <v>29.21875</v>
      </c>
      <c r="N12" s="12">
        <f>M12*SQRT((J12/I12)^2+(H12/G12)^2)</f>
        <v>1.5103807466993215</v>
      </c>
    </row>
    <row r="13" spans="1:14" ht="15.75" customHeight="1" x14ac:dyDescent="0.2">
      <c r="A13" s="2">
        <f t="shared" si="0"/>
        <v>0.02</v>
      </c>
      <c r="B13">
        <f t="shared" si="1"/>
        <v>2E-3</v>
      </c>
      <c r="C13" s="2">
        <f>7*10^-2</f>
        <v>7.0000000000000007E-2</v>
      </c>
      <c r="D13">
        <f t="shared" si="2"/>
        <v>2E-3</v>
      </c>
      <c r="E13">
        <f t="shared" si="3"/>
        <v>3.5000000000000004</v>
      </c>
      <c r="F13" s="3">
        <f t="shared" si="4"/>
        <v>0.36400549446402597</v>
      </c>
      <c r="G13" s="8">
        <f>38.5*10^-2</f>
        <v>0.38500000000000001</v>
      </c>
      <c r="H13">
        <f t="shared" ref="H13:H15" si="5">2*10^-2</f>
        <v>0.02</v>
      </c>
      <c r="I13" s="11">
        <f>126*10^-2</f>
        <v>1.26</v>
      </c>
      <c r="J13">
        <f t="shared" ref="J13:J15" si="6">2*10^-2</f>
        <v>0.02</v>
      </c>
      <c r="K13" s="9">
        <f t="shared" ref="K13:K15" si="7">I13/G13</f>
        <v>3.2727272727272725</v>
      </c>
      <c r="L13" s="9">
        <f t="shared" ref="L13:L15" si="8">K13*SQRT((J13/I13)^2 +(H13/G13)^2)</f>
        <v>0.17777124179191223</v>
      </c>
      <c r="M13" s="12">
        <f t="shared" ref="M13:M15" si="9">100*(G13*I13)/(G13+I13)</f>
        <v>29.489361702127663</v>
      </c>
      <c r="N13" s="12">
        <f t="shared" ref="N13:N15" si="10">M13*SQRT((J13/I13)^2+(H13/G13)^2)</f>
        <v>1.6018323595505286</v>
      </c>
    </row>
    <row r="14" spans="1:14" ht="15.75" customHeight="1" x14ac:dyDescent="0.2">
      <c r="A14" s="2">
        <f t="shared" si="0"/>
        <v>0.02</v>
      </c>
      <c r="B14">
        <f t="shared" si="1"/>
        <v>2E-3</v>
      </c>
      <c r="C14">
        <f>3.7*10^-2</f>
        <v>3.7000000000000005E-2</v>
      </c>
      <c r="D14">
        <f t="shared" si="2"/>
        <v>2E-3</v>
      </c>
      <c r="E14" s="3">
        <f t="shared" si="3"/>
        <v>1.8500000000000003</v>
      </c>
      <c r="F14" s="3">
        <f t="shared" si="4"/>
        <v>0.21029740844813094</v>
      </c>
      <c r="G14" s="8">
        <f>46.5*10^-2</f>
        <v>0.46500000000000002</v>
      </c>
      <c r="H14">
        <f t="shared" si="5"/>
        <v>0.02</v>
      </c>
      <c r="I14" s="11">
        <f>81*10^-2</f>
        <v>0.81</v>
      </c>
      <c r="J14">
        <f t="shared" si="6"/>
        <v>0.02</v>
      </c>
      <c r="K14" s="9">
        <f t="shared" si="7"/>
        <v>1.7419354838709677</v>
      </c>
      <c r="L14" s="9">
        <f t="shared" si="8"/>
        <v>8.6389955330187146E-2</v>
      </c>
      <c r="M14" s="12">
        <f t="shared" si="9"/>
        <v>29.541176470588237</v>
      </c>
      <c r="N14" s="12">
        <f t="shared" si="10"/>
        <v>1.4650720071584091</v>
      </c>
    </row>
    <row r="15" spans="1:14" ht="15.75" customHeight="1" x14ac:dyDescent="0.2">
      <c r="A15" s="2">
        <f t="shared" si="0"/>
        <v>0.02</v>
      </c>
      <c r="B15">
        <f t="shared" si="1"/>
        <v>2E-3</v>
      </c>
      <c r="C15">
        <f>2.3*10^-2</f>
        <v>2.3E-2</v>
      </c>
      <c r="D15">
        <f t="shared" si="2"/>
        <v>2E-3</v>
      </c>
      <c r="E15" s="3">
        <f t="shared" si="3"/>
        <v>1.1499999999999999</v>
      </c>
      <c r="F15" s="3">
        <f t="shared" si="4"/>
        <v>0.15239750654128167</v>
      </c>
      <c r="G15" s="11">
        <f>56*10^-2</f>
        <v>0.56000000000000005</v>
      </c>
      <c r="H15">
        <f t="shared" si="5"/>
        <v>0.02</v>
      </c>
      <c r="I15" s="11">
        <f>60*10^-2</f>
        <v>0.6</v>
      </c>
      <c r="J15">
        <f t="shared" si="6"/>
        <v>0.02</v>
      </c>
      <c r="K15" s="9">
        <f t="shared" si="7"/>
        <v>1.0714285714285714</v>
      </c>
      <c r="L15" s="9">
        <f t="shared" si="8"/>
        <v>5.2342562573171408E-2</v>
      </c>
      <c r="M15" s="12">
        <f t="shared" si="9"/>
        <v>28.96551724137931</v>
      </c>
      <c r="N15" s="12">
        <f t="shared" si="10"/>
        <v>1.415054105426427</v>
      </c>
    </row>
    <row r="16" spans="1:14" ht="15.75" customHeight="1" x14ac:dyDescent="0.2">
      <c r="M16" s="12">
        <f>AVERAGE(M12:M15)</f>
        <v>29.303701353523806</v>
      </c>
      <c r="N16" s="12">
        <f>_xlfn.CEILING.MATH(AVERAGE(N12:N15))</f>
        <v>2</v>
      </c>
    </row>
    <row r="17" spans="1:7" ht="23.25" x14ac:dyDescent="0.35">
      <c r="A17" s="7" t="s">
        <v>18</v>
      </c>
    </row>
    <row r="18" spans="1:7" ht="15.75" customHeight="1" x14ac:dyDescent="0.2">
      <c r="A18" s="1" t="s">
        <v>19</v>
      </c>
    </row>
    <row r="19" spans="1:7" ht="15.75" customHeight="1" x14ac:dyDescent="0.2">
      <c r="A19" s="1" t="s">
        <v>20</v>
      </c>
    </row>
    <row r="20" spans="1:7" ht="15.75" customHeight="1" x14ac:dyDescent="0.2">
      <c r="A20" s="1" t="s">
        <v>21</v>
      </c>
    </row>
    <row r="21" spans="1:7" ht="15.75" customHeight="1" x14ac:dyDescent="0.2">
      <c r="A21" s="1" t="s">
        <v>22</v>
      </c>
    </row>
    <row r="22" spans="1:7" ht="15.75" customHeight="1" x14ac:dyDescent="0.2">
      <c r="A22" s="1" t="s">
        <v>23</v>
      </c>
    </row>
    <row r="24" spans="1:7" ht="23.25" x14ac:dyDescent="0.35">
      <c r="A24" s="7" t="s">
        <v>24</v>
      </c>
      <c r="G24" s="1" t="s">
        <v>25</v>
      </c>
    </row>
    <row r="25" spans="1:7" ht="12.75" x14ac:dyDescent="0.2">
      <c r="A25" s="1" t="s">
        <v>26</v>
      </c>
      <c r="C25" s="1" t="s">
        <v>27</v>
      </c>
      <c r="E25" s="1" t="s">
        <v>28</v>
      </c>
      <c r="G25" s="1" t="s">
        <v>29</v>
      </c>
    </row>
    <row r="26" spans="1:7" ht="12.75" x14ac:dyDescent="0.2">
      <c r="A26" s="1">
        <f>3*10^-1</f>
        <v>0.30000000000000004</v>
      </c>
      <c r="B26">
        <f>0.2*10^-1</f>
        <v>2.0000000000000004E-2</v>
      </c>
      <c r="C26" s="1">
        <v>2.9</v>
      </c>
      <c r="D26" s="1">
        <v>0.1</v>
      </c>
      <c r="E26" s="3">
        <f>ATAN(C26/A26) - ATAN(A26/C26)</f>
        <v>1.3646331097494961</v>
      </c>
      <c r="F26" s="3">
        <f>E26*SQRT((D26/C26)^2 + (B26/A26)^2)</f>
        <v>0.10242482948967202</v>
      </c>
      <c r="G26" s="1">
        <v>1.51</v>
      </c>
    </row>
    <row r="27" spans="1:7" ht="12.75" x14ac:dyDescent="0.2">
      <c r="A27" s="1" t="s">
        <v>30</v>
      </c>
    </row>
    <row r="28" spans="1:7" ht="12.75" x14ac:dyDescent="0.2">
      <c r="A28" s="4">
        <f>C26/COS(E26)</f>
        <v>14.166666666666666</v>
      </c>
      <c r="B28" s="5">
        <f>A28*SQRT((F26/E26)^2 + (D26/C26)^2)</f>
        <v>1.1701500068765078</v>
      </c>
    </row>
    <row r="29" spans="1:7" ht="12.75" x14ac:dyDescent="0.2">
      <c r="A29" s="1" t="s">
        <v>31</v>
      </c>
      <c r="C29" t="s">
        <v>43</v>
      </c>
    </row>
    <row r="30" spans="1:7" ht="12.75" x14ac:dyDescent="0.2">
      <c r="A30" s="1">
        <f>(G26-1)*B3</f>
        <v>15.3</v>
      </c>
      <c r="B30" s="6">
        <f>A30*(C3/B3)</f>
        <v>0.51</v>
      </c>
      <c r="C30" s="12">
        <f>A28/(G26-1)</f>
        <v>27.777777777777775</v>
      </c>
      <c r="D30" s="12">
        <f>C30*(B28/A28)</f>
        <v>2.294411778189231</v>
      </c>
    </row>
    <row r="31" spans="1:7" ht="12.75" x14ac:dyDescent="0.2">
      <c r="A31" s="1"/>
    </row>
    <row r="32" spans="1:7" s="7" customFormat="1" ht="23.25" x14ac:dyDescent="0.35">
      <c r="A32" s="7" t="s">
        <v>32</v>
      </c>
    </row>
    <row r="33" spans="1:1" ht="12.75" x14ac:dyDescent="0.2">
      <c r="A33" s="1" t="s">
        <v>33</v>
      </c>
    </row>
    <row r="34" spans="1:1" ht="12.75" x14ac:dyDescent="0.2">
      <c r="A34" s="1" t="s">
        <v>34</v>
      </c>
    </row>
    <row r="36" spans="1:1" ht="12.75" x14ac:dyDescent="0.2">
      <c r="A36" s="1" t="s">
        <v>35</v>
      </c>
    </row>
    <row r="37" spans="1:1" ht="12.75" x14ac:dyDescent="0.2">
      <c r="A37" s="1" t="s">
        <v>36</v>
      </c>
    </row>
    <row r="38" spans="1:1" ht="12.75" x14ac:dyDescent="0.2">
      <c r="A38" s="1">
        <v>0.7</v>
      </c>
    </row>
    <row r="39" spans="1:1" ht="12.75" x14ac:dyDescent="0.2">
      <c r="A39" s="1" t="s">
        <v>37</v>
      </c>
    </row>
    <row r="40" spans="1:1" ht="12.75" x14ac:dyDescent="0.2">
      <c r="A40" s="1">
        <v>0.5</v>
      </c>
    </row>
    <row r="41" spans="1:1" ht="12.75" x14ac:dyDescent="0.2">
      <c r="A41" s="1" t="s">
        <v>38</v>
      </c>
    </row>
    <row r="43" spans="1:1" ht="12.75" x14ac:dyDescent="0.2">
      <c r="A43" s="1" t="s">
        <v>39</v>
      </c>
    </row>
    <row r="44" spans="1:1" ht="12.75" x14ac:dyDescent="0.2">
      <c r="A44" s="1">
        <v>0.4</v>
      </c>
    </row>
    <row r="45" spans="1:1" ht="12.75" x14ac:dyDescent="0.2">
      <c r="A45" s="1" t="s">
        <v>40</v>
      </c>
    </row>
    <row r="46" spans="1:1" ht="12.75" x14ac:dyDescent="0.2">
      <c r="A46" s="1">
        <v>0.3</v>
      </c>
    </row>
    <row r="47" spans="1:1" ht="12.75" x14ac:dyDescent="0.2">
      <c r="A47" s="1" t="s">
        <v>41</v>
      </c>
    </row>
    <row r="48" spans="1:1" ht="12.75" x14ac:dyDescent="0.2">
      <c r="A48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jprasadh</cp:lastModifiedBy>
  <dcterms:modified xsi:type="dcterms:W3CDTF">2018-03-26T04:35:24Z</dcterms:modified>
</cp:coreProperties>
</file>