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3_ncr:1_{429AD2F2-44EE-4F11-911B-3FB6D698D38B}" xr6:coauthVersionLast="31" xr6:coauthVersionMax="31" xr10:uidLastSave="{00000000-0000-0000-0000-000000000000}"/>
  <bookViews>
    <workbookView xWindow="0" yWindow="0" windowWidth="22260" windowHeight="12645" xr2:uid="{00000000-000D-0000-FFFF-FFFF00000000}"/>
  </bookViews>
  <sheets>
    <sheet name="Sheet1" sheetId="1" r:id="rId1"/>
  </sheets>
  <calcPr calcId="17901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65" i="1" l="1"/>
  <c r="B51" i="1"/>
  <c r="A65" i="1"/>
  <c r="A51" i="1"/>
  <c r="B61" i="1"/>
  <c r="A61" i="1"/>
  <c r="B47" i="1"/>
  <c r="A47" i="1"/>
  <c r="F32" i="1"/>
  <c r="H32" i="1" s="1"/>
  <c r="F31" i="1"/>
  <c r="H31" i="1" s="1"/>
  <c r="G10" i="1"/>
  <c r="B28" i="1"/>
  <c r="A28" i="1"/>
  <c r="J24" i="1"/>
  <c r="A24" i="1"/>
  <c r="B6" i="1"/>
  <c r="A17" i="1" s="1"/>
  <c r="A20" i="1" s="1"/>
  <c r="F11" i="1"/>
  <c r="G11" i="1" s="1"/>
  <c r="I11" i="1" s="1"/>
  <c r="F12" i="1"/>
  <c r="G12" i="1" s="1"/>
  <c r="I12" i="1" s="1"/>
  <c r="F13" i="1"/>
  <c r="H13" i="1" s="1"/>
  <c r="F10" i="1"/>
  <c r="H10" i="1" s="1"/>
  <c r="G31" i="1" l="1"/>
  <c r="I31" i="1" s="1"/>
  <c r="G32" i="1"/>
  <c r="I32" i="1" s="1"/>
  <c r="B17" i="1"/>
  <c r="H12" i="1"/>
  <c r="I10" i="1"/>
  <c r="H11" i="1"/>
  <c r="G13" i="1"/>
  <c r="I13" i="1" s="1"/>
  <c r="B20" i="1" l="1"/>
  <c r="B24" i="1"/>
</calcChain>
</file>

<file path=xl/sharedStrings.xml><?xml version="1.0" encoding="utf-8"?>
<sst xmlns="http://schemas.openxmlformats.org/spreadsheetml/2006/main" count="54" uniqueCount="41">
  <si>
    <t>Light through diffraction grating</t>
  </si>
  <si>
    <t>The -1 peak seemed substancially brighter than the +1 peak, with negative orders being left of 0. The -1 peak was on par with or brighter than the 0 peak. Both the -2 and +2 peaks were much dimmer and about equally bright.</t>
  </si>
  <si>
    <t>The grating appeared to be blazed since the optimal transmission seemed to be in the -1 peak, with all other peaks relatively dimmer.</t>
  </si>
  <si>
    <t>Order</t>
  </si>
  <si>
    <t>L (cm)</t>
  </si>
  <si>
    <t>x (cm)</t>
  </si>
  <si>
    <t>Observed θ (rad)</t>
  </si>
  <si>
    <t>Observed θ (deg)</t>
  </si>
  <si>
    <t>Grating lines/L (mm^-1)</t>
  </si>
  <si>
    <t>Spacing d (m)</t>
  </si>
  <si>
    <t>Determination of laser wavelength</t>
  </si>
  <si>
    <t>λ (nm)</t>
  </si>
  <si>
    <t>Predicted diffraction angle of second order beams (rad)</t>
  </si>
  <si>
    <t>Diffraction angles from normally incident light</t>
  </si>
  <si>
    <t>The prediction is a small amount off the measured value, probably due to a noisy system of measurement.</t>
  </si>
  <si>
    <r>
      <t>Predicted diffraction angle of first order beams from light incident at 12</t>
    </r>
    <r>
      <rPr>
        <sz val="11"/>
        <color theme="1"/>
        <rFont val="Calibri"/>
        <family val="2"/>
      </rPr>
      <t>°</t>
    </r>
    <r>
      <rPr>
        <sz val="11"/>
        <color theme="1"/>
        <rFont val="Calibri"/>
        <family val="2"/>
        <scheme val="minor"/>
      </rPr>
      <t xml:space="preserve"> (rad)</t>
    </r>
  </si>
  <si>
    <t>θi (deg)</t>
  </si>
  <si>
    <t>θi (rad)</t>
  </si>
  <si>
    <r>
      <t>Observed diffraction angle of first order beams from light incident at 12</t>
    </r>
    <r>
      <rPr>
        <sz val="11"/>
        <color theme="1"/>
        <rFont val="Calibri"/>
        <family val="2"/>
      </rPr>
      <t>°</t>
    </r>
    <r>
      <rPr>
        <sz val="11"/>
        <color theme="1"/>
        <rFont val="Calibri"/>
        <family val="2"/>
        <scheme val="minor"/>
      </rPr>
      <t xml:space="preserve"> (rad)</t>
    </r>
  </si>
  <si>
    <t>0 order diffraction angle (rad)</t>
  </si>
  <si>
    <t>These angles are in the general range of the predicted value, but are not exactly there due to sketchy measurement methods in this section as well as potential failure to maintain the components aligned at the specified angle.</t>
  </si>
  <si>
    <t>Fresnel diffraction of semi-infinite screen</t>
  </si>
  <si>
    <t>As I moved the sensor further back from the plate, the edge of the light being passed became fuzzier, which is a sign that diffraction was occurring.</t>
  </si>
  <si>
    <t>Observation distance (m)</t>
  </si>
  <si>
    <t>Intensity I0 without plate (%)</t>
  </si>
  <si>
    <t>Intensity of first diffracted maximum (%)</t>
  </si>
  <si>
    <t>Distance between first two fringes (cm)</t>
  </si>
  <si>
    <t>Ratio of Imax to I0</t>
  </si>
  <si>
    <t>Observed</t>
  </si>
  <si>
    <t>Predicted</t>
  </si>
  <si>
    <t>Predicted Distance (cm)</t>
  </si>
  <si>
    <t>Arago's spot</t>
  </si>
  <si>
    <t>Distance (cm)</t>
  </si>
  <si>
    <t>Observations</t>
  </si>
  <si>
    <t>No spot observed and the shadow looked solid with not much happening inside it.</t>
  </si>
  <si>
    <t>Spot observed and strange line inside the shadow.</t>
  </si>
  <si>
    <t>Spot observed and several fine lines inside the shadow.</t>
  </si>
  <si>
    <t>Spot observed, although harder to see, and many iris-like markings inside the shadow.</t>
  </si>
  <si>
    <t>The Arago spot does not seem to be visible at very close distances (on order of 5cm) but it is observed at greater distances.</t>
  </si>
  <si>
    <t>The structures seen in the shadow probably come from imperfect symmetry of the blocking disc, leading to some constructive interference where there should be only shadow.</t>
  </si>
  <si>
    <t>One possible explanation using the particle nature of light could be that the photons are absorbed by the wall and re-emitted, but not directly backwards, leading to diffraction.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</si>
</sst>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3" x14ac:knownFonts="1">
    <font>
      <sz val="11"/>
      <color theme="1"/>
      <name val="Calibri"/>
      <family val="2"/>
      <scheme val="minor"/>
    </font>
    <font>
      <sz val="18"/>
      <color theme="3"/>
      <name val="Calibri Light"/>
      <family val="2"/>
      <scheme val="major"/>
    </font>
    <font>
      <sz val="11"/>
      <color theme="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1" fillId="0" borderId="0" xfId="1"/>
    <xf numFmtId="0" fontId="2" fillId="0" borderId="0" xfId="0" applyFont="1"/>
    <xf numFmtId="164" fontId="0" fillId="0" borderId="0" xfId="0" applyNumberFormat="1"/>
    <xf numFmtId="2" fontId="0" fillId="0" borderId="0" xfId="0" applyNumberFormat="1"/>
    <xf numFmtId="165" fontId="0" fillId="0" borderId="0" xfId="0" applyNumberFormat="1"/>
    <xf numFmtId="1" fontId="0" fillId="0" borderId="0" xfId="0" applyNumberFormat="1"/>
  </cellXfs>
  <cellStyles count="2">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6"/>
  <sheetViews>
    <sheetView tabSelected="1" workbookViewId="0">
      <selection activeCell="D5" sqref="D5"/>
    </sheetView>
  </sheetViews>
  <sheetFormatPr defaultRowHeight="15" x14ac:dyDescent="0.25"/>
  <cols>
    <col min="1" max="2" width="12" bestFit="1" customWidth="1"/>
  </cols>
  <sheetData>
    <row r="1" spans="1:9" ht="23.25" x14ac:dyDescent="0.35">
      <c r="A1" s="1" t="s">
        <v>0</v>
      </c>
    </row>
    <row r="2" spans="1:9" x14ac:dyDescent="0.25">
      <c r="A2" t="s">
        <v>1</v>
      </c>
    </row>
    <row r="3" spans="1:9" x14ac:dyDescent="0.25">
      <c r="A3" t="s">
        <v>2</v>
      </c>
    </row>
    <row r="5" spans="1:9" x14ac:dyDescent="0.25">
      <c r="A5" t="s">
        <v>8</v>
      </c>
      <c r="B5" t="s">
        <v>9</v>
      </c>
    </row>
    <row r="6" spans="1:9" x14ac:dyDescent="0.25">
      <c r="A6">
        <v>600</v>
      </c>
      <c r="B6">
        <f>(1/(A6))*10^-3</f>
        <v>1.6666666666666669E-6</v>
      </c>
    </row>
    <row r="8" spans="1:9" x14ac:dyDescent="0.25">
      <c r="A8" t="s">
        <v>13</v>
      </c>
    </row>
    <row r="9" spans="1:9" x14ac:dyDescent="0.25">
      <c r="A9" t="s">
        <v>3</v>
      </c>
      <c r="B9" t="s">
        <v>4</v>
      </c>
      <c r="D9" t="s">
        <v>5</v>
      </c>
      <c r="F9" s="2" t="s">
        <v>6</v>
      </c>
      <c r="H9" t="s">
        <v>7</v>
      </c>
    </row>
    <row r="10" spans="1:9" x14ac:dyDescent="0.25">
      <c r="A10">
        <v>-1</v>
      </c>
      <c r="B10">
        <v>4.5999999999999996</v>
      </c>
      <c r="C10">
        <v>0.05</v>
      </c>
      <c r="D10">
        <v>-2.2000000000000002</v>
      </c>
      <c r="E10">
        <v>0.05</v>
      </c>
      <c r="F10" s="4">
        <f>ATAN(D10/B10)</f>
        <v>-0.44610554894340371</v>
      </c>
      <c r="G10" s="4">
        <f>ABS(F10)*SQRT((C10/B10)^2 + (E10/D10)^2)</f>
        <v>1.1238640806247218E-2</v>
      </c>
      <c r="H10" s="5">
        <f>360*(F10/(2*PI()))</f>
        <v>-25.559965171823816</v>
      </c>
      <c r="I10" s="5">
        <f>360*(G10/(2*PI()))</f>
        <v>0.64392668566147027</v>
      </c>
    </row>
    <row r="11" spans="1:9" x14ac:dyDescent="0.25">
      <c r="A11">
        <v>1</v>
      </c>
      <c r="B11">
        <v>4.5999999999999996</v>
      </c>
      <c r="C11">
        <v>0.05</v>
      </c>
      <c r="D11">
        <v>2.2000000000000002</v>
      </c>
      <c r="E11">
        <v>0.05</v>
      </c>
      <c r="F11" s="4">
        <f t="shared" ref="F11:F13" si="0">ATAN(D11/B11)</f>
        <v>0.44610554894340371</v>
      </c>
      <c r="G11" s="4">
        <f t="shared" ref="G11:G13" si="1">ABS(F11)*SQRT((C11/B11)^2 + (E11/D11)^2)</f>
        <v>1.1238640806247218E-2</v>
      </c>
      <c r="H11" s="5">
        <f t="shared" ref="H11:I13" si="2">360*(F11/(2*PI()))</f>
        <v>25.559965171823816</v>
      </c>
      <c r="I11" s="5">
        <f t="shared" si="2"/>
        <v>0.64392668566147027</v>
      </c>
    </row>
    <row r="12" spans="1:9" x14ac:dyDescent="0.25">
      <c r="A12">
        <v>-2</v>
      </c>
      <c r="B12">
        <v>4.5999999999999996</v>
      </c>
      <c r="C12">
        <v>0.05</v>
      </c>
      <c r="D12">
        <v>-6</v>
      </c>
      <c r="E12">
        <v>0.05</v>
      </c>
      <c r="F12" s="4">
        <f t="shared" si="0"/>
        <v>-0.91671360238053634</v>
      </c>
      <c r="G12" s="4">
        <f t="shared" si="1"/>
        <v>1.2555693568942743E-2</v>
      </c>
      <c r="H12" s="5">
        <f t="shared" si="2"/>
        <v>-52.52382043863863</v>
      </c>
      <c r="I12" s="5">
        <f t="shared" si="2"/>
        <v>0.71938825035996912</v>
      </c>
    </row>
    <row r="13" spans="1:9" x14ac:dyDescent="0.25">
      <c r="A13">
        <v>2</v>
      </c>
      <c r="B13">
        <v>4.5999999999999996</v>
      </c>
      <c r="C13">
        <v>0.05</v>
      </c>
      <c r="D13">
        <v>6.1</v>
      </c>
      <c r="E13">
        <v>0.05</v>
      </c>
      <c r="F13" s="4">
        <f t="shared" si="0"/>
        <v>0.92467742293429478</v>
      </c>
      <c r="G13" s="4">
        <f t="shared" si="1"/>
        <v>1.2588310259073062E-2</v>
      </c>
      <c r="H13" s="5">
        <f t="shared" si="2"/>
        <v>52.980113745168524</v>
      </c>
      <c r="I13" s="5">
        <f t="shared" si="2"/>
        <v>0.72125704904612231</v>
      </c>
    </row>
    <row r="15" spans="1:9" x14ac:dyDescent="0.25">
      <c r="A15" t="s">
        <v>10</v>
      </c>
    </row>
    <row r="16" spans="1:9" x14ac:dyDescent="0.25">
      <c r="A16" s="2" t="s">
        <v>11</v>
      </c>
    </row>
    <row r="17" spans="1:10" x14ac:dyDescent="0.25">
      <c r="A17" s="6">
        <f>(10^9)*($B$6/A11)*SIN(F11)</f>
        <v>719.09249550667505</v>
      </c>
      <c r="B17" s="6">
        <f>A17*(G11/F11)</f>
        <v>18.115942028985515</v>
      </c>
    </row>
    <row r="19" spans="1:10" x14ac:dyDescent="0.25">
      <c r="A19" t="s">
        <v>12</v>
      </c>
    </row>
    <row r="20" spans="1:10" x14ac:dyDescent="0.25">
      <c r="A20" s="4">
        <f>ASIN((A13*$A$17*10^-9)/$B$6)</f>
        <v>1.0410019360458884</v>
      </c>
      <c r="B20" s="4">
        <f>A20*SQRT((B17/A17)^2 + (G13/F12)^2)</f>
        <v>2.9868668928442779E-2</v>
      </c>
    </row>
    <row r="21" spans="1:10" x14ac:dyDescent="0.25">
      <c r="A21" t="s">
        <v>14</v>
      </c>
    </row>
    <row r="23" spans="1:10" x14ac:dyDescent="0.25">
      <c r="A23" t="s">
        <v>15</v>
      </c>
      <c r="I23" s="2" t="s">
        <v>16</v>
      </c>
      <c r="J23" s="2" t="s">
        <v>17</v>
      </c>
    </row>
    <row r="24" spans="1:10" x14ac:dyDescent="0.25">
      <c r="A24" s="4">
        <f>ASIN((($A$17*10^-9)-($B$6*SIN($J$24)))/$B$6)</f>
        <v>0.22544877870422281</v>
      </c>
      <c r="B24" s="4">
        <f>A24*(B17/A17)</f>
        <v>5.6796824205953243E-3</v>
      </c>
      <c r="I24">
        <v>12</v>
      </c>
      <c r="J24" s="3">
        <f>(2*PI())*(I24/360)</f>
        <v>0.20943951023931953</v>
      </c>
    </row>
    <row r="26" spans="1:10" x14ac:dyDescent="0.25">
      <c r="A26" t="s">
        <v>18</v>
      </c>
    </row>
    <row r="27" spans="1:10" x14ac:dyDescent="0.25">
      <c r="A27" t="s">
        <v>19</v>
      </c>
    </row>
    <row r="28" spans="1:10" x14ac:dyDescent="0.25">
      <c r="A28" s="4">
        <f>(2*PI())*(15/360)</f>
        <v>0.26179938779914941</v>
      </c>
      <c r="B28" s="4">
        <f>(2*PI())*(1/360)</f>
        <v>1.7453292519943295E-2</v>
      </c>
    </row>
    <row r="30" spans="1:10" x14ac:dyDescent="0.25">
      <c r="A30" t="s">
        <v>3</v>
      </c>
      <c r="B30" t="s">
        <v>4</v>
      </c>
      <c r="D30" t="s">
        <v>5</v>
      </c>
      <c r="F30" s="2" t="s">
        <v>6</v>
      </c>
      <c r="H30" t="s">
        <v>7</v>
      </c>
    </row>
    <row r="31" spans="1:10" x14ac:dyDescent="0.25">
      <c r="A31">
        <v>-1</v>
      </c>
      <c r="B31">
        <v>4</v>
      </c>
      <c r="C31">
        <v>0.05</v>
      </c>
      <c r="D31">
        <v>-2.5</v>
      </c>
      <c r="E31">
        <v>0.05</v>
      </c>
      <c r="F31" s="4">
        <f>ATAN(D31/B31)+$A$28</f>
        <v>-0.29679992754441303</v>
      </c>
      <c r="G31" s="4">
        <f>ABS(F31)*SQRT((C31/B31)^2 + (E31/D31)^2)</f>
        <v>7.0000122911243997E-3</v>
      </c>
      <c r="H31" s="5">
        <f>360*(F31/(2*PI()))</f>
        <v>-17.005383208083497</v>
      </c>
      <c r="I31" s="5">
        <f>360*(G31/(2*PI()))</f>
        <v>0.40107116082112981</v>
      </c>
    </row>
    <row r="32" spans="1:10" x14ac:dyDescent="0.25">
      <c r="A32">
        <v>1</v>
      </c>
      <c r="B32">
        <v>4</v>
      </c>
      <c r="C32">
        <v>0.05</v>
      </c>
      <c r="D32">
        <v>1.7</v>
      </c>
      <c r="E32">
        <v>0.05</v>
      </c>
      <c r="F32" s="4">
        <f>ATAN(D32/B32)-$A$28</f>
        <v>0.14007125964130707</v>
      </c>
      <c r="G32" s="4">
        <f t="shared" ref="G32" si="3">ABS(F32)*SQRT((C32/B32)^2 + (E32/D32)^2)</f>
        <v>4.476371322531595E-3</v>
      </c>
      <c r="H32" s="5">
        <f t="shared" ref="H32" si="4">360*(F32/(2*PI()))</f>
        <v>8.025492008528035</v>
      </c>
      <c r="I32" s="5">
        <f t="shared" ref="I32" si="5">360*(G32/(2*PI()))</f>
        <v>0.25647718431445499</v>
      </c>
    </row>
    <row r="34" spans="1:3" x14ac:dyDescent="0.25">
      <c r="A34" t="s">
        <v>20</v>
      </c>
    </row>
    <row r="36" spans="1:3" ht="23.25" x14ac:dyDescent="0.35">
      <c r="A36" s="1" t="s">
        <v>21</v>
      </c>
    </row>
    <row r="37" spans="1:3" x14ac:dyDescent="0.25">
      <c r="A37" t="s">
        <v>22</v>
      </c>
    </row>
    <row r="39" spans="1:3" x14ac:dyDescent="0.25">
      <c r="A39" t="s">
        <v>23</v>
      </c>
    </row>
    <row r="40" spans="1:3" x14ac:dyDescent="0.25">
      <c r="A40">
        <v>2.61</v>
      </c>
      <c r="B40">
        <v>0.05</v>
      </c>
    </row>
    <row r="41" spans="1:3" x14ac:dyDescent="0.25">
      <c r="A41" t="s">
        <v>24</v>
      </c>
    </row>
    <row r="42" spans="1:3" x14ac:dyDescent="0.25">
      <c r="A42">
        <v>4.5999999999999996</v>
      </c>
      <c r="B42">
        <v>0.01</v>
      </c>
    </row>
    <row r="43" spans="1:3" x14ac:dyDescent="0.25">
      <c r="A43" t="s">
        <v>25</v>
      </c>
    </row>
    <row r="44" spans="1:3" x14ac:dyDescent="0.25">
      <c r="A44">
        <v>4.5</v>
      </c>
      <c r="B44">
        <v>0.01</v>
      </c>
    </row>
    <row r="45" spans="1:3" x14ac:dyDescent="0.25">
      <c r="A45" t="s">
        <v>27</v>
      </c>
    </row>
    <row r="46" spans="1:3" x14ac:dyDescent="0.25">
      <c r="A46" t="s">
        <v>28</v>
      </c>
      <c r="C46" t="s">
        <v>29</v>
      </c>
    </row>
    <row r="47" spans="1:3" x14ac:dyDescent="0.25">
      <c r="A47" s="3">
        <f>A44/A42</f>
        <v>0.97826086956521752</v>
      </c>
      <c r="B47" s="3">
        <f>A47*(B44/A44)</f>
        <v>2.1739130434782613E-3</v>
      </c>
      <c r="C47">
        <v>1.35</v>
      </c>
    </row>
    <row r="48" spans="1:3" x14ac:dyDescent="0.25">
      <c r="A48" t="s">
        <v>26</v>
      </c>
    </row>
    <row r="49" spans="1:3" x14ac:dyDescent="0.25">
      <c r="A49">
        <v>6.88E-2</v>
      </c>
      <c r="B49">
        <v>1E-4</v>
      </c>
    </row>
    <row r="50" spans="1:3" x14ac:dyDescent="0.25">
      <c r="A50" t="s">
        <v>30</v>
      </c>
    </row>
    <row r="51" spans="1:3" x14ac:dyDescent="0.25">
      <c r="A51" s="3">
        <f>SQRT(($A$17*10^-9)*(0.5*A40))*10^2</f>
        <v>9.6871859001270891E-2</v>
      </c>
      <c r="B51" s="3">
        <f>A51*SQRT((B40/A40)^2 + ($B$17/$A$17)^2)</f>
        <v>3.06591460296613E-3</v>
      </c>
    </row>
    <row r="53" spans="1:3" x14ac:dyDescent="0.25">
      <c r="A53" t="s">
        <v>23</v>
      </c>
    </row>
    <row r="54" spans="1:3" x14ac:dyDescent="0.25">
      <c r="A54">
        <v>0.59</v>
      </c>
      <c r="B54">
        <v>0.01</v>
      </c>
    </row>
    <row r="55" spans="1:3" x14ac:dyDescent="0.25">
      <c r="A55" t="s">
        <v>24</v>
      </c>
    </row>
    <row r="56" spans="1:3" x14ac:dyDescent="0.25">
      <c r="A56">
        <v>1.5</v>
      </c>
      <c r="B56">
        <v>0.01</v>
      </c>
    </row>
    <row r="57" spans="1:3" x14ac:dyDescent="0.25">
      <c r="A57" t="s">
        <v>25</v>
      </c>
    </row>
    <row r="58" spans="1:3" x14ac:dyDescent="0.25">
      <c r="A58">
        <v>1.6</v>
      </c>
      <c r="B58">
        <v>0.01</v>
      </c>
    </row>
    <row r="59" spans="1:3" x14ac:dyDescent="0.25">
      <c r="A59" t="s">
        <v>27</v>
      </c>
    </row>
    <row r="60" spans="1:3" x14ac:dyDescent="0.25">
      <c r="A60" t="s">
        <v>28</v>
      </c>
      <c r="C60" t="s">
        <v>29</v>
      </c>
    </row>
    <row r="61" spans="1:3" x14ac:dyDescent="0.25">
      <c r="A61" s="4">
        <f>A58/A56</f>
        <v>1.0666666666666667</v>
      </c>
      <c r="B61" s="4">
        <f>A61*(B58/A56)</f>
        <v>7.1111111111111115E-3</v>
      </c>
      <c r="C61">
        <v>1.35</v>
      </c>
    </row>
    <row r="62" spans="1:3" x14ac:dyDescent="0.25">
      <c r="A62" t="s">
        <v>26</v>
      </c>
    </row>
    <row r="63" spans="1:3" x14ac:dyDescent="0.25">
      <c r="A63" s="3">
        <v>0.04</v>
      </c>
      <c r="B63" s="3">
        <v>5.0000000000000001E-3</v>
      </c>
    </row>
    <row r="64" spans="1:3" x14ac:dyDescent="0.25">
      <c r="A64" t="s">
        <v>30</v>
      </c>
    </row>
    <row r="65" spans="1:3" x14ac:dyDescent="0.25">
      <c r="A65" s="3">
        <f>SQRT(($A$17*10^-9)*(0.5*A54))*10^2</f>
        <v>4.60578208531916E-2</v>
      </c>
      <c r="B65" s="3">
        <f>A65*SQRT((B54/A54)^2 + ($B$17/$A$17)^2)</f>
        <v>1.3984827210666432E-3</v>
      </c>
    </row>
    <row r="67" spans="1:3" ht="23.25" x14ac:dyDescent="0.35">
      <c r="A67" s="1" t="s">
        <v>31</v>
      </c>
    </row>
    <row r="68" spans="1:3" x14ac:dyDescent="0.25">
      <c r="A68" t="s">
        <v>32</v>
      </c>
      <c r="C68" t="s">
        <v>33</v>
      </c>
    </row>
    <row r="69" spans="1:3" x14ac:dyDescent="0.25">
      <c r="A69">
        <v>4</v>
      </c>
      <c r="B69">
        <v>0.05</v>
      </c>
      <c r="C69" t="s">
        <v>34</v>
      </c>
    </row>
    <row r="70" spans="1:3" x14ac:dyDescent="0.25">
      <c r="A70">
        <v>16</v>
      </c>
      <c r="B70">
        <v>1</v>
      </c>
      <c r="C70" t="s">
        <v>35</v>
      </c>
    </row>
    <row r="71" spans="1:3" x14ac:dyDescent="0.25">
      <c r="A71">
        <v>60</v>
      </c>
      <c r="B71">
        <v>2</v>
      </c>
      <c r="C71" t="s">
        <v>36</v>
      </c>
    </row>
    <row r="72" spans="1:3" x14ac:dyDescent="0.25">
      <c r="A72">
        <v>200</v>
      </c>
      <c r="B72">
        <v>5</v>
      </c>
      <c r="C72" t="s">
        <v>37</v>
      </c>
    </row>
    <row r="74" spans="1:3" x14ac:dyDescent="0.25">
      <c r="A74" t="s">
        <v>38</v>
      </c>
    </row>
    <row r="75" spans="1:3" x14ac:dyDescent="0.25">
      <c r="A75" t="s">
        <v>39</v>
      </c>
    </row>
    <row r="76" spans="1:3" x14ac:dyDescent="0.25">
      <c r="A76" t="s">
        <v>40</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2018-04-12T16:27:18Z</dcterms:modified>
</cp:coreProperties>
</file>