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CEAAC69F-FBC6-47B2-938A-E9269B175E37}" xr6:coauthVersionLast="31" xr6:coauthVersionMax="31" xr10:uidLastSave="{00000000-0000-0000-0000-000000000000}"/>
  <bookViews>
    <workbookView xWindow="0" yWindow="0" windowWidth="22260" windowHeight="12645" activeTab="4" xr2:uid="{00000000-000D-0000-FFFF-FFFF00000000}"/>
  </bookViews>
  <sheets>
    <sheet name="Part 1" sheetId="1" r:id="rId1"/>
    <sheet name="Part 2" sheetId="2" r:id="rId2"/>
    <sheet name="Part 3" sheetId="4" r:id="rId3"/>
    <sheet name="Part 4" sheetId="5" r:id="rId4"/>
    <sheet name="Part 5" sheetId="6" r:id="rId5"/>
    <sheet name="Raw Data" sheetId="3"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4" l="1"/>
  <c r="A27" i="4"/>
  <c r="B33" i="2"/>
  <c r="A10" i="6" l="1"/>
  <c r="B10" i="6" s="1"/>
  <c r="A13" i="6"/>
  <c r="B2" i="6"/>
  <c r="B3" i="6"/>
  <c r="C2" i="6"/>
  <c r="C69" i="5"/>
  <c r="C68" i="5"/>
  <c r="B69" i="5"/>
  <c r="B68" i="5"/>
  <c r="A66" i="5"/>
  <c r="B66" i="5" s="1"/>
  <c r="A58" i="5"/>
  <c r="D70" i="5"/>
  <c r="C70" i="5"/>
  <c r="B70" i="5"/>
  <c r="A64" i="5"/>
  <c r="A62" i="5"/>
  <c r="B62" i="5" s="1"/>
  <c r="A60" i="5"/>
  <c r="B58" i="5"/>
  <c r="C53" i="5"/>
  <c r="C52" i="5"/>
  <c r="B53" i="5"/>
  <c r="B52" i="5"/>
  <c r="A50" i="5"/>
  <c r="B50" i="5" s="1"/>
  <c r="A46" i="5"/>
  <c r="B46" i="5" s="1"/>
  <c r="A42" i="5"/>
  <c r="B42" i="5" s="1"/>
  <c r="C37" i="5"/>
  <c r="C36" i="5"/>
  <c r="B37" i="5"/>
  <c r="B36" i="5"/>
  <c r="D54" i="5"/>
  <c r="C54" i="5"/>
  <c r="B54" i="5"/>
  <c r="A48" i="5"/>
  <c r="A44" i="5"/>
  <c r="B34" i="5"/>
  <c r="A34" i="5"/>
  <c r="A30" i="5"/>
  <c r="B30" i="5" s="1"/>
  <c r="A26" i="5"/>
  <c r="B26" i="5" s="1"/>
  <c r="D38" i="5"/>
  <c r="C38" i="5"/>
  <c r="B38" i="5"/>
  <c r="A32" i="5"/>
  <c r="A28" i="5"/>
  <c r="C22" i="5"/>
  <c r="C20" i="5"/>
  <c r="C21" i="5"/>
  <c r="D22" i="5"/>
  <c r="B22" i="5"/>
  <c r="B21" i="5"/>
  <c r="B20" i="5"/>
  <c r="A16" i="5"/>
  <c r="A14" i="5"/>
  <c r="B14" i="5" s="1"/>
  <c r="B10" i="5"/>
  <c r="A12" i="5"/>
  <c r="A10" i="5"/>
  <c r="B3" i="5"/>
  <c r="C4" i="5"/>
  <c r="B4" i="5"/>
  <c r="G15" i="4" l="1"/>
  <c r="A17" i="4" s="1"/>
  <c r="B11" i="4"/>
  <c r="A11" i="4"/>
  <c r="A10" i="4"/>
  <c r="B3" i="4"/>
  <c r="A3" i="4"/>
  <c r="A15" i="4" s="1"/>
  <c r="A9" i="4" l="1"/>
  <c r="B9" i="4" s="1"/>
  <c r="F21" i="4"/>
  <c r="G21" i="4" s="1"/>
  <c r="B15" i="4"/>
  <c r="B21" i="4"/>
  <c r="C21" i="4" s="1"/>
  <c r="D21" i="4"/>
  <c r="E21" i="4" s="1"/>
  <c r="B2" i="3"/>
  <c r="F2" i="3" s="1"/>
  <c r="C2" i="3"/>
  <c r="G2" i="3" s="1"/>
  <c r="B55" i="2"/>
  <c r="B54" i="2"/>
  <c r="B53" i="2"/>
  <c r="B52" i="2"/>
  <c r="B51" i="2"/>
  <c r="C33" i="2"/>
  <c r="B59" i="2"/>
  <c r="C59" i="2" s="1"/>
  <c r="C56" i="2"/>
  <c r="B42" i="2"/>
  <c r="B41" i="2"/>
  <c r="B40" i="2"/>
  <c r="B39" i="2"/>
  <c r="B38" i="2"/>
  <c r="B46" i="2"/>
  <c r="C46" i="2" s="1"/>
  <c r="C43" i="2"/>
  <c r="B29" i="2"/>
  <c r="B28" i="2"/>
  <c r="B27" i="2"/>
  <c r="C30" i="2" s="1"/>
  <c r="B26" i="2"/>
  <c r="B25" i="2"/>
  <c r="A17" i="2"/>
  <c r="B17" i="2" s="1"/>
  <c r="C14" i="2"/>
  <c r="B14" i="2"/>
  <c r="B13" i="2"/>
  <c r="B12" i="2"/>
  <c r="B11" i="2"/>
  <c r="B10" i="2"/>
  <c r="B9" i="2"/>
  <c r="B56" i="2" l="1"/>
  <c r="B43" i="2"/>
  <c r="B30" i="2"/>
</calcChain>
</file>

<file path=xl/sharedStrings.xml><?xml version="1.0" encoding="utf-8"?>
<sst xmlns="http://schemas.openxmlformats.org/spreadsheetml/2006/main" count="103" uniqueCount="43">
  <si>
    <t>Double slit diffraction</t>
  </si>
  <si>
    <t>Distance from slit accessory to sensor</t>
  </si>
  <si>
    <t>L (m)</t>
  </si>
  <si>
    <t>a (mm)</t>
  </si>
  <si>
    <t>d (mm)</t>
  </si>
  <si>
    <t>AVG</t>
  </si>
  <si>
    <t>Observed laser wavelength (nm)</t>
  </si>
  <si>
    <t>Reported laser wavelength (nm)</t>
  </si>
  <si>
    <t>Observed fringe (dark) spacing (m)</t>
  </si>
  <si>
    <t>Predicted fringe spacing (m)</t>
  </si>
  <si>
    <t>Position (m)</t>
  </si>
  <si>
    <t>Double slit</t>
  </si>
  <si>
    <t>Single slit</t>
  </si>
  <si>
    <t>Light intensity (%)</t>
  </si>
  <si>
    <t>Laser beam width at sensor (FWHM) (m)</t>
  </si>
  <si>
    <t>The central peak is much wider than the laser beam width measured earlier. This is due to the broadening of the beam as governed by Huygen's Principle since only part of the initial wave passes through the slit.</t>
  </si>
  <si>
    <t>Observed angular spread of center peak (rad)</t>
  </si>
  <si>
    <t>Predicted angular spread of center peak (rad)</t>
  </si>
  <si>
    <t>Laser wavelength (nm)</t>
  </si>
  <si>
    <t>Observed central peak width (FWHM) (m)</t>
  </si>
  <si>
    <t>Predicted central peak width (FWHM) (m)</t>
  </si>
  <si>
    <t>The wider scale envelope of the intensity in the double slit pattern is determined by the intensity pattern for a single slit.</t>
  </si>
  <si>
    <t>Single slit diffraction</t>
  </si>
  <si>
    <t>Multiple slit diffraction</t>
  </si>
  <si>
    <t>Airy disc</t>
  </si>
  <si>
    <t>Laser intensity</t>
  </si>
  <si>
    <t>I noticed that these diffraction patterns obeyed the envelope set by the single slit diffraction. I also noticed that if the number of slits was greater than 2, secondary peaks also were visible.</t>
  </si>
  <si>
    <t>N</t>
  </si>
  <si>
    <t>Observed first order diffraction angle (rad)</t>
  </si>
  <si>
    <t>Predicted first order diffraction angle (rad)</t>
  </si>
  <si>
    <t>Observed second order diffraction angle (rad)</t>
  </si>
  <si>
    <t>Predicted second order diffraction angle (rad)</t>
  </si>
  <si>
    <t>Ratio of secondary maxima to principal maxima height</t>
  </si>
  <si>
    <t>Observed first order peak width (m)</t>
  </si>
  <si>
    <t>Predicted first order peak width (m)</t>
  </si>
  <si>
    <t>N/A</t>
  </si>
  <si>
    <t>The ratio of secondary to principal peak height drops by about 15-20% when N increases by 1.</t>
  </si>
  <si>
    <t>b (mm)</t>
  </si>
  <si>
    <t>Observed radius of first dark ring (cm)</t>
  </si>
  <si>
    <t>Observed angle (rad)</t>
  </si>
  <si>
    <t>Predicted angle (rad)</t>
  </si>
  <si>
    <t>This measurement I made was within experimental uncertainty of the theoretical value.</t>
  </si>
  <si>
    <t>Theoretical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</si>
</sst>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
  </numFmts>
  <fonts count="2" x14ac:knownFonts="1">
    <font>
      <sz val="11"/>
      <color theme="1"/>
      <name val="Calibri"/>
      <family val="2"/>
      <scheme val="minor"/>
    </font>
    <font>
      <sz val="18"/>
      <color theme="3"/>
      <name val="Calibri Light"/>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164" fontId="0" fillId="0" borderId="0" xfId="0" applyNumberFormat="1"/>
    <xf numFmtId="1" fontId="0" fillId="0" borderId="0" xfId="0" applyNumberFormat="1"/>
    <xf numFmtId="165" fontId="0" fillId="0" borderId="0" xfId="0" applyNumberFormat="1"/>
    <xf numFmtId="166" fontId="0" fillId="0" borderId="0" xfId="0" applyNumberFormat="1"/>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B4" sqref="B4"/>
    </sheetView>
  </sheetViews>
  <sheetFormatPr defaultRowHeight="15" x14ac:dyDescent="0.25"/>
  <sheetData>
    <row r="1" spans="1:2" ht="23.25" x14ac:dyDescent="0.35">
      <c r="A1" s="1" t="s">
        <v>25</v>
      </c>
    </row>
    <row r="2" spans="1:2" x14ac:dyDescent="0.25">
      <c r="A2" t="s">
        <v>14</v>
      </c>
    </row>
    <row r="3" spans="1:2" x14ac:dyDescent="0.25">
      <c r="A3">
        <v>1.2999999999999999E-3</v>
      </c>
      <c r="B3">
        <v>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856C-029F-42F9-9453-E3385EBB736B}">
  <dimension ref="A1:C59"/>
  <sheetViews>
    <sheetView workbookViewId="0">
      <selection activeCell="G62" sqref="G62"/>
    </sheetView>
  </sheetViews>
  <sheetFormatPr defaultRowHeight="15" x14ac:dyDescent="0.25"/>
  <cols>
    <col min="1" max="1" width="12" bestFit="1" customWidth="1"/>
  </cols>
  <sheetData>
    <row r="1" spans="1:3" ht="23.25" x14ac:dyDescent="0.35">
      <c r="A1" s="1" t="s">
        <v>0</v>
      </c>
    </row>
    <row r="2" spans="1:3" x14ac:dyDescent="0.25">
      <c r="A2" t="s">
        <v>1</v>
      </c>
    </row>
    <row r="3" spans="1:3" x14ac:dyDescent="0.25">
      <c r="A3" t="s">
        <v>2</v>
      </c>
    </row>
    <row r="4" spans="1:3" x14ac:dyDescent="0.25">
      <c r="A4">
        <v>0.99</v>
      </c>
      <c r="B4">
        <v>0.03</v>
      </c>
    </row>
    <row r="6" spans="1:3" x14ac:dyDescent="0.25">
      <c r="A6" t="s">
        <v>3</v>
      </c>
      <c r="B6" t="s">
        <v>4</v>
      </c>
    </row>
    <row r="7" spans="1:3" x14ac:dyDescent="0.25">
      <c r="A7">
        <v>0.08</v>
      </c>
      <c r="B7">
        <v>0.5</v>
      </c>
    </row>
    <row r="8" spans="1:3" x14ac:dyDescent="0.25">
      <c r="B8" t="s">
        <v>8</v>
      </c>
    </row>
    <row r="9" spans="1:3" x14ac:dyDescent="0.25">
      <c r="A9">
        <v>1</v>
      </c>
      <c r="B9">
        <f>-0.0146-(-0.0159)</f>
        <v>1.3000000000000008E-3</v>
      </c>
    </row>
    <row r="10" spans="1:3" x14ac:dyDescent="0.25">
      <c r="A10">
        <v>2</v>
      </c>
      <c r="B10">
        <f>-0.0099-(-0.0111)</f>
        <v>1.1999999999999997E-3</v>
      </c>
    </row>
    <row r="11" spans="1:3" x14ac:dyDescent="0.25">
      <c r="A11">
        <v>3</v>
      </c>
      <c r="B11">
        <f>-0.0159-(-0.017)</f>
        <v>1.1000000000000003E-3</v>
      </c>
    </row>
    <row r="12" spans="1:3" x14ac:dyDescent="0.25">
      <c r="A12">
        <v>4</v>
      </c>
      <c r="B12">
        <f>(-0.0219)-(-0.0231)</f>
        <v>1.1999999999999997E-3</v>
      </c>
    </row>
    <row r="13" spans="1:3" x14ac:dyDescent="0.25">
      <c r="A13">
        <v>5</v>
      </c>
      <c r="B13">
        <f>(-0.017)-(-0.0184)</f>
        <v>1.3999999999999985E-3</v>
      </c>
    </row>
    <row r="14" spans="1:3" x14ac:dyDescent="0.25">
      <c r="A14" t="s">
        <v>5</v>
      </c>
      <c r="B14" s="2">
        <f>AVERAGE(B9:B13)</f>
        <v>1.2399999999999998E-3</v>
      </c>
      <c r="C14" s="2">
        <f>_xlfn.STDEV.S(B9:B13)</f>
        <v>1.1401754250991334E-4</v>
      </c>
    </row>
    <row r="16" spans="1:3" x14ac:dyDescent="0.25">
      <c r="A16" t="s">
        <v>6</v>
      </c>
    </row>
    <row r="17" spans="1:3" x14ac:dyDescent="0.25">
      <c r="A17" s="3">
        <f>(10^9)*((B14*(B7*10^-3))/A4)</f>
        <v>626.26262626262621</v>
      </c>
      <c r="B17" s="3">
        <f>MROUND(A17*SQRT((C14/B14)^2 + (B4/A4)^2), 10)</f>
        <v>60</v>
      </c>
    </row>
    <row r="19" spans="1:3" x14ac:dyDescent="0.25">
      <c r="A19" t="s">
        <v>7</v>
      </c>
    </row>
    <row r="20" spans="1:3" x14ac:dyDescent="0.25">
      <c r="A20">
        <v>650</v>
      </c>
    </row>
    <row r="22" spans="1:3" x14ac:dyDescent="0.25">
      <c r="A22" t="s">
        <v>3</v>
      </c>
      <c r="B22" t="s">
        <v>4</v>
      </c>
    </row>
    <row r="23" spans="1:3" x14ac:dyDescent="0.25">
      <c r="A23">
        <v>0.08</v>
      </c>
      <c r="B23">
        <v>0.25</v>
      </c>
    </row>
    <row r="24" spans="1:3" x14ac:dyDescent="0.25">
      <c r="B24" t="s">
        <v>8</v>
      </c>
    </row>
    <row r="25" spans="1:3" x14ac:dyDescent="0.25">
      <c r="A25">
        <v>1</v>
      </c>
      <c r="B25">
        <f>-0.013-(-0.0154)</f>
        <v>2.4000000000000011E-3</v>
      </c>
    </row>
    <row r="26" spans="1:3" x14ac:dyDescent="0.25">
      <c r="A26">
        <v>2</v>
      </c>
      <c r="B26">
        <f>-0.0154-(-0.0182)</f>
        <v>2.8000000000000004E-3</v>
      </c>
    </row>
    <row r="27" spans="1:3" x14ac:dyDescent="0.25">
      <c r="A27">
        <v>3</v>
      </c>
      <c r="B27">
        <f>-0.0182-(-0.0203)</f>
        <v>2.0999999999999977E-3</v>
      </c>
    </row>
    <row r="28" spans="1:3" x14ac:dyDescent="0.25">
      <c r="A28">
        <v>4</v>
      </c>
      <c r="B28">
        <f>(-0.0253)-(-0.0276)</f>
        <v>2.3E-3</v>
      </c>
    </row>
    <row r="29" spans="1:3" x14ac:dyDescent="0.25">
      <c r="A29">
        <v>5</v>
      </c>
      <c r="B29">
        <f>(0.5)*((-0.0203)-(-0.0253))</f>
        <v>2.5000000000000005E-3</v>
      </c>
    </row>
    <row r="30" spans="1:3" x14ac:dyDescent="0.25">
      <c r="A30" t="s">
        <v>5</v>
      </c>
      <c r="B30" s="2">
        <f>AVERAGE(B25:B29)</f>
        <v>2.4199999999999998E-3</v>
      </c>
      <c r="C30" s="2">
        <f>_xlfn.STDEV.S(B25:B29)</f>
        <v>2.5884358211089657E-4</v>
      </c>
    </row>
    <row r="32" spans="1:3" x14ac:dyDescent="0.25">
      <c r="B32" t="s">
        <v>9</v>
      </c>
    </row>
    <row r="33" spans="1:3" x14ac:dyDescent="0.25">
      <c r="B33" s="2">
        <f>($A$4*($A$20*10^-9))/(B23*10^-3)</f>
        <v>2.5740000000000003E-3</v>
      </c>
      <c r="C33" s="2">
        <f>B33*SQRT(($B$4/$A$4)^2)</f>
        <v>7.8000000000000012E-5</v>
      </c>
    </row>
    <row r="35" spans="1:3" x14ac:dyDescent="0.25">
      <c r="A35" t="s">
        <v>3</v>
      </c>
      <c r="B35" t="s">
        <v>4</v>
      </c>
    </row>
    <row r="36" spans="1:3" x14ac:dyDescent="0.25">
      <c r="A36">
        <v>0.04</v>
      </c>
      <c r="B36">
        <v>0.5</v>
      </c>
    </row>
    <row r="37" spans="1:3" x14ac:dyDescent="0.25">
      <c r="B37" t="s">
        <v>8</v>
      </c>
    </row>
    <row r="38" spans="1:3" x14ac:dyDescent="0.25">
      <c r="A38">
        <v>1</v>
      </c>
      <c r="B38">
        <f>0.0346-0.0333</f>
        <v>1.2999999999999956E-3</v>
      </c>
    </row>
    <row r="39" spans="1:3" x14ac:dyDescent="0.25">
      <c r="A39">
        <v>2</v>
      </c>
      <c r="B39">
        <f>0.0333-0.0322</f>
        <v>1.1000000000000038E-3</v>
      </c>
    </row>
    <row r="40" spans="1:3" x14ac:dyDescent="0.25">
      <c r="A40">
        <v>3</v>
      </c>
      <c r="B40">
        <f>0.0322-0.0311</f>
        <v>1.1000000000000003E-3</v>
      </c>
    </row>
    <row r="41" spans="1:3" x14ac:dyDescent="0.25">
      <c r="A41">
        <v>4</v>
      </c>
      <c r="B41">
        <f>0.0297-0.0287</f>
        <v>1.0000000000000009E-3</v>
      </c>
    </row>
    <row r="42" spans="1:3" x14ac:dyDescent="0.25">
      <c r="A42">
        <v>5</v>
      </c>
      <c r="B42">
        <f>0.0287-0.0276</f>
        <v>1.1000000000000003E-3</v>
      </c>
    </row>
    <row r="43" spans="1:3" x14ac:dyDescent="0.25">
      <c r="A43" t="s">
        <v>5</v>
      </c>
      <c r="B43" s="2">
        <f>AVERAGE(B38:B42)</f>
        <v>1.1200000000000001E-3</v>
      </c>
      <c r="C43" s="2">
        <f>_xlfn.STDEV.S(B38:B42)</f>
        <v>1.0954451150103096E-4</v>
      </c>
    </row>
    <row r="45" spans="1:3" x14ac:dyDescent="0.25">
      <c r="B45" t="s">
        <v>9</v>
      </c>
    </row>
    <row r="46" spans="1:3" x14ac:dyDescent="0.25">
      <c r="B46" s="2">
        <f>($A$4*($A$20*10^-9))/(B36*10^-3)</f>
        <v>1.2870000000000002E-3</v>
      </c>
      <c r="C46" s="2">
        <f>_xlfn.CEILING.MATH(B46*SQRT(($B$4/$A$4)^2))/10000</f>
        <v>1E-4</v>
      </c>
    </row>
    <row r="48" spans="1:3" x14ac:dyDescent="0.25">
      <c r="A48" t="s">
        <v>3</v>
      </c>
      <c r="B48" t="s">
        <v>4</v>
      </c>
    </row>
    <row r="49" spans="1:3" x14ac:dyDescent="0.25">
      <c r="A49">
        <v>0.04</v>
      </c>
      <c r="B49">
        <v>0.25</v>
      </c>
    </row>
    <row r="50" spans="1:3" x14ac:dyDescent="0.25">
      <c r="B50" t="s">
        <v>8</v>
      </c>
    </row>
    <row r="51" spans="1:3" x14ac:dyDescent="0.25">
      <c r="A51">
        <v>1</v>
      </c>
      <c r="B51">
        <f>0.0298-0.0272</f>
        <v>2.6000000000000016E-3</v>
      </c>
    </row>
    <row r="52" spans="1:3" x14ac:dyDescent="0.25">
      <c r="A52">
        <v>2</v>
      </c>
      <c r="B52">
        <f>0.0321-0.0298</f>
        <v>2.2999999999999965E-3</v>
      </c>
    </row>
    <row r="53" spans="1:3" x14ac:dyDescent="0.25">
      <c r="A53">
        <v>3</v>
      </c>
      <c r="B53">
        <f>0.0344-0.0321</f>
        <v>2.3000000000000034E-3</v>
      </c>
    </row>
    <row r="54" spans="1:3" x14ac:dyDescent="0.25">
      <c r="A54">
        <v>4</v>
      </c>
      <c r="B54">
        <f>0.0392-0.037</f>
        <v>2.2000000000000006E-3</v>
      </c>
    </row>
    <row r="55" spans="1:3" x14ac:dyDescent="0.25">
      <c r="A55">
        <v>5</v>
      </c>
      <c r="B55">
        <f>0.037-0.0344</f>
        <v>2.5999999999999981E-3</v>
      </c>
    </row>
    <row r="56" spans="1:3" x14ac:dyDescent="0.25">
      <c r="A56" t="s">
        <v>5</v>
      </c>
      <c r="B56" s="2">
        <f>AVERAGE(B51:B55)</f>
        <v>2.4000000000000002E-3</v>
      </c>
      <c r="C56" s="2">
        <f>_xlfn.STDEV.S(B51:B55)</f>
        <v>1.8708286933869685E-4</v>
      </c>
    </row>
    <row r="58" spans="1:3" x14ac:dyDescent="0.25">
      <c r="B58" t="s">
        <v>9</v>
      </c>
    </row>
    <row r="59" spans="1:3" x14ac:dyDescent="0.25">
      <c r="B59" s="2">
        <f>($A$4*($A$20*10^-9))/(B49*10^-3)</f>
        <v>2.5740000000000003E-3</v>
      </c>
      <c r="C59" s="2">
        <f>_xlfn.CEILING.MATH(B59*SQRT(($B$4/$A$4)^2))/10000</f>
        <v>1E-4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83DF-26F1-4B00-87E2-7ACC4004F2C8}">
  <dimension ref="A1:G27"/>
  <sheetViews>
    <sheetView topLeftCell="A13" workbookViewId="0">
      <selection activeCell="J16" sqref="J16"/>
    </sheetView>
  </sheetViews>
  <sheetFormatPr defaultRowHeight="15" x14ac:dyDescent="0.25"/>
  <cols>
    <col min="1" max="1" width="11" bestFit="1" customWidth="1"/>
  </cols>
  <sheetData>
    <row r="1" spans="1:7" ht="23.25" x14ac:dyDescent="0.35">
      <c r="A1" s="1" t="s">
        <v>22</v>
      </c>
    </row>
    <row r="2" spans="1:7" x14ac:dyDescent="0.25">
      <c r="A2" t="s">
        <v>2</v>
      </c>
    </row>
    <row r="3" spans="1:7" x14ac:dyDescent="0.25">
      <c r="A3">
        <f>'Part 2'!A4</f>
        <v>0.99</v>
      </c>
      <c r="B3">
        <f>'Part 2'!B4</f>
        <v>0.03</v>
      </c>
    </row>
    <row r="4" spans="1:7" x14ac:dyDescent="0.25">
      <c r="A4" t="s">
        <v>3</v>
      </c>
    </row>
    <row r="5" spans="1:7" x14ac:dyDescent="0.25">
      <c r="A5">
        <v>0.08</v>
      </c>
    </row>
    <row r="6" spans="1:7" x14ac:dyDescent="0.25">
      <c r="A6" t="s">
        <v>19</v>
      </c>
    </row>
    <row r="7" spans="1:7" x14ac:dyDescent="0.25">
      <c r="A7" s="2">
        <v>7.0000000000000001E-3</v>
      </c>
      <c r="B7">
        <v>1E-3</v>
      </c>
    </row>
    <row r="8" spans="1:7" x14ac:dyDescent="0.25">
      <c r="A8" s="2" t="s">
        <v>20</v>
      </c>
    </row>
    <row r="9" spans="1:7" x14ac:dyDescent="0.25">
      <c r="A9" s="2">
        <f>(0.866*($G$15 * 10^-9)*$A$3)/(A5*10^-3)</f>
        <v>6.9658874999999993E-3</v>
      </c>
      <c r="B9" s="2">
        <f>A9*(B3/A3)</f>
        <v>2.1108749999999997E-4</v>
      </c>
    </row>
    <row r="10" spans="1:7" x14ac:dyDescent="0.25">
      <c r="A10" t="str">
        <f>'Part 1'!A2</f>
        <v>Laser beam width at sensor (FWHM) (m)</v>
      </c>
    </row>
    <row r="11" spans="1:7" x14ac:dyDescent="0.25">
      <c r="A11">
        <f>'Part 1'!A3</f>
        <v>1.2999999999999999E-3</v>
      </c>
      <c r="B11">
        <f>'Part 1'!B3</f>
        <v>1E-4</v>
      </c>
    </row>
    <row r="12" spans="1:7" x14ac:dyDescent="0.25">
      <c r="A12" t="s">
        <v>15</v>
      </c>
    </row>
    <row r="14" spans="1:7" x14ac:dyDescent="0.25">
      <c r="A14" t="s">
        <v>16</v>
      </c>
      <c r="G14" t="s">
        <v>18</v>
      </c>
    </row>
    <row r="15" spans="1:7" x14ac:dyDescent="0.25">
      <c r="A15" s="4">
        <f>2*ATAN((A7/2)/A3)</f>
        <v>7.0706776126544689E-3</v>
      </c>
      <c r="B15" s="4">
        <f>A15*SQRT((B7/A7)^2 + (B3/A3)^2)</f>
        <v>1.0325716266563524E-3</v>
      </c>
      <c r="G15">
        <f>'Part 2'!A20</f>
        <v>650</v>
      </c>
    </row>
    <row r="16" spans="1:7" x14ac:dyDescent="0.25">
      <c r="A16" t="s">
        <v>17</v>
      </c>
    </row>
    <row r="17" spans="1:7" x14ac:dyDescent="0.25">
      <c r="A17" s="4">
        <f>(G15*10^-9)/(A5*10^-3)</f>
        <v>8.1250000000000003E-3</v>
      </c>
    </row>
    <row r="19" spans="1:7" x14ac:dyDescent="0.25">
      <c r="A19" t="s">
        <v>3</v>
      </c>
      <c r="B19">
        <v>0.02</v>
      </c>
      <c r="D19">
        <v>0.04</v>
      </c>
      <c r="F19">
        <v>0.16</v>
      </c>
    </row>
    <row r="20" spans="1:7" x14ac:dyDescent="0.25">
      <c r="A20" t="s">
        <v>19</v>
      </c>
      <c r="B20">
        <v>0.03</v>
      </c>
      <c r="C20">
        <v>5.0000000000000001E-3</v>
      </c>
      <c r="D20">
        <v>1.4999999999999999E-2</v>
      </c>
      <c r="E20">
        <v>5.0000000000000001E-3</v>
      </c>
      <c r="F20">
        <v>3.3E-3</v>
      </c>
      <c r="G20">
        <v>1E-3</v>
      </c>
    </row>
    <row r="21" spans="1:7" x14ac:dyDescent="0.25">
      <c r="A21" t="s">
        <v>20</v>
      </c>
      <c r="B21" s="4">
        <f>(0.866*($G$15 * 10^-9)*$A$3)/(B19*10^-3)</f>
        <v>2.7863549999999997E-2</v>
      </c>
      <c r="C21" s="4">
        <f>B21*($B$3/$A$3)</f>
        <v>8.443499999999999E-4</v>
      </c>
      <c r="D21" s="2">
        <f>(0.866*($G$15 * 10^-9)*$A$3)/(D19*10^-3)</f>
        <v>1.3931774999999999E-2</v>
      </c>
      <c r="E21" s="2">
        <f t="shared" ref="E21" si="0">D21*($B$3/$A$3)</f>
        <v>4.2217499999999995E-4</v>
      </c>
      <c r="F21" s="2">
        <f t="shared" ref="F21" si="1">(0.866*($G$15 * 10^-9)*$A$3)/(F19*10^-3)</f>
        <v>3.4829437499999997E-3</v>
      </c>
      <c r="G21" s="2">
        <f t="shared" ref="G21" si="2">F21*($B$3/$A$3)</f>
        <v>1.0554374999999999E-4</v>
      </c>
    </row>
    <row r="24" spans="1:7" x14ac:dyDescent="0.25">
      <c r="A24" t="s">
        <v>21</v>
      </c>
    </row>
    <row r="26" spans="1:7" x14ac:dyDescent="0.25">
      <c r="A26" t="s">
        <v>42</v>
      </c>
    </row>
    <row r="27" spans="1:7" x14ac:dyDescent="0.25">
      <c r="A27" s="3">
        <f>((A5*10^-3)*PI())/((G15*10^-9)*A3)</f>
        <v>390.56318925747235</v>
      </c>
      <c r="B27" s="3">
        <f>A27*(B3/A3)</f>
        <v>11.835248159317343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71E5C-C2B3-4CFE-88A2-F6E6FEFF8EF3}">
  <dimension ref="A1:D72"/>
  <sheetViews>
    <sheetView topLeftCell="A58" workbookViewId="0">
      <selection activeCell="H70" sqref="H70"/>
    </sheetView>
  </sheetViews>
  <sheetFormatPr defaultRowHeight="15" x14ac:dyDescent="0.25"/>
  <sheetData>
    <row r="1" spans="1:3" ht="23.25" x14ac:dyDescent="0.35">
      <c r="A1" s="1" t="s">
        <v>23</v>
      </c>
    </row>
    <row r="2" spans="1:3" x14ac:dyDescent="0.25">
      <c r="A2" t="s">
        <v>26</v>
      </c>
    </row>
    <row r="3" spans="1:3" x14ac:dyDescent="0.25">
      <c r="A3" t="s">
        <v>18</v>
      </c>
      <c r="B3">
        <f>'Part 2'!A20</f>
        <v>650</v>
      </c>
    </row>
    <row r="4" spans="1:3" x14ac:dyDescent="0.25">
      <c r="A4" t="s">
        <v>2</v>
      </c>
      <c r="B4">
        <f>'Part 2'!A4</f>
        <v>0.99</v>
      </c>
      <c r="C4">
        <f>'Part 2'!B4</f>
        <v>0.03</v>
      </c>
    </row>
    <row r="5" spans="1:3" x14ac:dyDescent="0.25">
      <c r="A5" t="s">
        <v>3</v>
      </c>
      <c r="B5">
        <v>0.04</v>
      </c>
    </row>
    <row r="6" spans="1:3" x14ac:dyDescent="0.25">
      <c r="A6" t="s">
        <v>4</v>
      </c>
      <c r="B6">
        <v>0.125</v>
      </c>
    </row>
    <row r="8" spans="1:3" x14ac:dyDescent="0.25">
      <c r="A8" t="s">
        <v>27</v>
      </c>
      <c r="B8">
        <v>2</v>
      </c>
    </row>
    <row r="9" spans="1:3" x14ac:dyDescent="0.25">
      <c r="A9" t="s">
        <v>28</v>
      </c>
    </row>
    <row r="10" spans="1:3" x14ac:dyDescent="0.25">
      <c r="A10" s="2">
        <f>ATAN((0.02*(0.5/1.9))/$B$4)</f>
        <v>5.3162710211043379E-3</v>
      </c>
      <c r="B10" s="2">
        <f>A10*($C$4/$B$4)</f>
        <v>1.6109912185164661E-4</v>
      </c>
    </row>
    <row r="11" spans="1:3" x14ac:dyDescent="0.25">
      <c r="A11" t="s">
        <v>29</v>
      </c>
    </row>
    <row r="12" spans="1:3" x14ac:dyDescent="0.25">
      <c r="A12">
        <f>ASIN((1*$B$3*10^-9)/($B$6*10^-3))</f>
        <v>5.2000234349518235E-3</v>
      </c>
    </row>
    <row r="13" spans="1:3" x14ac:dyDescent="0.25">
      <c r="A13" t="s">
        <v>30</v>
      </c>
    </row>
    <row r="14" spans="1:3" x14ac:dyDescent="0.25">
      <c r="A14" s="2">
        <f>ATAN((0.02*(1/1.9))/$B$4)</f>
        <v>1.0632241554448274E-2</v>
      </c>
      <c r="B14" s="2">
        <f>A14*($C$4/$B$4)</f>
        <v>3.2218913801358408E-4</v>
      </c>
    </row>
    <row r="15" spans="1:3" x14ac:dyDescent="0.25">
      <c r="A15" t="s">
        <v>31</v>
      </c>
    </row>
    <row r="16" spans="1:3" x14ac:dyDescent="0.25">
      <c r="A16">
        <f>ASIN((2*$B$3*10^-9)/($B$6*10^-3))</f>
        <v>1.0400187486458816E-2</v>
      </c>
    </row>
    <row r="17" spans="1:4" x14ac:dyDescent="0.25">
      <c r="A17" t="s">
        <v>32</v>
      </c>
    </row>
    <row r="18" spans="1:4" x14ac:dyDescent="0.25">
      <c r="A18" t="s">
        <v>35</v>
      </c>
    </row>
    <row r="19" spans="1:4" x14ac:dyDescent="0.25">
      <c r="B19" t="s">
        <v>33</v>
      </c>
      <c r="D19" t="s">
        <v>34</v>
      </c>
    </row>
    <row r="20" spans="1:4" x14ac:dyDescent="0.25">
      <c r="A20">
        <v>-1</v>
      </c>
      <c r="B20">
        <f>0.02*(0.25/1.9)</f>
        <v>2.631578947368421E-3</v>
      </c>
      <c r="C20">
        <f>0.02*0.02</f>
        <v>4.0000000000000002E-4</v>
      </c>
    </row>
    <row r="21" spans="1:4" x14ac:dyDescent="0.25">
      <c r="A21">
        <v>1</v>
      </c>
      <c r="B21">
        <f>0.02*(0.25/1.9)</f>
        <v>2.631578947368421E-3</v>
      </c>
      <c r="C21">
        <f>0.02*0.02</f>
        <v>4.0000000000000002E-4</v>
      </c>
    </row>
    <row r="22" spans="1:4" x14ac:dyDescent="0.25">
      <c r="A22" t="s">
        <v>5</v>
      </c>
      <c r="B22" s="2">
        <f>AVERAGE(B20:B21)</f>
        <v>2.631578947368421E-3</v>
      </c>
      <c r="C22">
        <f>AVERAGE(C20:C21)</f>
        <v>4.0000000000000002E-4</v>
      </c>
      <c r="D22" s="2">
        <f>2.8*((($B$3*10^-9)*$B$4)/(PI()*B8*($B$6*10^-3)))</f>
        <v>2.2941230117038162E-3</v>
      </c>
    </row>
    <row r="24" spans="1:4" x14ac:dyDescent="0.25">
      <c r="A24" t="s">
        <v>27</v>
      </c>
      <c r="B24">
        <v>3</v>
      </c>
    </row>
    <row r="25" spans="1:4" x14ac:dyDescent="0.25">
      <c r="A25" t="s">
        <v>28</v>
      </c>
    </row>
    <row r="26" spans="1:4" x14ac:dyDescent="0.25">
      <c r="A26" s="2">
        <f>ATAN((0.004*(1.5/1.2))/$B$4)</f>
        <v>5.0504621090725768E-3</v>
      </c>
      <c r="B26" s="2">
        <f>A26*($C$4/$B$4)</f>
        <v>1.5304430633553264E-4</v>
      </c>
    </row>
    <row r="27" spans="1:4" x14ac:dyDescent="0.25">
      <c r="A27" t="s">
        <v>29</v>
      </c>
    </row>
    <row r="28" spans="1:4" x14ac:dyDescent="0.25">
      <c r="A28">
        <f>ASIN((1*$B$3*10^-9)/($B$6*10^-3))</f>
        <v>5.2000234349518235E-3</v>
      </c>
    </row>
    <row r="29" spans="1:4" x14ac:dyDescent="0.25">
      <c r="A29" t="s">
        <v>30</v>
      </c>
    </row>
    <row r="30" spans="1:4" x14ac:dyDescent="0.25">
      <c r="A30" s="2">
        <f>ATAN((0.004*(3.1/1.2))/$B$4)</f>
        <v>1.0437331414250853E-2</v>
      </c>
      <c r="B30" s="2">
        <f>A30*($C$4/$B$4)</f>
        <v>3.1628277012881373E-4</v>
      </c>
    </row>
    <row r="31" spans="1:4" x14ac:dyDescent="0.25">
      <c r="A31" t="s">
        <v>31</v>
      </c>
    </row>
    <row r="32" spans="1:4" x14ac:dyDescent="0.25">
      <c r="A32">
        <f>ASIN((2*$B$3*10^-9)/($B$6*10^-3))</f>
        <v>1.0400187486458816E-2</v>
      </c>
    </row>
    <row r="33" spans="1:4" x14ac:dyDescent="0.25">
      <c r="A33" t="s">
        <v>32</v>
      </c>
    </row>
    <row r="34" spans="1:4" x14ac:dyDescent="0.25">
      <c r="A34">
        <f>(0.7*10^-2)/(5.6*10^-2)</f>
        <v>0.125</v>
      </c>
      <c r="B34" s="4">
        <f>A34*(0.005/0.7)</f>
        <v>8.9285714285714294E-4</v>
      </c>
    </row>
    <row r="35" spans="1:4" x14ac:dyDescent="0.25">
      <c r="B35" t="s">
        <v>33</v>
      </c>
      <c r="D35" t="s">
        <v>34</v>
      </c>
    </row>
    <row r="36" spans="1:4" x14ac:dyDescent="0.25">
      <c r="A36">
        <v>-1</v>
      </c>
      <c r="B36" s="2">
        <f>0.004*(0.5/1.2)</f>
        <v>1.6666666666666668E-3</v>
      </c>
      <c r="C36" s="2">
        <f>0.004*0.02</f>
        <v>8.0000000000000007E-5</v>
      </c>
    </row>
    <row r="37" spans="1:4" x14ac:dyDescent="0.25">
      <c r="A37">
        <v>1</v>
      </c>
      <c r="B37" s="2">
        <f>0.004*(0.5/1.2)</f>
        <v>1.6666666666666668E-3</v>
      </c>
      <c r="C37" s="2">
        <f>0.004*0.02</f>
        <v>8.0000000000000007E-5</v>
      </c>
    </row>
    <row r="38" spans="1:4" x14ac:dyDescent="0.25">
      <c r="A38" t="s">
        <v>5</v>
      </c>
      <c r="B38" s="2">
        <f>AVERAGE(B36:B37)</f>
        <v>1.6666666666666668E-3</v>
      </c>
      <c r="C38" s="2">
        <f>AVERAGE(C36:C37)</f>
        <v>8.0000000000000007E-5</v>
      </c>
      <c r="D38" s="2">
        <f>2.8*((($B$3*10^-9)*$B$4)/(PI()*B24*($B$6*10^-3)))</f>
        <v>1.5294153411358777E-3</v>
      </c>
    </row>
    <row r="40" spans="1:4" x14ac:dyDescent="0.25">
      <c r="A40" t="s">
        <v>27</v>
      </c>
      <c r="B40">
        <v>4</v>
      </c>
    </row>
    <row r="41" spans="1:4" x14ac:dyDescent="0.25">
      <c r="A41" t="s">
        <v>28</v>
      </c>
    </row>
    <row r="42" spans="1:4" x14ac:dyDescent="0.25">
      <c r="A42" s="2">
        <f>ATAN((0.01*(0.55/1.1))/$B$4)</f>
        <v>5.0504621090725768E-3</v>
      </c>
      <c r="B42" s="2">
        <f>A42*($C$4/$B$4)</f>
        <v>1.5304430633553264E-4</v>
      </c>
    </row>
    <row r="43" spans="1:4" x14ac:dyDescent="0.25">
      <c r="A43" t="s">
        <v>29</v>
      </c>
    </row>
    <row r="44" spans="1:4" x14ac:dyDescent="0.25">
      <c r="A44">
        <f>ASIN((1*$B$3*10^-9)/($B$6*10^-3))</f>
        <v>5.2000234349518235E-3</v>
      </c>
    </row>
    <row r="45" spans="1:4" x14ac:dyDescent="0.25">
      <c r="A45" t="s">
        <v>30</v>
      </c>
    </row>
    <row r="46" spans="1:4" x14ac:dyDescent="0.25">
      <c r="A46" s="2">
        <f>ATAN((0.01*(1.1/1.1))/$B$4)</f>
        <v>1.0100666585321907E-2</v>
      </c>
      <c r="B46" s="2">
        <f>A46*($C$4/$B$4)</f>
        <v>3.0608080561581535E-4</v>
      </c>
    </row>
    <row r="47" spans="1:4" x14ac:dyDescent="0.25">
      <c r="A47" t="s">
        <v>31</v>
      </c>
    </row>
    <row r="48" spans="1:4" x14ac:dyDescent="0.25">
      <c r="A48">
        <f>ASIN((2*$B$3*10^-9)/($B$6*10^-3))</f>
        <v>1.0400187486458816E-2</v>
      </c>
    </row>
    <row r="49" spans="1:4" x14ac:dyDescent="0.25">
      <c r="A49" t="s">
        <v>32</v>
      </c>
    </row>
    <row r="50" spans="1:4" x14ac:dyDescent="0.25">
      <c r="A50" s="4">
        <f>(0.5*10^-2)/(5.7*10^-2)</f>
        <v>8.771929824561403E-2</v>
      </c>
      <c r="B50" s="4">
        <f>A50*(0.005/0.7)</f>
        <v>6.2656641604010032E-4</v>
      </c>
    </row>
    <row r="51" spans="1:4" x14ac:dyDescent="0.25">
      <c r="B51" t="s">
        <v>33</v>
      </c>
      <c r="D51" t="s">
        <v>34</v>
      </c>
    </row>
    <row r="52" spans="1:4" x14ac:dyDescent="0.25">
      <c r="A52">
        <v>-1</v>
      </c>
      <c r="B52">
        <f>0.01*(0.15/1.1)</f>
        <v>1.3636363636363635E-3</v>
      </c>
      <c r="C52">
        <f>0.01*0.02</f>
        <v>2.0000000000000001E-4</v>
      </c>
    </row>
    <row r="53" spans="1:4" x14ac:dyDescent="0.25">
      <c r="A53">
        <v>1</v>
      </c>
      <c r="B53">
        <f>0.01*(0.15/1.1)</f>
        <v>1.3636363636363635E-3</v>
      </c>
      <c r="C53">
        <f>0.01*0.02</f>
        <v>2.0000000000000001E-4</v>
      </c>
    </row>
    <row r="54" spans="1:4" x14ac:dyDescent="0.25">
      <c r="A54" t="s">
        <v>5</v>
      </c>
      <c r="B54" s="2">
        <f>AVERAGE(B52:B53)</f>
        <v>1.3636363636363635E-3</v>
      </c>
      <c r="C54">
        <f>AVERAGE(C52:C53)</f>
        <v>2.0000000000000001E-4</v>
      </c>
      <c r="D54" s="2">
        <f>2.8*((($B$3*10^-9)*$B$4)/(PI()*B40*($B$6*10^-3)))</f>
        <v>1.1470615058519081E-3</v>
      </c>
    </row>
    <row r="56" spans="1:4" x14ac:dyDescent="0.25">
      <c r="A56" t="s">
        <v>27</v>
      </c>
      <c r="B56">
        <v>5</v>
      </c>
    </row>
    <row r="57" spans="1:4" x14ac:dyDescent="0.25">
      <c r="A57" t="s">
        <v>28</v>
      </c>
    </row>
    <row r="58" spans="1:4" x14ac:dyDescent="0.25">
      <c r="A58" s="2">
        <f>ATAN((0.01*(0.55/1.1))/$B$4)</f>
        <v>5.0504621090725768E-3</v>
      </c>
      <c r="B58" s="2">
        <f>A58*($C$4/$B$4)</f>
        <v>1.5304430633553264E-4</v>
      </c>
    </row>
    <row r="59" spans="1:4" x14ac:dyDescent="0.25">
      <c r="A59" t="s">
        <v>29</v>
      </c>
    </row>
    <row r="60" spans="1:4" x14ac:dyDescent="0.25">
      <c r="A60">
        <f>ASIN((1*$B$3*10^-9)/($B$6*10^-3))</f>
        <v>5.2000234349518235E-3</v>
      </c>
    </row>
    <row r="61" spans="1:4" x14ac:dyDescent="0.25">
      <c r="A61" t="s">
        <v>30</v>
      </c>
    </row>
    <row r="62" spans="1:4" x14ac:dyDescent="0.25">
      <c r="A62" s="2">
        <f>ATAN((0.01*(1.1/1.1))/$B$4)</f>
        <v>1.0100666585321907E-2</v>
      </c>
      <c r="B62" s="2">
        <f>A62*($C$4/$B$4)</f>
        <v>3.0608080561581535E-4</v>
      </c>
    </row>
    <row r="63" spans="1:4" x14ac:dyDescent="0.25">
      <c r="A63" t="s">
        <v>31</v>
      </c>
    </row>
    <row r="64" spans="1:4" x14ac:dyDescent="0.25">
      <c r="A64">
        <f>ASIN((2*$B$3*10^-9)/($B$6*10^-3))</f>
        <v>1.0400187486458816E-2</v>
      </c>
    </row>
    <row r="65" spans="1:4" x14ac:dyDescent="0.25">
      <c r="A65" t="s">
        <v>32</v>
      </c>
    </row>
    <row r="66" spans="1:4" x14ac:dyDescent="0.25">
      <c r="A66" s="4">
        <f>(0.5*10^-2)/(6*10^-2)</f>
        <v>8.3333333333333343E-2</v>
      </c>
      <c r="B66" s="4">
        <f>A66*(0.005/0.7)</f>
        <v>5.952380952380954E-4</v>
      </c>
    </row>
    <row r="67" spans="1:4" x14ac:dyDescent="0.25">
      <c r="B67" t="s">
        <v>33</v>
      </c>
      <c r="D67" t="s">
        <v>34</v>
      </c>
    </row>
    <row r="68" spans="1:4" x14ac:dyDescent="0.25">
      <c r="A68">
        <v>-1</v>
      </c>
      <c r="B68" s="5">
        <f>0.01*(0.1/1.1)</f>
        <v>9.0909090909090909E-4</v>
      </c>
      <c r="C68">
        <f>0.01*0.005</f>
        <v>5.0000000000000002E-5</v>
      </c>
    </row>
    <row r="69" spans="1:4" x14ac:dyDescent="0.25">
      <c r="A69">
        <v>1</v>
      </c>
      <c r="B69" s="5">
        <f>0.01*(0.1/1.1)</f>
        <v>9.0909090909090909E-4</v>
      </c>
      <c r="C69">
        <f>0.01*0.005</f>
        <v>5.0000000000000002E-5</v>
      </c>
    </row>
    <row r="70" spans="1:4" x14ac:dyDescent="0.25">
      <c r="A70" t="s">
        <v>5</v>
      </c>
      <c r="B70" s="5">
        <f>AVERAGE(B68:B69)</f>
        <v>9.0909090909090909E-4</v>
      </c>
      <c r="C70">
        <f>AVERAGE(C68:C69)</f>
        <v>5.0000000000000002E-5</v>
      </c>
      <c r="D70" s="5">
        <f>2.8*((($B$3*10^-9)*$B$4)/(PI()*B56*($B$6*10^-3)))</f>
        <v>9.1764920468152638E-4</v>
      </c>
    </row>
    <row r="72" spans="1:4" x14ac:dyDescent="0.25">
      <c r="A72"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2989-0BC9-40B6-8433-EE782A2E4339}">
  <dimension ref="A1:C15"/>
  <sheetViews>
    <sheetView tabSelected="1" workbookViewId="0">
      <selection activeCell="B5" sqref="B5"/>
    </sheetView>
  </sheetViews>
  <sheetFormatPr defaultRowHeight="15" x14ac:dyDescent="0.25"/>
  <sheetData>
    <row r="1" spans="1:3" ht="23.25" x14ac:dyDescent="0.35">
      <c r="A1" s="1" t="s">
        <v>24</v>
      </c>
    </row>
    <row r="2" spans="1:3" x14ac:dyDescent="0.25">
      <c r="A2" t="s">
        <v>2</v>
      </c>
      <c r="B2">
        <f>1.1</f>
        <v>1.1000000000000001</v>
      </c>
      <c r="C2">
        <f>'Part 2'!B4</f>
        <v>0.03</v>
      </c>
    </row>
    <row r="3" spans="1:3" x14ac:dyDescent="0.25">
      <c r="A3" t="s">
        <v>18</v>
      </c>
      <c r="B3">
        <f>'Part 2'!A20</f>
        <v>650</v>
      </c>
    </row>
    <row r="4" spans="1:3" x14ac:dyDescent="0.25">
      <c r="A4" t="s">
        <v>37</v>
      </c>
      <c r="B4">
        <v>0.2</v>
      </c>
    </row>
    <row r="6" spans="1:3" x14ac:dyDescent="0.25">
      <c r="A6" t="s">
        <v>38</v>
      </c>
    </row>
    <row r="7" spans="1:3" x14ac:dyDescent="0.25">
      <c r="A7">
        <v>0.38</v>
      </c>
      <c r="B7">
        <v>0.08</v>
      </c>
    </row>
    <row r="9" spans="1:3" x14ac:dyDescent="0.25">
      <c r="A9" t="s">
        <v>39</v>
      </c>
    </row>
    <row r="10" spans="1:3" x14ac:dyDescent="0.25">
      <c r="A10" s="2">
        <f>(A7*10^-2)/B2</f>
        <v>3.4545454545454541E-3</v>
      </c>
      <c r="B10" s="2">
        <f>A10*SQRT((B7/A7)^2+(C2/B2)^2)</f>
        <v>7.3334989104835554E-4</v>
      </c>
    </row>
    <row r="12" spans="1:3" x14ac:dyDescent="0.25">
      <c r="A12" t="s">
        <v>40</v>
      </c>
    </row>
    <row r="13" spans="1:3" x14ac:dyDescent="0.25">
      <c r="A13" s="2">
        <f>(1.22*(B3*10^-9))/(B4*10^-3)</f>
        <v>3.9649999999999998E-3</v>
      </c>
    </row>
    <row r="15" spans="1:3" x14ac:dyDescent="0.25">
      <c r="A15"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577-652D-49B8-AA63-B4D5A1B9B35A}">
  <dimension ref="A1:G394"/>
  <sheetViews>
    <sheetView workbookViewId="0">
      <selection activeCell="K12" sqref="K12"/>
    </sheetView>
  </sheetViews>
  <sheetFormatPr defaultRowHeight="15" x14ac:dyDescent="0.25"/>
  <sheetData>
    <row r="1" spans="1:7" x14ac:dyDescent="0.25">
      <c r="A1" t="s">
        <v>11</v>
      </c>
      <c r="E1" t="s">
        <v>12</v>
      </c>
    </row>
    <row r="2" spans="1:7" x14ac:dyDescent="0.25">
      <c r="A2" t="s">
        <v>2</v>
      </c>
      <c r="B2">
        <f>'Part 2'!A4</f>
        <v>0.99</v>
      </c>
      <c r="C2">
        <f>'Part 2'!B4</f>
        <v>0.03</v>
      </c>
      <c r="E2" t="s">
        <v>2</v>
      </c>
      <c r="F2">
        <f>B2</f>
        <v>0.99</v>
      </c>
      <c r="G2">
        <f>C2</f>
        <v>0.03</v>
      </c>
    </row>
    <row r="3" spans="1:7" x14ac:dyDescent="0.25">
      <c r="A3" t="s">
        <v>3</v>
      </c>
      <c r="B3">
        <v>0.08</v>
      </c>
      <c r="E3" t="s">
        <v>3</v>
      </c>
      <c r="F3">
        <v>0.08</v>
      </c>
    </row>
    <row r="4" spans="1:7" x14ac:dyDescent="0.25">
      <c r="A4" t="s">
        <v>4</v>
      </c>
      <c r="B4">
        <v>0.5</v>
      </c>
    </row>
    <row r="5" spans="1:7" x14ac:dyDescent="0.25">
      <c r="A5" t="s">
        <v>13</v>
      </c>
      <c r="B5" t="s">
        <v>10</v>
      </c>
      <c r="E5" t="s">
        <v>13</v>
      </c>
      <c r="F5" t="s">
        <v>10</v>
      </c>
    </row>
    <row r="6" spans="1:7" x14ac:dyDescent="0.25">
      <c r="A6">
        <v>0.1</v>
      </c>
      <c r="B6">
        <v>0</v>
      </c>
      <c r="E6">
        <v>0.1</v>
      </c>
      <c r="F6">
        <v>0</v>
      </c>
    </row>
    <row r="7" spans="1:7" x14ac:dyDescent="0.25">
      <c r="A7">
        <v>0.1</v>
      </c>
      <c r="B7">
        <v>0</v>
      </c>
      <c r="E7">
        <v>0.1</v>
      </c>
      <c r="F7">
        <v>0</v>
      </c>
    </row>
    <row r="8" spans="1:7" x14ac:dyDescent="0.25">
      <c r="A8">
        <v>0.1</v>
      </c>
      <c r="B8">
        <v>0</v>
      </c>
      <c r="E8">
        <v>0.1</v>
      </c>
      <c r="F8">
        <v>0</v>
      </c>
    </row>
    <row r="9" spans="1:7" x14ac:dyDescent="0.25">
      <c r="A9">
        <v>0.1</v>
      </c>
      <c r="B9">
        <v>-1.0958E-4</v>
      </c>
      <c r="E9">
        <v>0.1</v>
      </c>
      <c r="F9">
        <v>0</v>
      </c>
    </row>
    <row r="10" spans="1:7" x14ac:dyDescent="0.25">
      <c r="A10">
        <v>0.1</v>
      </c>
      <c r="B10">
        <v>-1.6437E-4</v>
      </c>
      <c r="E10">
        <v>0.1</v>
      </c>
      <c r="F10">
        <v>0</v>
      </c>
    </row>
    <row r="11" spans="1:7" x14ac:dyDescent="0.25">
      <c r="A11">
        <v>0.1</v>
      </c>
      <c r="B11">
        <v>-2.1917E-4</v>
      </c>
      <c r="E11">
        <v>0.1</v>
      </c>
      <c r="F11">
        <v>0</v>
      </c>
    </row>
    <row r="12" spans="1:7" x14ac:dyDescent="0.25">
      <c r="A12">
        <v>0.1</v>
      </c>
      <c r="B12">
        <v>-2.7396000000000001E-4</v>
      </c>
      <c r="E12">
        <v>0.1</v>
      </c>
      <c r="F12">
        <v>0</v>
      </c>
    </row>
    <row r="13" spans="1:7" x14ac:dyDescent="0.25">
      <c r="A13">
        <v>0.1</v>
      </c>
      <c r="B13">
        <v>-5.4792000000000003E-4</v>
      </c>
      <c r="E13">
        <v>0.1</v>
      </c>
      <c r="F13">
        <v>0</v>
      </c>
    </row>
    <row r="14" spans="1:7" x14ac:dyDescent="0.25">
      <c r="A14">
        <v>0.1</v>
      </c>
      <c r="B14">
        <v>-6.5749999999999999E-4</v>
      </c>
      <c r="E14">
        <v>0.1</v>
      </c>
      <c r="F14">
        <v>0</v>
      </c>
    </row>
    <row r="15" spans="1:7" x14ac:dyDescent="0.25">
      <c r="A15">
        <v>0.1</v>
      </c>
      <c r="B15">
        <v>-7.6707999999999995E-4</v>
      </c>
      <c r="E15">
        <v>0.1</v>
      </c>
      <c r="F15">
        <v>0</v>
      </c>
    </row>
    <row r="16" spans="1:7" x14ac:dyDescent="0.25">
      <c r="A16">
        <v>0.1</v>
      </c>
      <c r="B16">
        <v>-8.7666999999999997E-4</v>
      </c>
      <c r="E16">
        <v>0.1</v>
      </c>
      <c r="F16">
        <v>0</v>
      </c>
    </row>
    <row r="17" spans="1:6" x14ac:dyDescent="0.25">
      <c r="A17">
        <v>0.1</v>
      </c>
      <c r="B17">
        <v>-9.8624999999999993E-4</v>
      </c>
      <c r="E17">
        <v>0.1</v>
      </c>
      <c r="F17">
        <v>0</v>
      </c>
    </row>
    <row r="18" spans="1:6" x14ac:dyDescent="0.25">
      <c r="A18">
        <v>0.1</v>
      </c>
      <c r="B18">
        <v>-1.1000000000000001E-3</v>
      </c>
      <c r="E18">
        <v>0.1</v>
      </c>
      <c r="F18">
        <v>0</v>
      </c>
    </row>
    <row r="19" spans="1:6" x14ac:dyDescent="0.25">
      <c r="A19">
        <v>0.1</v>
      </c>
      <c r="B19">
        <v>-1.1999999999999999E-3</v>
      </c>
      <c r="E19">
        <v>0.1</v>
      </c>
      <c r="F19">
        <v>0</v>
      </c>
    </row>
    <row r="20" spans="1:6" x14ac:dyDescent="0.25">
      <c r="A20">
        <v>0.1</v>
      </c>
      <c r="B20">
        <v>-1.4E-3</v>
      </c>
      <c r="E20">
        <v>0.1</v>
      </c>
      <c r="F20">
        <v>-1.0958E-4</v>
      </c>
    </row>
    <row r="21" spans="1:6" x14ac:dyDescent="0.25">
      <c r="A21">
        <v>0.1</v>
      </c>
      <c r="B21">
        <v>-1.5E-3</v>
      </c>
      <c r="E21">
        <v>0.1</v>
      </c>
      <c r="F21">
        <v>-1.0958E-4</v>
      </c>
    </row>
    <row r="22" spans="1:6" x14ac:dyDescent="0.25">
      <c r="A22">
        <v>0.1</v>
      </c>
      <c r="B22">
        <v>-1.6000000000000001E-3</v>
      </c>
      <c r="E22">
        <v>0.1</v>
      </c>
      <c r="F22">
        <v>-1.0958E-4</v>
      </c>
    </row>
    <row r="23" spans="1:6" x14ac:dyDescent="0.25">
      <c r="A23">
        <v>0.1</v>
      </c>
      <c r="B23">
        <v>-1.6999999999999999E-3</v>
      </c>
      <c r="E23">
        <v>0.1</v>
      </c>
      <c r="F23">
        <v>-1.0958E-4</v>
      </c>
    </row>
    <row r="24" spans="1:6" x14ac:dyDescent="0.25">
      <c r="A24">
        <v>0.1</v>
      </c>
      <c r="B24">
        <v>-1.8E-3</v>
      </c>
      <c r="E24">
        <v>0.1</v>
      </c>
      <c r="F24">
        <v>-1.6437E-4</v>
      </c>
    </row>
    <row r="25" spans="1:6" x14ac:dyDescent="0.25">
      <c r="A25">
        <v>0.1</v>
      </c>
      <c r="B25">
        <v>-2E-3</v>
      </c>
      <c r="E25">
        <v>0.1</v>
      </c>
      <c r="F25">
        <v>-2.1917E-4</v>
      </c>
    </row>
    <row r="26" spans="1:6" x14ac:dyDescent="0.25">
      <c r="A26">
        <v>0.1</v>
      </c>
      <c r="B26">
        <v>-2E-3</v>
      </c>
      <c r="E26">
        <v>0.1</v>
      </c>
      <c r="F26">
        <v>-3.2874999999999999E-4</v>
      </c>
    </row>
    <row r="27" spans="1:6" x14ac:dyDescent="0.25">
      <c r="A27">
        <v>0.1</v>
      </c>
      <c r="B27">
        <v>-2.0999999999999999E-3</v>
      </c>
      <c r="E27">
        <v>0.1</v>
      </c>
      <c r="F27">
        <v>-4.3833000000000001E-4</v>
      </c>
    </row>
    <row r="28" spans="1:6" x14ac:dyDescent="0.25">
      <c r="A28">
        <v>0.1</v>
      </c>
      <c r="B28">
        <v>-2.2000000000000001E-3</v>
      </c>
      <c r="E28">
        <v>0.1</v>
      </c>
      <c r="F28">
        <v>-7.6707999999999995E-4</v>
      </c>
    </row>
    <row r="29" spans="1:6" x14ac:dyDescent="0.25">
      <c r="A29">
        <v>0.1</v>
      </c>
      <c r="B29">
        <v>-2.3E-3</v>
      </c>
      <c r="E29">
        <v>0.1</v>
      </c>
      <c r="F29">
        <v>-1E-3</v>
      </c>
    </row>
    <row r="30" spans="1:6" x14ac:dyDescent="0.25">
      <c r="A30">
        <v>0.1</v>
      </c>
      <c r="B30">
        <v>-2.3999999999999998E-3</v>
      </c>
      <c r="E30">
        <v>0.1</v>
      </c>
      <c r="F30">
        <v>-1.4E-3</v>
      </c>
    </row>
    <row r="31" spans="1:6" x14ac:dyDescent="0.25">
      <c r="A31">
        <v>0.1</v>
      </c>
      <c r="B31">
        <v>-2.5999999999999999E-3</v>
      </c>
      <c r="E31">
        <v>0.1</v>
      </c>
      <c r="F31">
        <v>-1.5E-3</v>
      </c>
    </row>
    <row r="32" spans="1:6" x14ac:dyDescent="0.25">
      <c r="A32">
        <v>0.1</v>
      </c>
      <c r="B32">
        <v>-2.8E-3</v>
      </c>
      <c r="E32">
        <v>0.1</v>
      </c>
      <c r="F32">
        <v>-1.8E-3</v>
      </c>
    </row>
    <row r="33" spans="1:6" x14ac:dyDescent="0.25">
      <c r="A33">
        <v>0.2</v>
      </c>
      <c r="B33">
        <v>-3.0999999999999999E-3</v>
      </c>
      <c r="E33">
        <v>0.1</v>
      </c>
      <c r="F33">
        <v>-2E-3</v>
      </c>
    </row>
    <row r="34" spans="1:6" x14ac:dyDescent="0.25">
      <c r="A34">
        <v>0.4</v>
      </c>
      <c r="B34">
        <v>-3.2000000000000002E-3</v>
      </c>
      <c r="E34">
        <v>0.1</v>
      </c>
      <c r="F34">
        <v>-2.0999999999999999E-3</v>
      </c>
    </row>
    <row r="35" spans="1:6" x14ac:dyDescent="0.25">
      <c r="A35">
        <v>0.4</v>
      </c>
      <c r="B35">
        <v>-3.3E-3</v>
      </c>
      <c r="E35">
        <v>0.1</v>
      </c>
      <c r="F35">
        <v>-2.2000000000000001E-3</v>
      </c>
    </row>
    <row r="36" spans="1:6" x14ac:dyDescent="0.25">
      <c r="A36">
        <v>0.4</v>
      </c>
      <c r="B36">
        <v>-3.3999999999999998E-3</v>
      </c>
      <c r="E36">
        <v>0.1</v>
      </c>
      <c r="F36">
        <v>-2.3E-3</v>
      </c>
    </row>
    <row r="37" spans="1:6" x14ac:dyDescent="0.25">
      <c r="A37">
        <v>0.3</v>
      </c>
      <c r="B37">
        <v>-3.5000000000000001E-3</v>
      </c>
      <c r="E37">
        <v>0.1</v>
      </c>
      <c r="F37">
        <v>-2.3999999999999998E-3</v>
      </c>
    </row>
    <row r="38" spans="1:6" x14ac:dyDescent="0.25">
      <c r="A38">
        <v>0.2</v>
      </c>
      <c r="B38">
        <v>-3.5999999999999999E-3</v>
      </c>
      <c r="E38">
        <v>0.1</v>
      </c>
      <c r="F38">
        <v>-2.5999999999999999E-3</v>
      </c>
    </row>
    <row r="39" spans="1:6" x14ac:dyDescent="0.25">
      <c r="A39">
        <v>0.1</v>
      </c>
      <c r="B39">
        <v>-3.7000000000000002E-3</v>
      </c>
      <c r="E39">
        <v>0.1</v>
      </c>
      <c r="F39">
        <v>-2.8E-3</v>
      </c>
    </row>
    <row r="40" spans="1:6" x14ac:dyDescent="0.25">
      <c r="A40">
        <v>0.1</v>
      </c>
      <c r="B40">
        <v>-3.8E-3</v>
      </c>
      <c r="E40">
        <v>0.1</v>
      </c>
      <c r="F40">
        <v>-3.0999999999999999E-3</v>
      </c>
    </row>
    <row r="41" spans="1:6" x14ac:dyDescent="0.25">
      <c r="A41">
        <v>0.2</v>
      </c>
      <c r="B41">
        <v>-3.8999999999999998E-3</v>
      </c>
      <c r="E41">
        <v>0.1</v>
      </c>
      <c r="F41">
        <v>-3.3E-3</v>
      </c>
    </row>
    <row r="42" spans="1:6" x14ac:dyDescent="0.25">
      <c r="A42">
        <v>0.4</v>
      </c>
      <c r="B42">
        <v>-4.1000000000000003E-3</v>
      </c>
      <c r="E42">
        <v>0.1</v>
      </c>
      <c r="F42">
        <v>-3.5000000000000001E-3</v>
      </c>
    </row>
    <row r="43" spans="1:6" x14ac:dyDescent="0.25">
      <c r="A43">
        <v>0.6</v>
      </c>
      <c r="B43">
        <v>-4.1999999999999997E-3</v>
      </c>
      <c r="E43">
        <v>0.1</v>
      </c>
      <c r="F43">
        <v>-3.5999999999999999E-3</v>
      </c>
    </row>
    <row r="44" spans="1:6" x14ac:dyDescent="0.25">
      <c r="A44">
        <v>0.8</v>
      </c>
      <c r="B44">
        <v>-4.3E-3</v>
      </c>
      <c r="E44">
        <v>0.1</v>
      </c>
      <c r="F44">
        <v>-3.8E-3</v>
      </c>
    </row>
    <row r="45" spans="1:6" x14ac:dyDescent="0.25">
      <c r="A45">
        <v>0.9</v>
      </c>
      <c r="B45">
        <v>-4.4999999999999997E-3</v>
      </c>
      <c r="E45">
        <v>0.1</v>
      </c>
      <c r="F45">
        <v>-4.1000000000000003E-3</v>
      </c>
    </row>
    <row r="46" spans="1:6" x14ac:dyDescent="0.25">
      <c r="A46">
        <v>0.7</v>
      </c>
      <c r="B46">
        <v>-4.7000000000000002E-3</v>
      </c>
      <c r="E46">
        <v>0.1</v>
      </c>
      <c r="F46">
        <v>-4.1999999999999997E-3</v>
      </c>
    </row>
    <row r="47" spans="1:6" x14ac:dyDescent="0.25">
      <c r="A47">
        <v>0.5</v>
      </c>
      <c r="B47">
        <v>-4.7999999999999996E-3</v>
      </c>
      <c r="E47">
        <v>0.1</v>
      </c>
      <c r="F47">
        <v>-4.4000000000000003E-3</v>
      </c>
    </row>
    <row r="48" spans="1:6" x14ac:dyDescent="0.25">
      <c r="A48">
        <v>0.3</v>
      </c>
      <c r="B48">
        <v>-4.8999999999999998E-3</v>
      </c>
      <c r="E48">
        <v>0.1</v>
      </c>
      <c r="F48">
        <v>-4.5999999999999999E-3</v>
      </c>
    </row>
    <row r="49" spans="1:6" x14ac:dyDescent="0.25">
      <c r="A49">
        <v>0.1</v>
      </c>
      <c r="B49">
        <v>-5.0000000000000001E-3</v>
      </c>
      <c r="E49">
        <v>0.1</v>
      </c>
      <c r="F49">
        <v>-4.8999999999999998E-3</v>
      </c>
    </row>
    <row r="50" spans="1:6" x14ac:dyDescent="0.25">
      <c r="A50">
        <v>0.1</v>
      </c>
      <c r="B50">
        <v>-5.1000000000000004E-3</v>
      </c>
      <c r="E50">
        <v>0.1</v>
      </c>
      <c r="F50">
        <v>-5.1999999999999998E-3</v>
      </c>
    </row>
    <row r="51" spans="1:6" x14ac:dyDescent="0.25">
      <c r="A51">
        <v>0.1</v>
      </c>
      <c r="B51">
        <v>-5.1999999999999998E-3</v>
      </c>
      <c r="E51">
        <v>0.1</v>
      </c>
      <c r="F51">
        <v>-5.4999999999999997E-3</v>
      </c>
    </row>
    <row r="52" spans="1:6" x14ac:dyDescent="0.25">
      <c r="A52">
        <v>0.2</v>
      </c>
      <c r="B52">
        <v>-5.3E-3</v>
      </c>
      <c r="E52">
        <v>0.1</v>
      </c>
      <c r="F52">
        <v>-5.8999999999999999E-3</v>
      </c>
    </row>
    <row r="53" spans="1:6" x14ac:dyDescent="0.25">
      <c r="A53">
        <v>0.3</v>
      </c>
      <c r="B53">
        <v>-5.4000000000000003E-3</v>
      </c>
      <c r="E53">
        <v>0.1</v>
      </c>
      <c r="F53">
        <v>-6.1999999999999998E-3</v>
      </c>
    </row>
    <row r="54" spans="1:6" x14ac:dyDescent="0.25">
      <c r="A54">
        <v>0.6</v>
      </c>
      <c r="B54">
        <v>-5.4999999999999997E-3</v>
      </c>
      <c r="E54">
        <v>0.1</v>
      </c>
      <c r="F54">
        <v>-6.4999999999999997E-3</v>
      </c>
    </row>
    <row r="55" spans="1:6" x14ac:dyDescent="0.25">
      <c r="A55">
        <v>0.9</v>
      </c>
      <c r="B55">
        <v>-5.5999999999999999E-3</v>
      </c>
      <c r="E55">
        <v>0.1</v>
      </c>
      <c r="F55">
        <v>-6.7000000000000002E-3</v>
      </c>
    </row>
    <row r="56" spans="1:6" x14ac:dyDescent="0.25">
      <c r="A56">
        <v>1</v>
      </c>
      <c r="B56">
        <v>-5.5999999999999999E-3</v>
      </c>
      <c r="E56">
        <v>0.1</v>
      </c>
      <c r="F56">
        <v>-6.7999999999999996E-3</v>
      </c>
    </row>
    <row r="57" spans="1:6" x14ac:dyDescent="0.25">
      <c r="A57">
        <v>1.1000000000000001</v>
      </c>
      <c r="B57">
        <v>-5.7999999999999996E-3</v>
      </c>
      <c r="E57">
        <v>0.1</v>
      </c>
      <c r="F57">
        <v>-7.0000000000000001E-3</v>
      </c>
    </row>
    <row r="58" spans="1:6" x14ac:dyDescent="0.25">
      <c r="A58">
        <v>1.1000000000000001</v>
      </c>
      <c r="B58">
        <v>-5.7999999999999996E-3</v>
      </c>
      <c r="E58">
        <v>0.1</v>
      </c>
      <c r="F58">
        <v>-7.0000000000000001E-3</v>
      </c>
    </row>
    <row r="59" spans="1:6" x14ac:dyDescent="0.25">
      <c r="A59">
        <v>1.1000000000000001</v>
      </c>
      <c r="B59">
        <v>-5.8999999999999999E-3</v>
      </c>
      <c r="E59">
        <v>0.1</v>
      </c>
      <c r="F59">
        <v>-7.1000000000000004E-3</v>
      </c>
    </row>
    <row r="60" spans="1:6" x14ac:dyDescent="0.25">
      <c r="A60">
        <v>1</v>
      </c>
      <c r="B60">
        <v>-5.8999999999999999E-3</v>
      </c>
      <c r="E60">
        <v>0.1</v>
      </c>
      <c r="F60">
        <v>-7.3000000000000001E-3</v>
      </c>
    </row>
    <row r="61" spans="1:6" x14ac:dyDescent="0.25">
      <c r="A61">
        <v>0.8</v>
      </c>
      <c r="B61">
        <v>-6.0000000000000001E-3</v>
      </c>
      <c r="E61">
        <v>0.1</v>
      </c>
      <c r="F61">
        <v>-7.4999999999999997E-3</v>
      </c>
    </row>
    <row r="62" spans="1:6" x14ac:dyDescent="0.25">
      <c r="A62">
        <v>0.6</v>
      </c>
      <c r="B62">
        <v>-6.0000000000000001E-3</v>
      </c>
      <c r="E62">
        <v>0.1</v>
      </c>
      <c r="F62">
        <v>-7.7000000000000002E-3</v>
      </c>
    </row>
    <row r="63" spans="1:6" x14ac:dyDescent="0.25">
      <c r="A63">
        <v>0.4</v>
      </c>
      <c r="B63">
        <v>-6.1000000000000004E-3</v>
      </c>
      <c r="E63">
        <v>0.1</v>
      </c>
      <c r="F63">
        <v>-7.9000000000000008E-3</v>
      </c>
    </row>
    <row r="64" spans="1:6" x14ac:dyDescent="0.25">
      <c r="A64">
        <v>0.3</v>
      </c>
      <c r="B64">
        <v>-6.1000000000000004E-3</v>
      </c>
      <c r="E64">
        <v>0.1</v>
      </c>
      <c r="F64">
        <v>-8.0999999999999996E-3</v>
      </c>
    </row>
    <row r="65" spans="1:6" x14ac:dyDescent="0.25">
      <c r="A65">
        <v>0.1</v>
      </c>
      <c r="B65">
        <v>-6.1999999999999998E-3</v>
      </c>
      <c r="E65">
        <v>0.1</v>
      </c>
      <c r="F65">
        <v>-8.3999999999999995E-3</v>
      </c>
    </row>
    <row r="66" spans="1:6" x14ac:dyDescent="0.25">
      <c r="A66">
        <v>0.1</v>
      </c>
      <c r="B66">
        <v>-6.3E-3</v>
      </c>
      <c r="E66">
        <v>0.1</v>
      </c>
      <c r="F66">
        <v>-8.8000000000000005E-3</v>
      </c>
    </row>
    <row r="67" spans="1:6" x14ac:dyDescent="0.25">
      <c r="A67">
        <v>0.2</v>
      </c>
      <c r="B67">
        <v>-6.4000000000000003E-3</v>
      </c>
      <c r="E67">
        <v>0.1</v>
      </c>
      <c r="F67">
        <v>-8.9999999999999993E-3</v>
      </c>
    </row>
    <row r="68" spans="1:6" x14ac:dyDescent="0.25">
      <c r="A68">
        <v>0.6</v>
      </c>
      <c r="B68">
        <v>-6.6E-3</v>
      </c>
      <c r="E68">
        <v>0.1</v>
      </c>
      <c r="F68">
        <v>-9.2999999999999992E-3</v>
      </c>
    </row>
    <row r="69" spans="1:6" x14ac:dyDescent="0.25">
      <c r="A69">
        <v>0.9</v>
      </c>
      <c r="B69">
        <v>-6.6E-3</v>
      </c>
      <c r="E69">
        <v>0.1</v>
      </c>
      <c r="F69">
        <v>-9.4999999999999998E-3</v>
      </c>
    </row>
    <row r="70" spans="1:6" x14ac:dyDescent="0.25">
      <c r="A70">
        <v>0.9</v>
      </c>
      <c r="B70">
        <v>-6.7000000000000002E-3</v>
      </c>
      <c r="E70">
        <v>0.1</v>
      </c>
      <c r="F70">
        <v>-9.7999999999999997E-3</v>
      </c>
    </row>
    <row r="71" spans="1:6" x14ac:dyDescent="0.25">
      <c r="A71">
        <v>0.9</v>
      </c>
      <c r="B71">
        <v>-6.7999999999999996E-3</v>
      </c>
      <c r="E71">
        <v>0.1</v>
      </c>
      <c r="F71">
        <v>-1.01E-2</v>
      </c>
    </row>
    <row r="72" spans="1:6" x14ac:dyDescent="0.25">
      <c r="A72">
        <v>0.8</v>
      </c>
      <c r="B72">
        <v>-7.0000000000000001E-3</v>
      </c>
      <c r="E72">
        <v>0.1</v>
      </c>
      <c r="F72">
        <v>-1.03E-2</v>
      </c>
    </row>
    <row r="73" spans="1:6" x14ac:dyDescent="0.25">
      <c r="A73">
        <v>0.5</v>
      </c>
      <c r="B73">
        <v>-7.1999999999999998E-3</v>
      </c>
      <c r="E73">
        <v>0.1</v>
      </c>
      <c r="F73">
        <v>-1.0500000000000001E-2</v>
      </c>
    </row>
    <row r="74" spans="1:6" x14ac:dyDescent="0.25">
      <c r="A74">
        <v>0.2</v>
      </c>
      <c r="B74">
        <v>-7.4999999999999997E-3</v>
      </c>
      <c r="E74">
        <v>0.1</v>
      </c>
      <c r="F74">
        <v>-1.0699999999999999E-2</v>
      </c>
    </row>
    <row r="75" spans="1:6" x14ac:dyDescent="0.25">
      <c r="A75">
        <v>0.3</v>
      </c>
      <c r="B75">
        <v>-7.7999999999999996E-3</v>
      </c>
      <c r="E75">
        <v>0.1</v>
      </c>
      <c r="F75">
        <v>-1.09E-2</v>
      </c>
    </row>
    <row r="76" spans="1:6" x14ac:dyDescent="0.25">
      <c r="A76">
        <v>0.5</v>
      </c>
      <c r="B76">
        <v>-8.0999999999999996E-3</v>
      </c>
      <c r="E76">
        <v>0.1</v>
      </c>
      <c r="F76">
        <v>-1.11E-2</v>
      </c>
    </row>
    <row r="77" spans="1:6" x14ac:dyDescent="0.25">
      <c r="A77">
        <v>0.4</v>
      </c>
      <c r="B77">
        <v>-8.3000000000000001E-3</v>
      </c>
      <c r="E77">
        <v>0.2</v>
      </c>
      <c r="F77">
        <v>-1.1299999999999999E-2</v>
      </c>
    </row>
    <row r="78" spans="1:6" x14ac:dyDescent="0.25">
      <c r="A78">
        <v>0.2</v>
      </c>
      <c r="B78">
        <v>-8.5000000000000006E-3</v>
      </c>
      <c r="E78">
        <v>0.2</v>
      </c>
      <c r="F78">
        <v>-1.1299999999999999E-2</v>
      </c>
    </row>
    <row r="79" spans="1:6" x14ac:dyDescent="0.25">
      <c r="A79">
        <v>0.2</v>
      </c>
      <c r="B79">
        <v>-8.6999999999999994E-3</v>
      </c>
      <c r="E79">
        <v>0.2</v>
      </c>
      <c r="F79">
        <v>-1.15E-2</v>
      </c>
    </row>
    <row r="80" spans="1:6" x14ac:dyDescent="0.25">
      <c r="A80">
        <v>0.1</v>
      </c>
      <c r="B80">
        <v>-8.8000000000000005E-3</v>
      </c>
      <c r="E80">
        <v>0.2</v>
      </c>
      <c r="F80">
        <v>-1.17E-2</v>
      </c>
    </row>
    <row r="81" spans="1:6" x14ac:dyDescent="0.25">
      <c r="A81">
        <v>0.1</v>
      </c>
      <c r="B81">
        <v>-8.8999999999999999E-3</v>
      </c>
      <c r="E81">
        <v>0.2</v>
      </c>
      <c r="F81">
        <v>-1.2E-2</v>
      </c>
    </row>
    <row r="82" spans="1:6" x14ac:dyDescent="0.25">
      <c r="A82">
        <v>0.2</v>
      </c>
      <c r="B82">
        <v>-9.1000000000000004E-3</v>
      </c>
      <c r="E82">
        <v>0.2</v>
      </c>
      <c r="F82">
        <v>-1.23E-2</v>
      </c>
    </row>
    <row r="83" spans="1:6" x14ac:dyDescent="0.25">
      <c r="A83">
        <v>0.3</v>
      </c>
      <c r="B83">
        <v>-9.2999999999999992E-3</v>
      </c>
      <c r="E83">
        <v>0.2</v>
      </c>
      <c r="F83">
        <v>-1.26E-2</v>
      </c>
    </row>
    <row r="84" spans="1:6" x14ac:dyDescent="0.25">
      <c r="A84">
        <v>0.4</v>
      </c>
      <c r="B84">
        <v>-9.4000000000000004E-3</v>
      </c>
      <c r="E84">
        <v>0.2</v>
      </c>
      <c r="F84">
        <v>-1.29E-2</v>
      </c>
    </row>
    <row r="85" spans="1:6" x14ac:dyDescent="0.25">
      <c r="A85">
        <v>0.4</v>
      </c>
      <c r="B85">
        <v>-9.4999999999999998E-3</v>
      </c>
      <c r="E85">
        <v>0.1</v>
      </c>
      <c r="F85">
        <v>-1.3299999999999999E-2</v>
      </c>
    </row>
    <row r="86" spans="1:6" x14ac:dyDescent="0.25">
      <c r="A86">
        <v>0.4</v>
      </c>
      <c r="B86">
        <v>-9.5999999999999992E-3</v>
      </c>
      <c r="E86">
        <v>0.1</v>
      </c>
      <c r="F86">
        <v>-1.35E-2</v>
      </c>
    </row>
    <row r="87" spans="1:6" x14ac:dyDescent="0.25">
      <c r="A87">
        <v>0.3</v>
      </c>
      <c r="B87">
        <v>-9.5999999999999992E-3</v>
      </c>
      <c r="E87">
        <v>0.1</v>
      </c>
      <c r="F87">
        <v>-1.37E-2</v>
      </c>
    </row>
    <row r="88" spans="1:6" x14ac:dyDescent="0.25">
      <c r="A88">
        <v>0.2</v>
      </c>
      <c r="B88">
        <v>-9.7999999999999997E-3</v>
      </c>
      <c r="E88">
        <v>0.1</v>
      </c>
      <c r="F88">
        <v>-1.38E-2</v>
      </c>
    </row>
    <row r="89" spans="1:6" x14ac:dyDescent="0.25">
      <c r="A89">
        <v>0.2</v>
      </c>
      <c r="B89">
        <v>-9.7999999999999997E-3</v>
      </c>
      <c r="E89">
        <v>0.1</v>
      </c>
      <c r="F89">
        <v>-1.4E-2</v>
      </c>
    </row>
    <row r="90" spans="1:6" x14ac:dyDescent="0.25">
      <c r="A90">
        <v>0.1</v>
      </c>
      <c r="B90">
        <v>-9.9000000000000008E-3</v>
      </c>
      <c r="E90">
        <v>0.1</v>
      </c>
      <c r="F90">
        <v>-1.41E-2</v>
      </c>
    </row>
    <row r="91" spans="1:6" x14ac:dyDescent="0.25">
      <c r="A91">
        <v>0.2</v>
      </c>
      <c r="B91">
        <v>-9.9000000000000008E-3</v>
      </c>
      <c r="E91">
        <v>0.1</v>
      </c>
      <c r="F91">
        <v>-1.43E-2</v>
      </c>
    </row>
    <row r="92" spans="1:6" x14ac:dyDescent="0.25">
      <c r="A92">
        <v>0.2</v>
      </c>
      <c r="B92">
        <v>-9.9000000000000008E-3</v>
      </c>
      <c r="E92">
        <v>0.1</v>
      </c>
      <c r="F92">
        <v>-1.4500000000000001E-2</v>
      </c>
    </row>
    <row r="93" spans="1:6" x14ac:dyDescent="0.25">
      <c r="A93">
        <v>0.3</v>
      </c>
      <c r="B93">
        <v>-0.01</v>
      </c>
      <c r="E93">
        <v>0.1</v>
      </c>
      <c r="F93">
        <v>-1.46E-2</v>
      </c>
    </row>
    <row r="94" spans="1:6" x14ac:dyDescent="0.25">
      <c r="A94">
        <v>0.4</v>
      </c>
      <c r="B94">
        <v>-1.01E-2</v>
      </c>
      <c r="E94">
        <v>0.1</v>
      </c>
      <c r="F94">
        <v>-1.47E-2</v>
      </c>
    </row>
    <row r="95" spans="1:6" x14ac:dyDescent="0.25">
      <c r="A95">
        <v>0.7</v>
      </c>
      <c r="B95">
        <v>-1.01E-2</v>
      </c>
      <c r="E95">
        <v>0.1</v>
      </c>
      <c r="F95">
        <v>-1.49E-2</v>
      </c>
    </row>
    <row r="96" spans="1:6" x14ac:dyDescent="0.25">
      <c r="A96">
        <v>0.9</v>
      </c>
      <c r="B96">
        <v>-1.0200000000000001E-2</v>
      </c>
      <c r="E96">
        <v>0.1</v>
      </c>
      <c r="F96">
        <v>-1.5100000000000001E-2</v>
      </c>
    </row>
    <row r="97" spans="1:6" x14ac:dyDescent="0.25">
      <c r="A97">
        <v>1.3</v>
      </c>
      <c r="B97">
        <v>-1.04E-2</v>
      </c>
      <c r="E97">
        <v>0.1</v>
      </c>
      <c r="F97">
        <v>-1.5299999999999999E-2</v>
      </c>
    </row>
    <row r="98" spans="1:6" x14ac:dyDescent="0.25">
      <c r="A98">
        <v>1.7</v>
      </c>
      <c r="B98">
        <v>-1.0500000000000001E-2</v>
      </c>
      <c r="E98">
        <v>0.1</v>
      </c>
      <c r="F98">
        <v>-1.5599999999999999E-2</v>
      </c>
    </row>
    <row r="99" spans="1:6" x14ac:dyDescent="0.25">
      <c r="A99">
        <v>1.8</v>
      </c>
      <c r="B99">
        <v>-1.06E-2</v>
      </c>
      <c r="E99">
        <v>0.1</v>
      </c>
      <c r="F99">
        <v>-1.5800000000000002E-2</v>
      </c>
    </row>
    <row r="100" spans="1:6" x14ac:dyDescent="0.25">
      <c r="A100">
        <v>1.6</v>
      </c>
      <c r="B100">
        <v>-1.0699999999999999E-2</v>
      </c>
      <c r="E100">
        <v>0.1</v>
      </c>
      <c r="F100">
        <v>-1.6E-2</v>
      </c>
    </row>
    <row r="101" spans="1:6" x14ac:dyDescent="0.25">
      <c r="A101">
        <v>1.1000000000000001</v>
      </c>
      <c r="B101">
        <v>-1.0800000000000001E-2</v>
      </c>
      <c r="E101">
        <v>0.1</v>
      </c>
      <c r="F101">
        <v>-1.6199999999999999E-2</v>
      </c>
    </row>
    <row r="102" spans="1:6" x14ac:dyDescent="0.25">
      <c r="A102">
        <v>0.5</v>
      </c>
      <c r="B102">
        <v>-1.0999999999999999E-2</v>
      </c>
      <c r="E102">
        <v>0.1</v>
      </c>
      <c r="F102">
        <v>-1.6299999999999999E-2</v>
      </c>
    </row>
    <row r="103" spans="1:6" x14ac:dyDescent="0.25">
      <c r="A103">
        <v>0.3</v>
      </c>
      <c r="B103">
        <v>-1.11E-2</v>
      </c>
      <c r="E103">
        <v>0.1</v>
      </c>
      <c r="F103">
        <v>-1.6400000000000001E-2</v>
      </c>
    </row>
    <row r="104" spans="1:6" x14ac:dyDescent="0.25">
      <c r="A104">
        <v>1</v>
      </c>
      <c r="B104">
        <v>-1.1299999999999999E-2</v>
      </c>
      <c r="E104">
        <v>0.1</v>
      </c>
      <c r="F104">
        <v>-1.6500000000000001E-2</v>
      </c>
    </row>
    <row r="105" spans="1:6" x14ac:dyDescent="0.25">
      <c r="A105">
        <v>2.5</v>
      </c>
      <c r="B105">
        <v>-1.14E-2</v>
      </c>
      <c r="E105">
        <v>0.1</v>
      </c>
      <c r="F105">
        <v>-1.66E-2</v>
      </c>
    </row>
    <row r="106" spans="1:6" x14ac:dyDescent="0.25">
      <c r="A106">
        <v>3.9</v>
      </c>
      <c r="B106">
        <v>-1.15E-2</v>
      </c>
      <c r="E106">
        <v>0.1</v>
      </c>
      <c r="F106">
        <v>-1.67E-2</v>
      </c>
    </row>
    <row r="107" spans="1:6" x14ac:dyDescent="0.25">
      <c r="A107">
        <v>4.8</v>
      </c>
      <c r="B107">
        <v>-1.1599999999999999E-2</v>
      </c>
      <c r="E107">
        <v>0.1</v>
      </c>
      <c r="F107">
        <v>-1.6799999999999999E-2</v>
      </c>
    </row>
    <row r="108" spans="1:6" x14ac:dyDescent="0.25">
      <c r="A108">
        <v>5.0999999999999996</v>
      </c>
      <c r="B108">
        <v>-1.17E-2</v>
      </c>
      <c r="E108">
        <v>0.1</v>
      </c>
      <c r="F108">
        <v>-1.7100000000000001E-2</v>
      </c>
    </row>
    <row r="109" spans="1:6" x14ac:dyDescent="0.25">
      <c r="A109">
        <v>5</v>
      </c>
      <c r="B109">
        <v>-1.18E-2</v>
      </c>
      <c r="E109">
        <v>0.1</v>
      </c>
      <c r="F109">
        <v>-1.7399999999999999E-2</v>
      </c>
    </row>
    <row r="110" spans="1:6" x14ac:dyDescent="0.25">
      <c r="A110">
        <v>4.5999999999999996</v>
      </c>
      <c r="B110">
        <v>-1.1900000000000001E-2</v>
      </c>
      <c r="E110">
        <v>0.2</v>
      </c>
      <c r="F110">
        <v>-1.77E-2</v>
      </c>
    </row>
    <row r="111" spans="1:6" x14ac:dyDescent="0.25">
      <c r="A111">
        <v>3.8</v>
      </c>
      <c r="B111">
        <v>-1.1900000000000001E-2</v>
      </c>
      <c r="E111">
        <v>0.2</v>
      </c>
      <c r="F111">
        <v>-1.7999999999999999E-2</v>
      </c>
    </row>
    <row r="112" spans="1:6" x14ac:dyDescent="0.25">
      <c r="A112">
        <v>2.7</v>
      </c>
      <c r="B112">
        <v>-1.21E-2</v>
      </c>
      <c r="E112">
        <v>0.2</v>
      </c>
      <c r="F112">
        <v>-1.8200000000000001E-2</v>
      </c>
    </row>
    <row r="113" spans="1:6" x14ac:dyDescent="0.25">
      <c r="A113">
        <v>1.2</v>
      </c>
      <c r="B113">
        <v>-1.2200000000000001E-2</v>
      </c>
      <c r="E113">
        <v>0.2</v>
      </c>
      <c r="F113">
        <v>-1.8499999999999999E-2</v>
      </c>
    </row>
    <row r="114" spans="1:6" x14ac:dyDescent="0.25">
      <c r="A114">
        <v>0.4</v>
      </c>
      <c r="B114">
        <v>-1.23E-2</v>
      </c>
      <c r="E114">
        <v>0.3</v>
      </c>
      <c r="F114">
        <v>-1.8800000000000001E-2</v>
      </c>
    </row>
    <row r="115" spans="1:6" x14ac:dyDescent="0.25">
      <c r="A115">
        <v>0.4</v>
      </c>
      <c r="B115">
        <v>-1.24E-2</v>
      </c>
      <c r="E115">
        <v>0.3</v>
      </c>
      <c r="F115">
        <v>-1.9199999999999998E-2</v>
      </c>
    </row>
    <row r="116" spans="1:6" x14ac:dyDescent="0.25">
      <c r="A116">
        <v>1.2</v>
      </c>
      <c r="B116">
        <v>-1.24E-2</v>
      </c>
      <c r="E116">
        <v>0.3</v>
      </c>
      <c r="F116">
        <v>-1.95E-2</v>
      </c>
    </row>
    <row r="117" spans="1:6" x14ac:dyDescent="0.25">
      <c r="A117">
        <v>3.3</v>
      </c>
      <c r="B117">
        <v>-1.26E-2</v>
      </c>
      <c r="E117">
        <v>0.3</v>
      </c>
      <c r="F117">
        <v>-1.9800000000000002E-2</v>
      </c>
    </row>
    <row r="118" spans="1:6" x14ac:dyDescent="0.25">
      <c r="A118">
        <v>7.2</v>
      </c>
      <c r="B118">
        <v>-1.2699999999999999E-2</v>
      </c>
      <c r="E118">
        <v>0.3</v>
      </c>
      <c r="F118">
        <v>-1.9900000000000001E-2</v>
      </c>
    </row>
    <row r="119" spans="1:6" x14ac:dyDescent="0.25">
      <c r="A119">
        <v>9.8000000000000007</v>
      </c>
      <c r="B119">
        <v>-1.2800000000000001E-2</v>
      </c>
      <c r="E119">
        <v>0.3</v>
      </c>
      <c r="F119">
        <v>-2.01E-2</v>
      </c>
    </row>
    <row r="120" spans="1:6" x14ac:dyDescent="0.25">
      <c r="A120">
        <v>10.1</v>
      </c>
      <c r="B120">
        <v>-1.2800000000000001E-2</v>
      </c>
      <c r="E120">
        <v>0.3</v>
      </c>
      <c r="F120">
        <v>-2.0199999999999999E-2</v>
      </c>
    </row>
    <row r="121" spans="1:6" x14ac:dyDescent="0.25">
      <c r="A121">
        <v>9.6999999999999993</v>
      </c>
      <c r="B121">
        <v>-1.29E-2</v>
      </c>
      <c r="E121">
        <v>0.3</v>
      </c>
      <c r="F121">
        <v>-2.0299999999999999E-2</v>
      </c>
    </row>
    <row r="122" spans="1:6" x14ac:dyDescent="0.25">
      <c r="A122">
        <v>8.1</v>
      </c>
      <c r="B122">
        <v>-1.2999999999999999E-2</v>
      </c>
      <c r="E122">
        <v>0.3</v>
      </c>
      <c r="F122">
        <v>-2.0400000000000001E-2</v>
      </c>
    </row>
    <row r="123" spans="1:6" x14ac:dyDescent="0.25">
      <c r="A123">
        <v>5.7</v>
      </c>
      <c r="B123">
        <v>-1.3100000000000001E-2</v>
      </c>
      <c r="E123">
        <v>0.3</v>
      </c>
      <c r="F123">
        <v>-2.0500000000000001E-2</v>
      </c>
    </row>
    <row r="124" spans="1:6" x14ac:dyDescent="0.25">
      <c r="A124">
        <v>3.6</v>
      </c>
      <c r="B124">
        <v>-1.32E-2</v>
      </c>
      <c r="E124">
        <v>0.3</v>
      </c>
      <c r="F124">
        <v>-2.06E-2</v>
      </c>
    </row>
    <row r="125" spans="1:6" x14ac:dyDescent="0.25">
      <c r="A125">
        <v>1.4</v>
      </c>
      <c r="B125">
        <v>-1.3299999999999999E-2</v>
      </c>
      <c r="E125">
        <v>0.3</v>
      </c>
      <c r="F125">
        <v>-2.07E-2</v>
      </c>
    </row>
    <row r="126" spans="1:6" x14ac:dyDescent="0.25">
      <c r="A126">
        <v>0.5</v>
      </c>
      <c r="B126">
        <v>-1.34E-2</v>
      </c>
      <c r="E126">
        <v>0.3</v>
      </c>
      <c r="F126">
        <v>-2.0799999999999999E-2</v>
      </c>
    </row>
    <row r="127" spans="1:6" x14ac:dyDescent="0.25">
      <c r="A127">
        <v>1.4</v>
      </c>
      <c r="B127">
        <v>-1.35E-2</v>
      </c>
      <c r="E127">
        <v>0.2</v>
      </c>
      <c r="F127">
        <v>-2.0899999999999998E-2</v>
      </c>
    </row>
    <row r="128" spans="1:6" x14ac:dyDescent="0.25">
      <c r="A128">
        <v>6</v>
      </c>
      <c r="B128">
        <v>-1.38E-2</v>
      </c>
      <c r="E128">
        <v>0.2</v>
      </c>
      <c r="F128">
        <v>-2.1100000000000001E-2</v>
      </c>
    </row>
    <row r="129" spans="1:6" x14ac:dyDescent="0.25">
      <c r="A129">
        <v>13.1</v>
      </c>
      <c r="B129">
        <v>-1.3899999999999999E-2</v>
      </c>
      <c r="E129">
        <v>0.2</v>
      </c>
      <c r="F129">
        <v>-2.1399999999999999E-2</v>
      </c>
    </row>
    <row r="130" spans="1:6" x14ac:dyDescent="0.25">
      <c r="A130">
        <v>15.6</v>
      </c>
      <c r="B130">
        <v>-1.4E-2</v>
      </c>
      <c r="E130">
        <v>0.2</v>
      </c>
      <c r="F130">
        <v>-2.1600000000000001E-2</v>
      </c>
    </row>
    <row r="131" spans="1:6" x14ac:dyDescent="0.25">
      <c r="A131">
        <v>14.5</v>
      </c>
      <c r="B131">
        <v>-1.41E-2</v>
      </c>
      <c r="E131">
        <v>0.2</v>
      </c>
      <c r="F131">
        <v>-2.1899999999999999E-2</v>
      </c>
    </row>
    <row r="132" spans="1:6" x14ac:dyDescent="0.25">
      <c r="A132">
        <v>12</v>
      </c>
      <c r="B132">
        <v>-1.4200000000000001E-2</v>
      </c>
      <c r="E132">
        <v>0.1</v>
      </c>
      <c r="F132">
        <v>-2.2200000000000001E-2</v>
      </c>
    </row>
    <row r="133" spans="1:6" x14ac:dyDescent="0.25">
      <c r="A133">
        <v>6.4</v>
      </c>
      <c r="B133">
        <v>-1.44E-2</v>
      </c>
      <c r="E133">
        <v>0.1</v>
      </c>
      <c r="F133">
        <v>-2.2499999999999999E-2</v>
      </c>
    </row>
    <row r="134" spans="1:6" x14ac:dyDescent="0.25">
      <c r="A134">
        <v>1.6</v>
      </c>
      <c r="B134">
        <v>-1.4500000000000001E-2</v>
      </c>
      <c r="E134">
        <v>0.2</v>
      </c>
      <c r="F134">
        <v>-2.2800000000000001E-2</v>
      </c>
    </row>
    <row r="135" spans="1:6" x14ac:dyDescent="0.25">
      <c r="A135">
        <v>0.5</v>
      </c>
      <c r="B135">
        <v>-1.46E-2</v>
      </c>
      <c r="E135">
        <v>0.2</v>
      </c>
      <c r="F135">
        <v>-2.3099999999999999E-2</v>
      </c>
    </row>
    <row r="136" spans="1:6" x14ac:dyDescent="0.25">
      <c r="A136">
        <v>1.5</v>
      </c>
      <c r="B136">
        <v>-1.4800000000000001E-2</v>
      </c>
      <c r="E136">
        <v>0.2</v>
      </c>
      <c r="F136">
        <v>-2.3199999999999998E-2</v>
      </c>
    </row>
    <row r="137" spans="1:6" x14ac:dyDescent="0.25">
      <c r="A137">
        <v>5.2</v>
      </c>
      <c r="B137">
        <v>-1.4999999999999999E-2</v>
      </c>
      <c r="E137">
        <v>0.2</v>
      </c>
      <c r="F137">
        <v>-2.3400000000000001E-2</v>
      </c>
    </row>
    <row r="138" spans="1:6" x14ac:dyDescent="0.25">
      <c r="A138">
        <v>9.1</v>
      </c>
      <c r="B138">
        <v>-1.4999999999999999E-2</v>
      </c>
      <c r="E138">
        <v>0.2</v>
      </c>
      <c r="F138">
        <v>-2.3599999999999999E-2</v>
      </c>
    </row>
    <row r="139" spans="1:6" x14ac:dyDescent="0.25">
      <c r="A139">
        <v>13.1</v>
      </c>
      <c r="B139">
        <v>-1.5100000000000001E-2</v>
      </c>
      <c r="E139">
        <v>0.3</v>
      </c>
      <c r="F139">
        <v>-2.3699999999999999E-2</v>
      </c>
    </row>
    <row r="140" spans="1:6" x14ac:dyDescent="0.25">
      <c r="A140">
        <v>17.600000000000001</v>
      </c>
      <c r="B140">
        <v>-1.5299999999999999E-2</v>
      </c>
      <c r="E140">
        <v>0.3</v>
      </c>
      <c r="F140">
        <v>-2.3800000000000002E-2</v>
      </c>
    </row>
    <row r="141" spans="1:6" x14ac:dyDescent="0.25">
      <c r="A141">
        <v>19.7</v>
      </c>
      <c r="B141">
        <v>-1.55E-2</v>
      </c>
      <c r="E141">
        <v>0.4</v>
      </c>
      <c r="F141">
        <v>-2.4E-2</v>
      </c>
    </row>
    <row r="142" spans="1:6" x14ac:dyDescent="0.25">
      <c r="A142">
        <v>16.399999999999999</v>
      </c>
      <c r="B142">
        <v>-1.5599999999999999E-2</v>
      </c>
      <c r="E142">
        <v>0.4</v>
      </c>
      <c r="F142">
        <v>-2.41E-2</v>
      </c>
    </row>
    <row r="143" spans="1:6" x14ac:dyDescent="0.25">
      <c r="A143">
        <v>14</v>
      </c>
      <c r="B143">
        <v>-1.5599999999999999E-2</v>
      </c>
      <c r="E143">
        <v>0.5</v>
      </c>
      <c r="F143">
        <v>-2.4299999999999999E-2</v>
      </c>
    </row>
    <row r="144" spans="1:6" x14ac:dyDescent="0.25">
      <c r="A144">
        <v>8.1999999999999993</v>
      </c>
      <c r="B144">
        <v>-1.5800000000000002E-2</v>
      </c>
      <c r="E144">
        <v>0.6</v>
      </c>
      <c r="F144">
        <v>-2.4400000000000002E-2</v>
      </c>
    </row>
    <row r="145" spans="1:6" x14ac:dyDescent="0.25">
      <c r="A145">
        <v>1.1000000000000001</v>
      </c>
      <c r="B145">
        <v>-1.5900000000000001E-2</v>
      </c>
      <c r="E145">
        <v>0.7</v>
      </c>
      <c r="F145">
        <v>-2.4500000000000001E-2</v>
      </c>
    </row>
    <row r="146" spans="1:6" x14ac:dyDescent="0.25">
      <c r="A146">
        <v>1.2</v>
      </c>
      <c r="B146">
        <v>-1.5900000000000001E-2</v>
      </c>
      <c r="E146">
        <v>0.8</v>
      </c>
      <c r="F146">
        <v>-2.47E-2</v>
      </c>
    </row>
    <row r="147" spans="1:6" x14ac:dyDescent="0.25">
      <c r="A147">
        <v>1.9</v>
      </c>
      <c r="B147">
        <v>-1.6E-2</v>
      </c>
      <c r="E147">
        <v>0.9</v>
      </c>
      <c r="F147">
        <v>-2.4799999999999999E-2</v>
      </c>
    </row>
    <row r="148" spans="1:6" x14ac:dyDescent="0.25">
      <c r="A148">
        <v>5.2</v>
      </c>
      <c r="B148">
        <v>-1.61E-2</v>
      </c>
      <c r="E148">
        <v>1</v>
      </c>
      <c r="F148">
        <v>-2.5000000000000001E-2</v>
      </c>
    </row>
    <row r="149" spans="1:6" x14ac:dyDescent="0.25">
      <c r="A149">
        <v>12.5</v>
      </c>
      <c r="B149">
        <v>-1.6199999999999999E-2</v>
      </c>
      <c r="E149">
        <v>1.2</v>
      </c>
      <c r="F149">
        <v>-2.53E-2</v>
      </c>
    </row>
    <row r="150" spans="1:6" x14ac:dyDescent="0.25">
      <c r="A150">
        <v>20.2</v>
      </c>
      <c r="B150">
        <v>-1.6299999999999999E-2</v>
      </c>
      <c r="E150">
        <v>1.5</v>
      </c>
      <c r="F150">
        <v>-2.5499999999999998E-2</v>
      </c>
    </row>
    <row r="151" spans="1:6" x14ac:dyDescent="0.25">
      <c r="A151">
        <v>21.8</v>
      </c>
      <c r="B151">
        <v>-1.6400000000000001E-2</v>
      </c>
      <c r="E151">
        <v>1.6</v>
      </c>
      <c r="F151">
        <v>-2.5600000000000001E-2</v>
      </c>
    </row>
    <row r="152" spans="1:6" x14ac:dyDescent="0.25">
      <c r="A152">
        <v>20</v>
      </c>
      <c r="B152">
        <v>-1.6500000000000001E-2</v>
      </c>
      <c r="E152">
        <v>1.8</v>
      </c>
      <c r="F152">
        <v>-2.58E-2</v>
      </c>
    </row>
    <row r="153" spans="1:6" x14ac:dyDescent="0.25">
      <c r="A153">
        <v>15.4</v>
      </c>
      <c r="B153">
        <v>-1.66E-2</v>
      </c>
      <c r="E153">
        <v>1.9</v>
      </c>
      <c r="F153">
        <v>-2.5899999999999999E-2</v>
      </c>
    </row>
    <row r="154" spans="1:6" x14ac:dyDescent="0.25">
      <c r="A154">
        <v>8.6</v>
      </c>
      <c r="B154">
        <v>-1.6799999999999999E-2</v>
      </c>
      <c r="E154">
        <v>2</v>
      </c>
      <c r="F154">
        <v>-2.5999999999999999E-2</v>
      </c>
    </row>
    <row r="155" spans="1:6" x14ac:dyDescent="0.25">
      <c r="A155">
        <v>3</v>
      </c>
      <c r="B155">
        <v>-1.6799999999999999E-2</v>
      </c>
      <c r="E155">
        <v>2.1</v>
      </c>
      <c r="F155">
        <v>-2.6100000000000002E-2</v>
      </c>
    </row>
    <row r="156" spans="1:6" x14ac:dyDescent="0.25">
      <c r="A156">
        <v>2.2999999999999998</v>
      </c>
      <c r="B156">
        <v>-1.6799999999999999E-2</v>
      </c>
      <c r="E156">
        <v>2.2999999999999998</v>
      </c>
      <c r="F156">
        <v>-2.64E-2</v>
      </c>
    </row>
    <row r="157" spans="1:6" x14ac:dyDescent="0.25">
      <c r="A157">
        <v>2.1</v>
      </c>
      <c r="B157">
        <v>-1.6799999999999999E-2</v>
      </c>
      <c r="E157">
        <v>2.4</v>
      </c>
      <c r="F157">
        <v>-2.6599999999999999E-2</v>
      </c>
    </row>
    <row r="158" spans="1:6" x14ac:dyDescent="0.25">
      <c r="A158">
        <v>1.4</v>
      </c>
      <c r="B158">
        <v>-1.7000000000000001E-2</v>
      </c>
      <c r="E158">
        <v>2.6</v>
      </c>
      <c r="F158">
        <v>-2.6800000000000001E-2</v>
      </c>
    </row>
    <row r="159" spans="1:6" x14ac:dyDescent="0.25">
      <c r="A159">
        <v>5.6</v>
      </c>
      <c r="B159">
        <v>-1.7299999999999999E-2</v>
      </c>
      <c r="E159">
        <v>2.8</v>
      </c>
      <c r="F159">
        <v>-2.6800000000000001E-2</v>
      </c>
    </row>
    <row r="160" spans="1:6" x14ac:dyDescent="0.25">
      <c r="A160">
        <v>17.2</v>
      </c>
      <c r="B160">
        <v>-1.7500000000000002E-2</v>
      </c>
      <c r="E160">
        <v>2.9</v>
      </c>
      <c r="F160">
        <v>-2.69E-2</v>
      </c>
    </row>
    <row r="161" spans="1:6" x14ac:dyDescent="0.25">
      <c r="A161">
        <v>20</v>
      </c>
      <c r="B161">
        <v>-1.7600000000000001E-2</v>
      </c>
      <c r="E161">
        <v>3</v>
      </c>
      <c r="F161">
        <v>-2.7E-2</v>
      </c>
    </row>
    <row r="162" spans="1:6" x14ac:dyDescent="0.25">
      <c r="A162">
        <v>17.399999999999999</v>
      </c>
      <c r="B162">
        <v>-1.78E-2</v>
      </c>
      <c r="E162">
        <v>3.1</v>
      </c>
      <c r="F162">
        <v>-2.7099999999999999E-2</v>
      </c>
    </row>
    <row r="163" spans="1:6" x14ac:dyDescent="0.25">
      <c r="A163">
        <v>11.5</v>
      </c>
      <c r="B163">
        <v>-1.7899999999999999E-2</v>
      </c>
      <c r="E163">
        <v>3.3</v>
      </c>
      <c r="F163">
        <v>-2.7199999999999998E-2</v>
      </c>
    </row>
    <row r="164" spans="1:6" x14ac:dyDescent="0.25">
      <c r="A164">
        <v>5.0999999999999996</v>
      </c>
      <c r="B164">
        <v>-1.7999999999999999E-2</v>
      </c>
      <c r="E164">
        <v>3.5</v>
      </c>
      <c r="F164">
        <v>-2.7400000000000001E-2</v>
      </c>
    </row>
    <row r="165" spans="1:6" x14ac:dyDescent="0.25">
      <c r="A165">
        <v>2</v>
      </c>
      <c r="B165">
        <v>-1.8200000000000001E-2</v>
      </c>
      <c r="E165">
        <v>3.7</v>
      </c>
      <c r="F165">
        <v>-2.76E-2</v>
      </c>
    </row>
    <row r="166" spans="1:6" x14ac:dyDescent="0.25">
      <c r="A166">
        <v>0.9</v>
      </c>
      <c r="B166">
        <v>-1.84E-2</v>
      </c>
      <c r="E166">
        <v>3.9</v>
      </c>
      <c r="F166">
        <v>-2.7699999999999999E-2</v>
      </c>
    </row>
    <row r="167" spans="1:6" x14ac:dyDescent="0.25">
      <c r="A167">
        <v>3.3</v>
      </c>
      <c r="B167">
        <v>-1.8499999999999999E-2</v>
      </c>
      <c r="E167">
        <v>4.2</v>
      </c>
      <c r="F167">
        <v>-2.7900000000000001E-2</v>
      </c>
    </row>
    <row r="168" spans="1:6" x14ac:dyDescent="0.25">
      <c r="A168">
        <v>7.6</v>
      </c>
      <c r="B168">
        <v>-1.8599999999999998E-2</v>
      </c>
      <c r="E168">
        <v>4.5</v>
      </c>
      <c r="F168">
        <v>-2.81E-2</v>
      </c>
    </row>
    <row r="169" spans="1:6" x14ac:dyDescent="0.25">
      <c r="A169">
        <v>9.8000000000000007</v>
      </c>
      <c r="B169">
        <v>-1.8700000000000001E-2</v>
      </c>
      <c r="E169">
        <v>4.5999999999999996</v>
      </c>
      <c r="F169">
        <v>-2.81E-2</v>
      </c>
    </row>
    <row r="170" spans="1:6" x14ac:dyDescent="0.25">
      <c r="A170">
        <v>12.5</v>
      </c>
      <c r="B170">
        <v>-1.8700000000000001E-2</v>
      </c>
      <c r="E170">
        <v>4.5999999999999996</v>
      </c>
      <c r="F170">
        <v>-2.81E-2</v>
      </c>
    </row>
    <row r="171" spans="1:6" x14ac:dyDescent="0.25">
      <c r="A171">
        <v>14.4</v>
      </c>
      <c r="B171">
        <v>-1.8800000000000001E-2</v>
      </c>
      <c r="E171">
        <v>4.5999999999999996</v>
      </c>
      <c r="F171">
        <v>-2.8199999999999999E-2</v>
      </c>
    </row>
    <row r="172" spans="1:6" x14ac:dyDescent="0.25">
      <c r="A172">
        <v>15.5</v>
      </c>
      <c r="B172">
        <v>-1.9E-2</v>
      </c>
      <c r="E172">
        <v>4.7</v>
      </c>
      <c r="F172">
        <v>-2.8199999999999999E-2</v>
      </c>
    </row>
    <row r="173" spans="1:6" x14ac:dyDescent="0.25">
      <c r="A173">
        <v>12.7</v>
      </c>
      <c r="B173">
        <v>-1.9099999999999999E-2</v>
      </c>
      <c r="E173">
        <v>4.8</v>
      </c>
      <c r="F173">
        <v>-2.8400000000000002E-2</v>
      </c>
    </row>
    <row r="174" spans="1:6" x14ac:dyDescent="0.25">
      <c r="A174">
        <v>7.3</v>
      </c>
      <c r="B174">
        <v>-1.9300000000000001E-2</v>
      </c>
      <c r="E174">
        <v>4.9000000000000004</v>
      </c>
      <c r="F174">
        <v>-2.8500000000000001E-2</v>
      </c>
    </row>
    <row r="175" spans="1:6" x14ac:dyDescent="0.25">
      <c r="A175">
        <v>2</v>
      </c>
      <c r="B175">
        <v>-1.9400000000000001E-2</v>
      </c>
      <c r="E175">
        <v>5</v>
      </c>
      <c r="F175">
        <v>-2.87E-2</v>
      </c>
    </row>
    <row r="176" spans="1:6" x14ac:dyDescent="0.25">
      <c r="A176">
        <v>0.9</v>
      </c>
      <c r="B176">
        <v>-1.9599999999999999E-2</v>
      </c>
      <c r="E176">
        <v>5.2</v>
      </c>
      <c r="F176">
        <v>-2.8899999999999999E-2</v>
      </c>
    </row>
    <row r="177" spans="1:6" x14ac:dyDescent="0.25">
      <c r="A177">
        <v>5.2</v>
      </c>
      <c r="B177">
        <v>-1.9699999999999999E-2</v>
      </c>
      <c r="E177">
        <v>5.3</v>
      </c>
      <c r="F177">
        <v>-2.92E-2</v>
      </c>
    </row>
    <row r="178" spans="1:6" x14ac:dyDescent="0.25">
      <c r="A178">
        <v>9.1</v>
      </c>
      <c r="B178">
        <v>-1.9800000000000002E-2</v>
      </c>
      <c r="E178">
        <v>5.5</v>
      </c>
      <c r="F178">
        <v>-2.9399999999999999E-2</v>
      </c>
    </row>
    <row r="179" spans="1:6" x14ac:dyDescent="0.25">
      <c r="A179">
        <v>9.6999999999999993</v>
      </c>
      <c r="B179">
        <v>-1.9800000000000002E-2</v>
      </c>
      <c r="E179">
        <v>5.6</v>
      </c>
      <c r="F179">
        <v>-2.9499999999999998E-2</v>
      </c>
    </row>
    <row r="180" spans="1:6" x14ac:dyDescent="0.25">
      <c r="A180">
        <v>9.8000000000000007</v>
      </c>
      <c r="B180">
        <v>-1.9800000000000002E-2</v>
      </c>
      <c r="E180">
        <v>5.6</v>
      </c>
      <c r="F180">
        <v>-2.9600000000000001E-2</v>
      </c>
    </row>
    <row r="181" spans="1:6" x14ac:dyDescent="0.25">
      <c r="A181">
        <v>9.9</v>
      </c>
      <c r="B181">
        <v>-1.9900000000000001E-2</v>
      </c>
      <c r="E181">
        <v>5.6</v>
      </c>
      <c r="F181">
        <v>-2.9600000000000001E-2</v>
      </c>
    </row>
    <row r="182" spans="1:6" x14ac:dyDescent="0.25">
      <c r="A182">
        <v>9.1999999999999993</v>
      </c>
      <c r="B182">
        <v>-2.01E-2</v>
      </c>
      <c r="E182">
        <v>5.6</v>
      </c>
      <c r="F182">
        <v>-2.9700000000000001E-2</v>
      </c>
    </row>
    <row r="183" spans="1:6" x14ac:dyDescent="0.25">
      <c r="A183">
        <v>4.4000000000000004</v>
      </c>
      <c r="B183">
        <v>-2.0400000000000001E-2</v>
      </c>
      <c r="E183">
        <v>5.6</v>
      </c>
      <c r="F183">
        <v>-2.9899999999999999E-2</v>
      </c>
    </row>
    <row r="184" spans="1:6" x14ac:dyDescent="0.25">
      <c r="A184">
        <v>1.3</v>
      </c>
      <c r="B184">
        <v>-2.0400000000000001E-2</v>
      </c>
      <c r="E184">
        <v>5.5</v>
      </c>
      <c r="F184">
        <v>-0.03</v>
      </c>
    </row>
    <row r="185" spans="1:6" x14ac:dyDescent="0.25">
      <c r="A185">
        <v>1.1000000000000001</v>
      </c>
      <c r="B185">
        <v>-2.0400000000000001E-2</v>
      </c>
      <c r="E185">
        <v>5.5</v>
      </c>
      <c r="F185">
        <v>-0.03</v>
      </c>
    </row>
    <row r="186" spans="1:6" x14ac:dyDescent="0.25">
      <c r="A186">
        <v>1</v>
      </c>
      <c r="B186">
        <v>-2.0400000000000001E-2</v>
      </c>
      <c r="E186">
        <v>5.5</v>
      </c>
      <c r="F186">
        <v>-0.03</v>
      </c>
    </row>
    <row r="187" spans="1:6" x14ac:dyDescent="0.25">
      <c r="A187">
        <v>1</v>
      </c>
      <c r="B187">
        <v>-2.0400000000000001E-2</v>
      </c>
      <c r="E187">
        <v>5.5</v>
      </c>
      <c r="F187">
        <v>-3.0099999999999998E-2</v>
      </c>
    </row>
    <row r="188" spans="1:6" x14ac:dyDescent="0.25">
      <c r="A188">
        <v>0.7</v>
      </c>
      <c r="B188">
        <v>-2.07E-2</v>
      </c>
      <c r="E188">
        <v>5.6</v>
      </c>
      <c r="F188">
        <v>-3.0200000000000001E-2</v>
      </c>
    </row>
    <row r="189" spans="1:6" x14ac:dyDescent="0.25">
      <c r="A189">
        <v>2.2999999999999998</v>
      </c>
      <c r="B189">
        <v>-2.0799999999999999E-2</v>
      </c>
      <c r="E189">
        <v>5.6</v>
      </c>
      <c r="F189">
        <v>-3.04E-2</v>
      </c>
    </row>
    <row r="190" spans="1:6" x14ac:dyDescent="0.25">
      <c r="A190">
        <v>3.7</v>
      </c>
      <c r="B190">
        <v>-2.0799999999999999E-2</v>
      </c>
      <c r="E190">
        <v>5.6</v>
      </c>
      <c r="F190">
        <v>-3.0499999999999999E-2</v>
      </c>
    </row>
    <row r="191" spans="1:6" x14ac:dyDescent="0.25">
      <c r="A191">
        <v>3.9</v>
      </c>
      <c r="B191">
        <v>-2.1000000000000001E-2</v>
      </c>
      <c r="E191">
        <v>5.5</v>
      </c>
      <c r="F191">
        <v>-3.0700000000000002E-2</v>
      </c>
    </row>
    <row r="192" spans="1:6" x14ac:dyDescent="0.25">
      <c r="A192">
        <v>4.5999999999999996</v>
      </c>
      <c r="B192">
        <v>-2.1299999999999999E-2</v>
      </c>
      <c r="E192">
        <v>5.5</v>
      </c>
      <c r="F192">
        <v>-3.09E-2</v>
      </c>
    </row>
    <row r="193" spans="1:6" x14ac:dyDescent="0.25">
      <c r="A193">
        <v>4.2</v>
      </c>
      <c r="B193">
        <v>-2.1299999999999999E-2</v>
      </c>
      <c r="E193">
        <v>5.5</v>
      </c>
      <c r="F193">
        <v>-3.1099999999999999E-2</v>
      </c>
    </row>
    <row r="194" spans="1:6" x14ac:dyDescent="0.25">
      <c r="A194">
        <v>4.2</v>
      </c>
      <c r="B194">
        <v>-2.1299999999999999E-2</v>
      </c>
      <c r="E194">
        <v>5.3</v>
      </c>
      <c r="F194">
        <v>-3.1300000000000001E-2</v>
      </c>
    </row>
    <row r="195" spans="1:6" x14ac:dyDescent="0.25">
      <c r="A195">
        <v>4.0999999999999996</v>
      </c>
      <c r="B195">
        <v>-2.1299999999999999E-2</v>
      </c>
      <c r="E195">
        <v>5.0999999999999996</v>
      </c>
      <c r="F195">
        <v>-3.1600000000000003E-2</v>
      </c>
    </row>
    <row r="196" spans="1:6" x14ac:dyDescent="0.25">
      <c r="A196">
        <v>4.0999999999999996</v>
      </c>
      <c r="B196">
        <v>-2.1299999999999999E-2</v>
      </c>
      <c r="E196">
        <v>4.9000000000000004</v>
      </c>
      <c r="F196">
        <v>-3.1800000000000002E-2</v>
      </c>
    </row>
    <row r="197" spans="1:6" x14ac:dyDescent="0.25">
      <c r="A197">
        <v>3.6</v>
      </c>
      <c r="B197">
        <v>-2.1600000000000001E-2</v>
      </c>
      <c r="E197">
        <v>4.5</v>
      </c>
      <c r="F197">
        <v>-3.2199999999999999E-2</v>
      </c>
    </row>
    <row r="198" spans="1:6" x14ac:dyDescent="0.25">
      <c r="A198">
        <v>1.4</v>
      </c>
      <c r="B198">
        <v>-2.1899999999999999E-2</v>
      </c>
      <c r="E198">
        <v>4.2</v>
      </c>
      <c r="F198">
        <v>-3.2500000000000001E-2</v>
      </c>
    </row>
    <row r="199" spans="1:6" x14ac:dyDescent="0.25">
      <c r="A199">
        <v>0.4</v>
      </c>
      <c r="B199">
        <v>-2.1899999999999999E-2</v>
      </c>
      <c r="E199">
        <v>3.9</v>
      </c>
      <c r="F199">
        <v>-3.2800000000000003E-2</v>
      </c>
    </row>
    <row r="200" spans="1:6" x14ac:dyDescent="0.25">
      <c r="A200">
        <v>0.4</v>
      </c>
      <c r="B200">
        <v>-2.1899999999999999E-2</v>
      </c>
      <c r="E200">
        <v>3.7</v>
      </c>
      <c r="F200">
        <v>-3.3099999999999997E-2</v>
      </c>
    </row>
    <row r="201" spans="1:6" x14ac:dyDescent="0.25">
      <c r="A201">
        <v>0.3</v>
      </c>
      <c r="B201">
        <v>-2.1899999999999999E-2</v>
      </c>
      <c r="E201">
        <v>3.4</v>
      </c>
      <c r="F201">
        <v>-3.32E-2</v>
      </c>
    </row>
    <row r="202" spans="1:6" x14ac:dyDescent="0.25">
      <c r="A202">
        <v>0.3</v>
      </c>
      <c r="B202">
        <v>-2.1899999999999999E-2</v>
      </c>
      <c r="E202">
        <v>3.4</v>
      </c>
      <c r="F202">
        <v>-3.32E-2</v>
      </c>
    </row>
    <row r="203" spans="1:6" x14ac:dyDescent="0.25">
      <c r="A203">
        <v>0.4</v>
      </c>
      <c r="B203">
        <v>-2.2100000000000002E-2</v>
      </c>
      <c r="E203">
        <v>3.3</v>
      </c>
      <c r="F203">
        <v>-3.32E-2</v>
      </c>
    </row>
    <row r="204" spans="1:6" x14ac:dyDescent="0.25">
      <c r="A204">
        <v>1.4</v>
      </c>
      <c r="B204">
        <v>-2.2499999999999999E-2</v>
      </c>
      <c r="E204">
        <v>3.3</v>
      </c>
      <c r="F204">
        <v>-3.3300000000000003E-2</v>
      </c>
    </row>
    <row r="205" spans="1:6" x14ac:dyDescent="0.25">
      <c r="A205">
        <v>1.5</v>
      </c>
      <c r="B205">
        <v>-2.2499999999999999E-2</v>
      </c>
      <c r="E205">
        <v>3.2</v>
      </c>
      <c r="F205">
        <v>-3.3399999999999999E-2</v>
      </c>
    </row>
    <row r="206" spans="1:6" x14ac:dyDescent="0.25">
      <c r="A206">
        <v>1.3</v>
      </c>
      <c r="B206">
        <v>-2.2499999999999999E-2</v>
      </c>
      <c r="E206">
        <v>3.1</v>
      </c>
      <c r="F206">
        <v>-3.3500000000000002E-2</v>
      </c>
    </row>
    <row r="207" spans="1:6" x14ac:dyDescent="0.25">
      <c r="A207">
        <v>1.2</v>
      </c>
      <c r="B207">
        <v>-2.2499999999999999E-2</v>
      </c>
      <c r="E207">
        <v>3</v>
      </c>
      <c r="F207">
        <v>-3.3500000000000002E-2</v>
      </c>
    </row>
    <row r="208" spans="1:6" x14ac:dyDescent="0.25">
      <c r="A208">
        <v>1.1000000000000001</v>
      </c>
      <c r="B208">
        <v>-2.2800000000000001E-2</v>
      </c>
      <c r="E208">
        <v>3</v>
      </c>
      <c r="F208">
        <v>-3.3500000000000002E-2</v>
      </c>
    </row>
    <row r="209" spans="1:6" x14ac:dyDescent="0.25">
      <c r="A209">
        <v>0.3</v>
      </c>
      <c r="B209">
        <v>-2.3099999999999999E-2</v>
      </c>
      <c r="E209">
        <v>3</v>
      </c>
      <c r="F209">
        <v>-3.3500000000000002E-2</v>
      </c>
    </row>
    <row r="210" spans="1:6" x14ac:dyDescent="0.25">
      <c r="A210">
        <v>0.4</v>
      </c>
      <c r="B210">
        <v>-2.3199999999999998E-2</v>
      </c>
      <c r="E210">
        <v>2.9</v>
      </c>
      <c r="F210">
        <v>-3.3799999999999997E-2</v>
      </c>
    </row>
    <row r="211" spans="1:6" x14ac:dyDescent="0.25">
      <c r="A211">
        <v>0.4</v>
      </c>
      <c r="B211">
        <v>-2.3199999999999998E-2</v>
      </c>
      <c r="E211">
        <v>2.5</v>
      </c>
      <c r="F211">
        <v>-3.4299999999999997E-2</v>
      </c>
    </row>
    <row r="212" spans="1:6" x14ac:dyDescent="0.25">
      <c r="A212">
        <v>0.4</v>
      </c>
      <c r="B212">
        <v>-2.35E-2</v>
      </c>
      <c r="E212">
        <v>1.7</v>
      </c>
      <c r="F212">
        <v>-3.4799999999999998E-2</v>
      </c>
    </row>
    <row r="213" spans="1:6" x14ac:dyDescent="0.25">
      <c r="A213">
        <v>0.4</v>
      </c>
      <c r="B213">
        <v>-2.35E-2</v>
      </c>
      <c r="E213">
        <v>1.3</v>
      </c>
      <c r="F213">
        <v>-3.5000000000000003E-2</v>
      </c>
    </row>
    <row r="214" spans="1:6" x14ac:dyDescent="0.25">
      <c r="A214">
        <v>0.4</v>
      </c>
      <c r="B214">
        <v>-2.35E-2</v>
      </c>
      <c r="E214">
        <v>1.1000000000000001</v>
      </c>
      <c r="F214">
        <v>-3.5200000000000002E-2</v>
      </c>
    </row>
    <row r="215" spans="1:6" x14ac:dyDescent="0.25">
      <c r="A215">
        <v>0.3</v>
      </c>
      <c r="B215">
        <v>-2.3800000000000002E-2</v>
      </c>
      <c r="E215">
        <v>0.9</v>
      </c>
      <c r="F215">
        <v>-3.5400000000000001E-2</v>
      </c>
    </row>
    <row r="216" spans="1:6" x14ac:dyDescent="0.25">
      <c r="A216">
        <v>0.1</v>
      </c>
      <c r="B216">
        <v>-2.41E-2</v>
      </c>
      <c r="E216">
        <v>0.8</v>
      </c>
      <c r="F216">
        <v>-3.5700000000000003E-2</v>
      </c>
    </row>
    <row r="217" spans="1:6" x14ac:dyDescent="0.25">
      <c r="A217">
        <v>0.1</v>
      </c>
      <c r="B217">
        <v>-2.41E-2</v>
      </c>
      <c r="E217">
        <v>0.6</v>
      </c>
      <c r="F217">
        <v>-3.5900000000000001E-2</v>
      </c>
    </row>
    <row r="218" spans="1:6" x14ac:dyDescent="0.25">
      <c r="A218">
        <v>0.1</v>
      </c>
      <c r="B218">
        <v>-2.4199999999999999E-2</v>
      </c>
      <c r="E218">
        <v>0.5</v>
      </c>
      <c r="F218">
        <v>-3.61E-2</v>
      </c>
    </row>
    <row r="219" spans="1:6" x14ac:dyDescent="0.25">
      <c r="A219">
        <v>0.2</v>
      </c>
      <c r="B219">
        <v>-2.4400000000000002E-2</v>
      </c>
      <c r="E219">
        <v>0.5</v>
      </c>
      <c r="F219">
        <v>-3.6200000000000003E-2</v>
      </c>
    </row>
    <row r="220" spans="1:6" x14ac:dyDescent="0.25">
      <c r="A220">
        <v>0.3</v>
      </c>
      <c r="B220">
        <v>-2.46E-2</v>
      </c>
      <c r="E220">
        <v>0.4</v>
      </c>
      <c r="F220">
        <v>-3.6299999999999999E-2</v>
      </c>
    </row>
    <row r="221" spans="1:6" x14ac:dyDescent="0.25">
      <c r="A221">
        <v>0.4</v>
      </c>
      <c r="B221">
        <v>-2.4799999999999999E-2</v>
      </c>
      <c r="E221">
        <v>0.4</v>
      </c>
      <c r="F221">
        <v>-3.6299999999999999E-2</v>
      </c>
    </row>
    <row r="222" spans="1:6" x14ac:dyDescent="0.25">
      <c r="A222">
        <v>0.5</v>
      </c>
      <c r="B222">
        <v>-2.4899999999999999E-2</v>
      </c>
      <c r="E222">
        <v>0.4</v>
      </c>
      <c r="F222">
        <v>-3.6299999999999999E-2</v>
      </c>
    </row>
    <row r="223" spans="1:6" x14ac:dyDescent="0.25">
      <c r="A223">
        <v>0.5</v>
      </c>
      <c r="B223">
        <v>-2.5000000000000001E-2</v>
      </c>
      <c r="E223">
        <v>0.4</v>
      </c>
      <c r="F223">
        <v>-3.6299999999999999E-2</v>
      </c>
    </row>
    <row r="224" spans="1:6" x14ac:dyDescent="0.25">
      <c r="A224">
        <v>0.5</v>
      </c>
      <c r="B224">
        <v>-2.5000000000000001E-2</v>
      </c>
      <c r="E224">
        <v>0.4</v>
      </c>
      <c r="F224">
        <v>-3.6299999999999999E-2</v>
      </c>
    </row>
    <row r="225" spans="1:6" x14ac:dyDescent="0.25">
      <c r="A225">
        <v>0.5</v>
      </c>
      <c r="B225">
        <v>-2.53E-2</v>
      </c>
      <c r="E225">
        <v>0.4</v>
      </c>
      <c r="F225">
        <v>-3.6400000000000002E-2</v>
      </c>
    </row>
    <row r="226" spans="1:6" x14ac:dyDescent="0.25">
      <c r="A226">
        <v>0.3</v>
      </c>
      <c r="B226">
        <v>-2.5399999999999999E-2</v>
      </c>
      <c r="E226">
        <v>0.3</v>
      </c>
      <c r="F226">
        <v>-3.6499999999999998E-2</v>
      </c>
    </row>
    <row r="227" spans="1:6" x14ac:dyDescent="0.25">
      <c r="A227">
        <v>0.2</v>
      </c>
      <c r="B227">
        <v>-2.5399999999999999E-2</v>
      </c>
      <c r="E227">
        <v>0.3</v>
      </c>
      <c r="F227">
        <v>-3.6799999999999999E-2</v>
      </c>
    </row>
    <row r="228" spans="1:6" x14ac:dyDescent="0.25">
      <c r="A228">
        <v>0.1</v>
      </c>
      <c r="B228">
        <v>-2.5499999999999998E-2</v>
      </c>
      <c r="E228">
        <v>0.2</v>
      </c>
      <c r="F228">
        <v>-3.6900000000000002E-2</v>
      </c>
    </row>
    <row r="229" spans="1:6" x14ac:dyDescent="0.25">
      <c r="A229">
        <v>0.1</v>
      </c>
      <c r="B229">
        <v>-2.5600000000000001E-2</v>
      </c>
      <c r="E229">
        <v>0.2</v>
      </c>
      <c r="F229">
        <v>-3.7199999999999997E-2</v>
      </c>
    </row>
    <row r="230" spans="1:6" x14ac:dyDescent="0.25">
      <c r="A230">
        <v>0.3</v>
      </c>
      <c r="B230">
        <v>-2.5999999999999999E-2</v>
      </c>
      <c r="E230">
        <v>0.1</v>
      </c>
      <c r="F230">
        <v>-3.7499999999999999E-2</v>
      </c>
    </row>
    <row r="231" spans="1:6" x14ac:dyDescent="0.25">
      <c r="A231">
        <v>0.9</v>
      </c>
      <c r="B231">
        <v>-2.6100000000000002E-2</v>
      </c>
      <c r="E231">
        <v>0.1</v>
      </c>
      <c r="F231">
        <v>-3.78E-2</v>
      </c>
    </row>
    <row r="232" spans="1:6" x14ac:dyDescent="0.25">
      <c r="A232">
        <v>1</v>
      </c>
      <c r="B232">
        <v>-2.6100000000000002E-2</v>
      </c>
      <c r="E232">
        <v>0.1</v>
      </c>
      <c r="F232">
        <v>-3.7999999999999999E-2</v>
      </c>
    </row>
    <row r="233" spans="1:6" x14ac:dyDescent="0.25">
      <c r="A233">
        <v>1</v>
      </c>
      <c r="B233">
        <v>-2.6100000000000002E-2</v>
      </c>
      <c r="E233">
        <v>0.1</v>
      </c>
      <c r="F233">
        <v>-3.8100000000000002E-2</v>
      </c>
    </row>
    <row r="234" spans="1:6" x14ac:dyDescent="0.25">
      <c r="A234">
        <v>1</v>
      </c>
      <c r="B234">
        <v>-2.6100000000000002E-2</v>
      </c>
      <c r="E234">
        <v>0.1</v>
      </c>
      <c r="F234">
        <v>-3.8399999999999997E-2</v>
      </c>
    </row>
    <row r="235" spans="1:6" x14ac:dyDescent="0.25">
      <c r="A235">
        <v>1</v>
      </c>
      <c r="B235">
        <v>-2.6100000000000002E-2</v>
      </c>
      <c r="E235">
        <v>0.2</v>
      </c>
      <c r="F235">
        <v>-3.8600000000000002E-2</v>
      </c>
    </row>
    <row r="236" spans="1:6" x14ac:dyDescent="0.25">
      <c r="A236">
        <v>1</v>
      </c>
      <c r="B236">
        <v>-2.6100000000000002E-2</v>
      </c>
      <c r="E236">
        <v>0.2</v>
      </c>
      <c r="F236">
        <v>-3.9E-2</v>
      </c>
    </row>
    <row r="237" spans="1:6" x14ac:dyDescent="0.25">
      <c r="A237">
        <v>1</v>
      </c>
      <c r="B237">
        <v>-2.6100000000000002E-2</v>
      </c>
      <c r="E237">
        <v>0.2</v>
      </c>
      <c r="F237">
        <v>-3.9300000000000002E-2</v>
      </c>
    </row>
    <row r="238" spans="1:6" x14ac:dyDescent="0.25">
      <c r="A238">
        <v>1</v>
      </c>
      <c r="B238">
        <v>-2.6100000000000002E-2</v>
      </c>
      <c r="E238">
        <v>0.2</v>
      </c>
      <c r="F238">
        <v>-3.9600000000000003E-2</v>
      </c>
    </row>
    <row r="239" spans="1:6" x14ac:dyDescent="0.25">
      <c r="A239">
        <v>1</v>
      </c>
      <c r="B239">
        <v>-2.6100000000000002E-2</v>
      </c>
      <c r="E239">
        <v>0.3</v>
      </c>
      <c r="F239">
        <v>-3.9800000000000002E-2</v>
      </c>
    </row>
    <row r="240" spans="1:6" x14ac:dyDescent="0.25">
      <c r="A240">
        <v>0.9</v>
      </c>
      <c r="B240">
        <v>-2.64E-2</v>
      </c>
      <c r="E240">
        <v>0.3</v>
      </c>
      <c r="F240">
        <v>-3.9899999999999998E-2</v>
      </c>
    </row>
    <row r="241" spans="1:6" x14ac:dyDescent="0.25">
      <c r="A241">
        <v>0.3</v>
      </c>
      <c r="B241">
        <v>-2.6599999999999999E-2</v>
      </c>
      <c r="E241">
        <v>0.3</v>
      </c>
      <c r="F241">
        <v>-4.0099999999999997E-2</v>
      </c>
    </row>
    <row r="242" spans="1:6" x14ac:dyDescent="0.25">
      <c r="A242">
        <v>0.2</v>
      </c>
      <c r="B242">
        <v>-2.6700000000000002E-2</v>
      </c>
      <c r="E242">
        <v>0.3</v>
      </c>
      <c r="F242">
        <v>-4.0399999999999998E-2</v>
      </c>
    </row>
    <row r="243" spans="1:6" x14ac:dyDescent="0.25">
      <c r="A243">
        <v>0.3</v>
      </c>
      <c r="B243">
        <v>-2.6700000000000002E-2</v>
      </c>
      <c r="E243">
        <v>0.3</v>
      </c>
      <c r="F243">
        <v>-4.0800000000000003E-2</v>
      </c>
    </row>
    <row r="244" spans="1:6" x14ac:dyDescent="0.25">
      <c r="A244">
        <v>0.5</v>
      </c>
      <c r="B244">
        <v>-2.7E-2</v>
      </c>
      <c r="E244">
        <v>0.3</v>
      </c>
      <c r="F244">
        <v>-4.1099999999999998E-2</v>
      </c>
    </row>
    <row r="245" spans="1:6" x14ac:dyDescent="0.25">
      <c r="A245">
        <v>1.1000000000000001</v>
      </c>
      <c r="B245">
        <v>-2.7099999999999999E-2</v>
      </c>
      <c r="E245">
        <v>0.3</v>
      </c>
      <c r="F245">
        <v>-4.1300000000000003E-2</v>
      </c>
    </row>
    <row r="246" spans="1:6" x14ac:dyDescent="0.25">
      <c r="A246">
        <v>1.2</v>
      </c>
      <c r="B246">
        <v>-2.7199999999999998E-2</v>
      </c>
      <c r="E246">
        <v>0.3</v>
      </c>
      <c r="F246">
        <v>-4.1599999999999998E-2</v>
      </c>
    </row>
    <row r="247" spans="1:6" x14ac:dyDescent="0.25">
      <c r="A247">
        <v>1.2</v>
      </c>
      <c r="B247">
        <v>-2.7199999999999998E-2</v>
      </c>
      <c r="E247">
        <v>0.3</v>
      </c>
      <c r="F247">
        <v>-4.2000000000000003E-2</v>
      </c>
    </row>
    <row r="248" spans="1:6" x14ac:dyDescent="0.25">
      <c r="A248">
        <v>1</v>
      </c>
      <c r="B248">
        <v>-2.75E-2</v>
      </c>
      <c r="E248">
        <v>0.3</v>
      </c>
      <c r="F248">
        <v>-4.2299999999999997E-2</v>
      </c>
    </row>
    <row r="249" spans="1:6" x14ac:dyDescent="0.25">
      <c r="A249">
        <v>0.4</v>
      </c>
      <c r="B249">
        <v>-2.7699999999999999E-2</v>
      </c>
      <c r="E249">
        <v>0.2</v>
      </c>
      <c r="F249">
        <v>-4.24E-2</v>
      </c>
    </row>
    <row r="250" spans="1:6" x14ac:dyDescent="0.25">
      <c r="A250">
        <v>0.2</v>
      </c>
      <c r="B250">
        <v>-2.7699999999999999E-2</v>
      </c>
      <c r="E250">
        <v>0.2</v>
      </c>
      <c r="F250">
        <v>-4.24E-2</v>
      </c>
    </row>
    <row r="251" spans="1:6" x14ac:dyDescent="0.25">
      <c r="A251">
        <v>0.2</v>
      </c>
      <c r="B251">
        <v>-2.7900000000000001E-2</v>
      </c>
      <c r="E251">
        <v>0.2</v>
      </c>
      <c r="F251">
        <v>-4.24E-2</v>
      </c>
    </row>
    <row r="252" spans="1:6" x14ac:dyDescent="0.25">
      <c r="A252">
        <v>0.2</v>
      </c>
      <c r="B252">
        <v>-2.81E-2</v>
      </c>
      <c r="E252">
        <v>0.2</v>
      </c>
      <c r="F252">
        <v>-4.24E-2</v>
      </c>
    </row>
    <row r="253" spans="1:6" x14ac:dyDescent="0.25">
      <c r="A253">
        <v>0.3</v>
      </c>
      <c r="B253">
        <v>-2.81E-2</v>
      </c>
      <c r="E253">
        <v>0.2</v>
      </c>
      <c r="F253">
        <v>-4.2599999999999999E-2</v>
      </c>
    </row>
    <row r="254" spans="1:6" x14ac:dyDescent="0.25">
      <c r="A254">
        <v>0.4</v>
      </c>
      <c r="B254">
        <v>-2.8400000000000002E-2</v>
      </c>
      <c r="E254">
        <v>0.2</v>
      </c>
      <c r="F254">
        <v>-4.2999999999999997E-2</v>
      </c>
    </row>
    <row r="255" spans="1:6" x14ac:dyDescent="0.25">
      <c r="A255">
        <v>0.9</v>
      </c>
      <c r="B255">
        <v>-2.86E-2</v>
      </c>
      <c r="E255">
        <v>0.2</v>
      </c>
      <c r="F255">
        <v>-4.3400000000000001E-2</v>
      </c>
    </row>
    <row r="256" spans="1:6" x14ac:dyDescent="0.25">
      <c r="A256">
        <v>0.9</v>
      </c>
      <c r="B256">
        <v>-2.8799999999999999E-2</v>
      </c>
      <c r="E256">
        <v>0.2</v>
      </c>
      <c r="F256">
        <v>-4.36E-2</v>
      </c>
    </row>
    <row r="257" spans="1:6" x14ac:dyDescent="0.25">
      <c r="A257">
        <v>0.7</v>
      </c>
      <c r="B257">
        <v>-2.8899999999999999E-2</v>
      </c>
      <c r="E257">
        <v>0.1</v>
      </c>
      <c r="F257">
        <v>-4.3799999999999999E-2</v>
      </c>
    </row>
    <row r="258" spans="1:6" x14ac:dyDescent="0.25">
      <c r="A258">
        <v>0.5</v>
      </c>
      <c r="B258">
        <v>-2.8899999999999999E-2</v>
      </c>
      <c r="E258">
        <v>0.1</v>
      </c>
      <c r="F258">
        <v>-4.3900000000000002E-2</v>
      </c>
    </row>
    <row r="259" spans="1:6" x14ac:dyDescent="0.25">
      <c r="A259">
        <v>0.4</v>
      </c>
      <c r="B259">
        <v>-2.8899999999999999E-2</v>
      </c>
      <c r="E259">
        <v>0.1</v>
      </c>
      <c r="F259">
        <v>-4.41E-2</v>
      </c>
    </row>
    <row r="260" spans="1:6" x14ac:dyDescent="0.25">
      <c r="A260">
        <v>0.4</v>
      </c>
      <c r="B260">
        <v>-2.8899999999999999E-2</v>
      </c>
      <c r="E260">
        <v>0.1</v>
      </c>
      <c r="F260">
        <v>-4.4200000000000003E-2</v>
      </c>
    </row>
    <row r="261" spans="1:6" x14ac:dyDescent="0.25">
      <c r="A261">
        <v>0.4</v>
      </c>
      <c r="B261">
        <v>-2.8899999999999999E-2</v>
      </c>
      <c r="E261">
        <v>0.1</v>
      </c>
      <c r="F261">
        <v>-4.4200000000000003E-2</v>
      </c>
    </row>
    <row r="262" spans="1:6" x14ac:dyDescent="0.25">
      <c r="A262">
        <v>0.2</v>
      </c>
      <c r="B262">
        <v>-2.93E-2</v>
      </c>
      <c r="E262">
        <v>0.1</v>
      </c>
      <c r="F262">
        <v>-4.4200000000000003E-2</v>
      </c>
    </row>
    <row r="263" spans="1:6" x14ac:dyDescent="0.25">
      <c r="A263">
        <v>0.3</v>
      </c>
      <c r="B263">
        <v>-2.9499999999999998E-2</v>
      </c>
      <c r="E263">
        <v>0.1</v>
      </c>
      <c r="F263">
        <v>-4.4200000000000003E-2</v>
      </c>
    </row>
    <row r="264" spans="1:6" x14ac:dyDescent="0.25">
      <c r="A264">
        <v>0.4</v>
      </c>
      <c r="B264">
        <v>-2.9499999999999998E-2</v>
      </c>
      <c r="E264">
        <v>0.1</v>
      </c>
      <c r="F264">
        <v>-4.4200000000000003E-2</v>
      </c>
    </row>
    <row r="265" spans="1:6" x14ac:dyDescent="0.25">
      <c r="A265">
        <v>0.5</v>
      </c>
      <c r="B265">
        <v>-2.9700000000000001E-2</v>
      </c>
      <c r="E265">
        <v>0.1</v>
      </c>
      <c r="F265">
        <v>-4.4200000000000003E-2</v>
      </c>
    </row>
    <row r="266" spans="1:6" x14ac:dyDescent="0.25">
      <c r="A266">
        <v>0.4</v>
      </c>
      <c r="B266">
        <v>-2.9899999999999999E-2</v>
      </c>
      <c r="E266">
        <v>0.1</v>
      </c>
      <c r="F266">
        <v>-4.4200000000000003E-2</v>
      </c>
    </row>
    <row r="267" spans="1:6" x14ac:dyDescent="0.25">
      <c r="A267">
        <v>0.2</v>
      </c>
      <c r="B267">
        <v>-3.0200000000000001E-2</v>
      </c>
      <c r="E267">
        <v>0.1</v>
      </c>
      <c r="F267">
        <v>-4.4200000000000003E-2</v>
      </c>
    </row>
    <row r="268" spans="1:6" x14ac:dyDescent="0.25">
      <c r="A268">
        <v>0.1</v>
      </c>
      <c r="B268">
        <v>-3.0200000000000001E-2</v>
      </c>
      <c r="E268">
        <v>0.1</v>
      </c>
      <c r="F268">
        <v>-4.4200000000000003E-2</v>
      </c>
    </row>
    <row r="269" spans="1:6" x14ac:dyDescent="0.25">
      <c r="A269">
        <v>0.1</v>
      </c>
      <c r="B269">
        <v>-3.0200000000000001E-2</v>
      </c>
      <c r="E269">
        <v>0.1</v>
      </c>
      <c r="F269">
        <v>-4.4200000000000003E-2</v>
      </c>
    </row>
    <row r="270" spans="1:6" x14ac:dyDescent="0.25">
      <c r="A270">
        <v>0.1</v>
      </c>
      <c r="B270">
        <v>-3.0200000000000001E-2</v>
      </c>
      <c r="E270">
        <v>0.1</v>
      </c>
      <c r="F270">
        <v>-4.4200000000000003E-2</v>
      </c>
    </row>
    <row r="271" spans="1:6" x14ac:dyDescent="0.25">
      <c r="A271">
        <v>0.1</v>
      </c>
      <c r="B271">
        <v>-3.0200000000000001E-2</v>
      </c>
      <c r="E271">
        <v>0.1</v>
      </c>
      <c r="F271">
        <v>-4.4200000000000003E-2</v>
      </c>
    </row>
    <row r="272" spans="1:6" x14ac:dyDescent="0.25">
      <c r="A272">
        <v>0.1</v>
      </c>
      <c r="B272">
        <v>-3.0200000000000001E-2</v>
      </c>
      <c r="E272">
        <v>0.1</v>
      </c>
      <c r="F272">
        <v>-4.4200000000000003E-2</v>
      </c>
    </row>
    <row r="273" spans="1:6" x14ac:dyDescent="0.25">
      <c r="A273">
        <v>0.1</v>
      </c>
      <c r="B273">
        <v>-3.0200000000000001E-2</v>
      </c>
      <c r="E273">
        <v>0.1</v>
      </c>
      <c r="F273">
        <v>-4.4200000000000003E-2</v>
      </c>
    </row>
    <row r="274" spans="1:6" x14ac:dyDescent="0.25">
      <c r="A274">
        <v>0.1</v>
      </c>
      <c r="B274">
        <v>-3.0200000000000001E-2</v>
      </c>
      <c r="E274">
        <v>0.1</v>
      </c>
      <c r="F274">
        <v>-4.4200000000000003E-2</v>
      </c>
    </row>
    <row r="275" spans="1:6" x14ac:dyDescent="0.25">
      <c r="A275">
        <v>0.1</v>
      </c>
      <c r="B275">
        <v>-3.0200000000000001E-2</v>
      </c>
      <c r="E275">
        <v>0.1</v>
      </c>
      <c r="F275">
        <v>-4.4200000000000003E-2</v>
      </c>
    </row>
    <row r="276" spans="1:6" x14ac:dyDescent="0.25">
      <c r="A276">
        <v>0.1</v>
      </c>
      <c r="B276">
        <v>-3.0200000000000001E-2</v>
      </c>
      <c r="E276">
        <v>0.1</v>
      </c>
      <c r="F276">
        <v>-4.4200000000000003E-2</v>
      </c>
    </row>
    <row r="277" spans="1:6" x14ac:dyDescent="0.25">
      <c r="A277">
        <v>0.1</v>
      </c>
      <c r="B277">
        <v>-3.0200000000000001E-2</v>
      </c>
      <c r="E277">
        <v>0.1</v>
      </c>
      <c r="F277">
        <v>-4.4200000000000003E-2</v>
      </c>
    </row>
    <row r="278" spans="1:6" x14ac:dyDescent="0.25">
      <c r="A278">
        <v>0.1</v>
      </c>
      <c r="B278">
        <v>-3.0200000000000001E-2</v>
      </c>
      <c r="E278">
        <v>0.1</v>
      </c>
      <c r="F278">
        <v>-4.4200000000000003E-2</v>
      </c>
    </row>
    <row r="279" spans="1:6" x14ac:dyDescent="0.25">
      <c r="A279">
        <v>0.1</v>
      </c>
      <c r="B279">
        <v>-3.0200000000000001E-2</v>
      </c>
      <c r="E279">
        <v>0.1</v>
      </c>
      <c r="F279">
        <v>-4.4200000000000003E-2</v>
      </c>
    </row>
    <row r="280" spans="1:6" x14ac:dyDescent="0.25">
      <c r="A280">
        <v>0.1</v>
      </c>
      <c r="B280">
        <v>-3.0200000000000001E-2</v>
      </c>
      <c r="E280">
        <v>0.1</v>
      </c>
      <c r="F280">
        <v>-4.4200000000000003E-2</v>
      </c>
    </row>
    <row r="281" spans="1:6" x14ac:dyDescent="0.25">
      <c r="A281">
        <v>0.1</v>
      </c>
      <c r="B281">
        <v>-3.0200000000000001E-2</v>
      </c>
      <c r="E281">
        <v>0.1</v>
      </c>
      <c r="F281">
        <v>-4.4200000000000003E-2</v>
      </c>
    </row>
    <row r="282" spans="1:6" x14ac:dyDescent="0.25">
      <c r="A282">
        <v>0.1</v>
      </c>
      <c r="B282">
        <v>-3.0200000000000001E-2</v>
      </c>
      <c r="E282">
        <v>0.1</v>
      </c>
      <c r="F282">
        <v>-4.4200000000000003E-2</v>
      </c>
    </row>
    <row r="283" spans="1:6" x14ac:dyDescent="0.25">
      <c r="A283">
        <v>0.1</v>
      </c>
      <c r="B283">
        <v>-3.0200000000000001E-2</v>
      </c>
      <c r="E283">
        <v>0.1</v>
      </c>
      <c r="F283">
        <v>-4.4200000000000003E-2</v>
      </c>
    </row>
    <row r="284" spans="1:6" x14ac:dyDescent="0.25">
      <c r="A284">
        <v>0.1</v>
      </c>
      <c r="B284">
        <v>-3.0200000000000001E-2</v>
      </c>
      <c r="E284">
        <v>0.1</v>
      </c>
      <c r="F284">
        <v>-4.4200000000000003E-2</v>
      </c>
    </row>
    <row r="285" spans="1:6" x14ac:dyDescent="0.25">
      <c r="A285">
        <v>0.1</v>
      </c>
      <c r="B285">
        <v>-3.0200000000000001E-2</v>
      </c>
      <c r="E285">
        <v>0.1</v>
      </c>
      <c r="F285">
        <v>-4.4200000000000003E-2</v>
      </c>
    </row>
    <row r="286" spans="1:6" x14ac:dyDescent="0.25">
      <c r="A286">
        <v>0.1</v>
      </c>
      <c r="B286">
        <v>-3.0200000000000001E-2</v>
      </c>
      <c r="E286">
        <v>0.1</v>
      </c>
      <c r="F286">
        <v>-4.4200000000000003E-2</v>
      </c>
    </row>
    <row r="287" spans="1:6" x14ac:dyDescent="0.25">
      <c r="A287">
        <v>0.1</v>
      </c>
      <c r="B287">
        <v>-3.0200000000000001E-2</v>
      </c>
      <c r="E287">
        <v>0.1</v>
      </c>
      <c r="F287">
        <v>-4.4600000000000001E-2</v>
      </c>
    </row>
    <row r="288" spans="1:6" x14ac:dyDescent="0.25">
      <c r="A288">
        <v>0.1</v>
      </c>
      <c r="B288">
        <v>-3.0200000000000001E-2</v>
      </c>
      <c r="E288">
        <v>0.1</v>
      </c>
      <c r="F288">
        <v>-4.53E-2</v>
      </c>
    </row>
    <row r="289" spans="1:6" x14ac:dyDescent="0.25">
      <c r="A289">
        <v>0.1</v>
      </c>
      <c r="B289">
        <v>-3.0200000000000001E-2</v>
      </c>
      <c r="E289">
        <v>0.1</v>
      </c>
      <c r="F289">
        <v>-4.53E-2</v>
      </c>
    </row>
    <row r="290" spans="1:6" x14ac:dyDescent="0.25">
      <c r="A290">
        <v>0.1</v>
      </c>
      <c r="B290">
        <v>-3.0200000000000001E-2</v>
      </c>
      <c r="E290">
        <v>0.1</v>
      </c>
      <c r="F290">
        <v>-4.53E-2</v>
      </c>
    </row>
    <row r="291" spans="1:6" x14ac:dyDescent="0.25">
      <c r="A291">
        <v>0.1</v>
      </c>
      <c r="B291">
        <v>-3.0200000000000001E-2</v>
      </c>
      <c r="E291">
        <v>0.1</v>
      </c>
      <c r="F291">
        <v>-4.53E-2</v>
      </c>
    </row>
    <row r="292" spans="1:6" x14ac:dyDescent="0.25">
      <c r="A292">
        <v>0.1</v>
      </c>
      <c r="B292">
        <v>-3.0200000000000001E-2</v>
      </c>
      <c r="E292">
        <v>0.1</v>
      </c>
      <c r="F292">
        <v>-4.5999999999999999E-2</v>
      </c>
    </row>
    <row r="293" spans="1:6" x14ac:dyDescent="0.25">
      <c r="A293">
        <v>0.1</v>
      </c>
      <c r="B293">
        <v>-3.0200000000000001E-2</v>
      </c>
      <c r="E293">
        <v>0.1</v>
      </c>
      <c r="F293">
        <v>-4.7300000000000002E-2</v>
      </c>
    </row>
    <row r="294" spans="1:6" x14ac:dyDescent="0.25">
      <c r="A294">
        <v>0.1</v>
      </c>
      <c r="B294">
        <v>-3.0200000000000001E-2</v>
      </c>
      <c r="E294">
        <v>0.1</v>
      </c>
      <c r="F294">
        <v>-4.8099999999999997E-2</v>
      </c>
    </row>
    <row r="295" spans="1:6" x14ac:dyDescent="0.25">
      <c r="A295">
        <v>0.1</v>
      </c>
      <c r="B295">
        <v>-3.0200000000000001E-2</v>
      </c>
      <c r="E295">
        <v>0.1</v>
      </c>
      <c r="F295">
        <v>-4.82E-2</v>
      </c>
    </row>
    <row r="296" spans="1:6" x14ac:dyDescent="0.25">
      <c r="A296">
        <v>0.1</v>
      </c>
      <c r="B296">
        <v>-3.0200000000000001E-2</v>
      </c>
      <c r="E296">
        <v>0.1</v>
      </c>
      <c r="F296">
        <v>-4.82E-2</v>
      </c>
    </row>
    <row r="297" spans="1:6" x14ac:dyDescent="0.25">
      <c r="A297">
        <v>0.1</v>
      </c>
      <c r="B297">
        <v>-3.0200000000000001E-2</v>
      </c>
      <c r="E297">
        <v>0.1</v>
      </c>
      <c r="F297">
        <v>-4.82E-2</v>
      </c>
    </row>
    <row r="298" spans="1:6" x14ac:dyDescent="0.25">
      <c r="A298">
        <v>0.1</v>
      </c>
      <c r="B298">
        <v>-3.0200000000000001E-2</v>
      </c>
      <c r="E298">
        <v>0.1</v>
      </c>
      <c r="F298">
        <v>-4.82E-2</v>
      </c>
    </row>
    <row r="299" spans="1:6" x14ac:dyDescent="0.25">
      <c r="A299">
        <v>0.1</v>
      </c>
      <c r="B299">
        <v>-3.0200000000000001E-2</v>
      </c>
      <c r="E299">
        <v>0.1</v>
      </c>
      <c r="F299">
        <v>-4.8300000000000003E-2</v>
      </c>
    </row>
    <row r="300" spans="1:6" x14ac:dyDescent="0.25">
      <c r="A300">
        <v>0.1</v>
      </c>
      <c r="B300">
        <v>-3.0200000000000001E-2</v>
      </c>
      <c r="E300">
        <v>0.1</v>
      </c>
      <c r="F300">
        <v>-4.8500000000000001E-2</v>
      </c>
    </row>
    <row r="301" spans="1:6" x14ac:dyDescent="0.25">
      <c r="A301">
        <v>0.1</v>
      </c>
      <c r="B301">
        <v>-3.0200000000000001E-2</v>
      </c>
      <c r="E301">
        <v>0.1</v>
      </c>
      <c r="F301">
        <v>-4.87E-2</v>
      </c>
    </row>
    <row r="302" spans="1:6" x14ac:dyDescent="0.25">
      <c r="A302">
        <v>0.1</v>
      </c>
      <c r="B302">
        <v>-3.0200000000000001E-2</v>
      </c>
      <c r="E302">
        <v>0.1</v>
      </c>
      <c r="F302">
        <v>-4.8899999999999999E-2</v>
      </c>
    </row>
    <row r="303" spans="1:6" x14ac:dyDescent="0.25">
      <c r="A303">
        <v>0.1</v>
      </c>
      <c r="B303">
        <v>-3.0200000000000001E-2</v>
      </c>
      <c r="E303">
        <v>0.1</v>
      </c>
      <c r="F303">
        <v>-4.9399999999999999E-2</v>
      </c>
    </row>
    <row r="304" spans="1:6" x14ac:dyDescent="0.25">
      <c r="A304">
        <v>0.1</v>
      </c>
      <c r="B304">
        <v>-3.0200000000000001E-2</v>
      </c>
      <c r="E304">
        <v>0.1</v>
      </c>
      <c r="F304">
        <v>-0.05</v>
      </c>
    </row>
    <row r="305" spans="1:6" x14ac:dyDescent="0.25">
      <c r="A305">
        <v>0.1</v>
      </c>
      <c r="B305">
        <v>-3.0200000000000001E-2</v>
      </c>
      <c r="E305">
        <v>0.1</v>
      </c>
      <c r="F305">
        <v>-5.0500000000000003E-2</v>
      </c>
    </row>
    <row r="306" spans="1:6" x14ac:dyDescent="0.25">
      <c r="A306">
        <v>0.1</v>
      </c>
      <c r="B306">
        <v>-3.0200000000000001E-2</v>
      </c>
      <c r="E306">
        <v>0.1</v>
      </c>
      <c r="F306">
        <v>-5.0900000000000001E-2</v>
      </c>
    </row>
    <row r="307" spans="1:6" x14ac:dyDescent="0.25">
      <c r="A307">
        <v>0.1</v>
      </c>
      <c r="B307">
        <v>-3.0200000000000001E-2</v>
      </c>
      <c r="E307">
        <v>0.1</v>
      </c>
      <c r="F307">
        <v>-5.1200000000000002E-2</v>
      </c>
    </row>
    <row r="308" spans="1:6" x14ac:dyDescent="0.25">
      <c r="A308">
        <v>0.1</v>
      </c>
      <c r="B308">
        <v>-3.0200000000000001E-2</v>
      </c>
      <c r="E308">
        <v>0.1</v>
      </c>
      <c r="F308">
        <v>-5.16E-2</v>
      </c>
    </row>
    <row r="309" spans="1:6" x14ac:dyDescent="0.25">
      <c r="A309">
        <v>0.1</v>
      </c>
      <c r="B309">
        <v>-3.0200000000000001E-2</v>
      </c>
      <c r="E309">
        <v>0.1</v>
      </c>
      <c r="F309">
        <v>-5.21E-2</v>
      </c>
    </row>
    <row r="310" spans="1:6" x14ac:dyDescent="0.25">
      <c r="A310">
        <v>0.1</v>
      </c>
      <c r="B310">
        <v>-3.0200000000000001E-2</v>
      </c>
      <c r="E310">
        <v>0.1</v>
      </c>
      <c r="F310">
        <v>-5.2400000000000002E-2</v>
      </c>
    </row>
    <row r="311" spans="1:6" x14ac:dyDescent="0.25">
      <c r="A311">
        <v>0.1</v>
      </c>
      <c r="B311">
        <v>-3.0200000000000001E-2</v>
      </c>
      <c r="E311">
        <v>0.1</v>
      </c>
      <c r="F311">
        <v>-5.2699999999999997E-2</v>
      </c>
    </row>
    <row r="312" spans="1:6" x14ac:dyDescent="0.25">
      <c r="A312">
        <v>0.1</v>
      </c>
      <c r="B312">
        <v>-3.0200000000000001E-2</v>
      </c>
      <c r="E312">
        <v>0.1</v>
      </c>
      <c r="F312">
        <v>-5.2900000000000003E-2</v>
      </c>
    </row>
    <row r="313" spans="1:6" x14ac:dyDescent="0.25">
      <c r="A313">
        <v>0.1</v>
      </c>
      <c r="B313">
        <v>-3.0200000000000001E-2</v>
      </c>
      <c r="E313">
        <v>0.1</v>
      </c>
      <c r="F313">
        <v>-5.3100000000000001E-2</v>
      </c>
    </row>
    <row r="314" spans="1:6" x14ac:dyDescent="0.25">
      <c r="A314">
        <v>0.1</v>
      </c>
      <c r="B314">
        <v>-3.0200000000000001E-2</v>
      </c>
      <c r="E314">
        <v>0.1</v>
      </c>
      <c r="F314">
        <v>-5.3499999999999999E-2</v>
      </c>
    </row>
    <row r="315" spans="1:6" x14ac:dyDescent="0.25">
      <c r="A315">
        <v>0.1</v>
      </c>
      <c r="B315">
        <v>-3.0200000000000001E-2</v>
      </c>
      <c r="E315">
        <v>0.1</v>
      </c>
      <c r="F315">
        <v>-5.3900000000000003E-2</v>
      </c>
    </row>
    <row r="316" spans="1:6" x14ac:dyDescent="0.25">
      <c r="A316">
        <v>0.1</v>
      </c>
      <c r="B316">
        <v>-3.0200000000000001E-2</v>
      </c>
      <c r="E316">
        <v>0.1</v>
      </c>
      <c r="F316">
        <v>-5.4300000000000001E-2</v>
      </c>
    </row>
    <row r="317" spans="1:6" x14ac:dyDescent="0.25">
      <c r="A317">
        <v>0.1</v>
      </c>
      <c r="B317">
        <v>-3.0200000000000001E-2</v>
      </c>
      <c r="E317">
        <v>0.1</v>
      </c>
      <c r="F317">
        <v>-5.45E-2</v>
      </c>
    </row>
    <row r="318" spans="1:6" x14ac:dyDescent="0.25">
      <c r="A318">
        <v>0.1</v>
      </c>
      <c r="B318">
        <v>-3.0200000000000001E-2</v>
      </c>
      <c r="E318">
        <v>0.1</v>
      </c>
      <c r="F318">
        <v>-5.4800000000000001E-2</v>
      </c>
    </row>
    <row r="319" spans="1:6" x14ac:dyDescent="0.25">
      <c r="A319">
        <v>0.1</v>
      </c>
      <c r="B319">
        <v>-3.0200000000000001E-2</v>
      </c>
      <c r="E319">
        <v>0.1</v>
      </c>
      <c r="F319">
        <v>-5.5199999999999999E-2</v>
      </c>
    </row>
    <row r="320" spans="1:6" x14ac:dyDescent="0.25">
      <c r="A320">
        <v>0.1</v>
      </c>
      <c r="B320">
        <v>-3.0200000000000001E-2</v>
      </c>
      <c r="E320">
        <v>0.1</v>
      </c>
      <c r="F320">
        <v>-5.57E-2</v>
      </c>
    </row>
    <row r="321" spans="1:6" x14ac:dyDescent="0.25">
      <c r="A321">
        <v>0.1</v>
      </c>
      <c r="B321">
        <v>-3.0200000000000001E-2</v>
      </c>
      <c r="E321">
        <v>0.1</v>
      </c>
      <c r="F321">
        <v>-5.62E-2</v>
      </c>
    </row>
    <row r="322" spans="1:6" x14ac:dyDescent="0.25">
      <c r="A322">
        <v>0.1</v>
      </c>
      <c r="B322">
        <v>-3.0200000000000001E-2</v>
      </c>
      <c r="E322">
        <v>0.1</v>
      </c>
      <c r="F322">
        <v>-5.6500000000000002E-2</v>
      </c>
    </row>
    <row r="323" spans="1:6" x14ac:dyDescent="0.25">
      <c r="A323">
        <v>0.1</v>
      </c>
      <c r="B323">
        <v>-3.0200000000000001E-2</v>
      </c>
      <c r="E323">
        <v>0.1</v>
      </c>
      <c r="F323">
        <v>-5.7000000000000002E-2</v>
      </c>
    </row>
    <row r="324" spans="1:6" x14ac:dyDescent="0.25">
      <c r="A324">
        <v>0.1</v>
      </c>
      <c r="B324">
        <v>-3.0200000000000001E-2</v>
      </c>
      <c r="E324">
        <v>0.1</v>
      </c>
      <c r="F324">
        <v>-5.74E-2</v>
      </c>
    </row>
    <row r="325" spans="1:6" x14ac:dyDescent="0.25">
      <c r="A325">
        <v>0.1</v>
      </c>
      <c r="B325">
        <v>-3.0200000000000001E-2</v>
      </c>
      <c r="E325">
        <v>0.1</v>
      </c>
      <c r="F325">
        <v>-5.79E-2</v>
      </c>
    </row>
    <row r="326" spans="1:6" x14ac:dyDescent="0.25">
      <c r="A326">
        <v>0.1</v>
      </c>
      <c r="B326">
        <v>-3.0200000000000001E-2</v>
      </c>
      <c r="E326">
        <v>0.1</v>
      </c>
      <c r="F326">
        <v>-5.8400000000000001E-2</v>
      </c>
    </row>
    <row r="327" spans="1:6" x14ac:dyDescent="0.25">
      <c r="A327">
        <v>0.1</v>
      </c>
      <c r="B327">
        <v>-3.0200000000000001E-2</v>
      </c>
      <c r="E327">
        <v>0.1</v>
      </c>
      <c r="F327">
        <v>-5.8700000000000002E-2</v>
      </c>
    </row>
    <row r="328" spans="1:6" x14ac:dyDescent="0.25">
      <c r="A328">
        <v>0.1</v>
      </c>
      <c r="B328">
        <v>-3.0200000000000001E-2</v>
      </c>
      <c r="E328">
        <v>0.1</v>
      </c>
      <c r="F328">
        <v>-5.8900000000000001E-2</v>
      </c>
    </row>
    <row r="329" spans="1:6" x14ac:dyDescent="0.25">
      <c r="A329">
        <v>0.1</v>
      </c>
      <c r="B329">
        <v>-3.0200000000000001E-2</v>
      </c>
      <c r="E329">
        <v>0.1</v>
      </c>
      <c r="F329">
        <v>-5.8999999999999997E-2</v>
      </c>
    </row>
    <row r="330" spans="1:6" x14ac:dyDescent="0.25">
      <c r="E330">
        <v>0.1</v>
      </c>
      <c r="F330">
        <v>-5.9200000000000003E-2</v>
      </c>
    </row>
    <row r="331" spans="1:6" x14ac:dyDescent="0.25">
      <c r="E331">
        <v>0.1</v>
      </c>
      <c r="F331">
        <v>-5.9400000000000001E-2</v>
      </c>
    </row>
    <row r="332" spans="1:6" x14ac:dyDescent="0.25">
      <c r="E332">
        <v>0.1</v>
      </c>
      <c r="F332">
        <v>-5.9700000000000003E-2</v>
      </c>
    </row>
    <row r="333" spans="1:6" x14ac:dyDescent="0.25">
      <c r="E333">
        <v>0.1</v>
      </c>
      <c r="F333">
        <v>-5.9700000000000003E-2</v>
      </c>
    </row>
    <row r="334" spans="1:6" x14ac:dyDescent="0.25">
      <c r="E334">
        <v>0.1</v>
      </c>
      <c r="F334">
        <v>-5.9700000000000003E-2</v>
      </c>
    </row>
    <row r="335" spans="1:6" x14ac:dyDescent="0.25">
      <c r="E335">
        <v>0.1</v>
      </c>
      <c r="F335">
        <v>-5.9700000000000003E-2</v>
      </c>
    </row>
    <row r="336" spans="1:6" x14ac:dyDescent="0.25">
      <c r="E336">
        <v>0.1</v>
      </c>
      <c r="F336">
        <v>-5.9700000000000003E-2</v>
      </c>
    </row>
    <row r="337" spans="5:6" x14ac:dyDescent="0.25">
      <c r="E337">
        <v>0.1</v>
      </c>
      <c r="F337">
        <v>-5.9700000000000003E-2</v>
      </c>
    </row>
    <row r="338" spans="5:6" x14ac:dyDescent="0.25">
      <c r="E338">
        <v>0.1</v>
      </c>
      <c r="F338">
        <v>-5.9700000000000003E-2</v>
      </c>
    </row>
    <row r="339" spans="5:6" x14ac:dyDescent="0.25">
      <c r="E339">
        <v>0.1</v>
      </c>
      <c r="F339">
        <v>-5.9700000000000003E-2</v>
      </c>
    </row>
    <row r="340" spans="5:6" x14ac:dyDescent="0.25">
      <c r="E340">
        <v>0.1</v>
      </c>
      <c r="F340">
        <v>-5.9700000000000003E-2</v>
      </c>
    </row>
    <row r="341" spans="5:6" x14ac:dyDescent="0.25">
      <c r="E341">
        <v>0.1</v>
      </c>
      <c r="F341">
        <v>-5.9700000000000003E-2</v>
      </c>
    </row>
    <row r="342" spans="5:6" x14ac:dyDescent="0.25">
      <c r="E342">
        <v>0.1</v>
      </c>
      <c r="F342">
        <v>-5.9700000000000003E-2</v>
      </c>
    </row>
    <row r="343" spans="5:6" x14ac:dyDescent="0.25">
      <c r="E343">
        <v>0.1</v>
      </c>
      <c r="F343">
        <v>-5.9700000000000003E-2</v>
      </c>
    </row>
    <row r="344" spans="5:6" x14ac:dyDescent="0.25">
      <c r="E344">
        <v>0.1</v>
      </c>
      <c r="F344">
        <v>-5.9700000000000003E-2</v>
      </c>
    </row>
    <row r="345" spans="5:6" x14ac:dyDescent="0.25">
      <c r="E345">
        <v>0.1</v>
      </c>
      <c r="F345">
        <v>-5.9700000000000003E-2</v>
      </c>
    </row>
    <row r="346" spans="5:6" x14ac:dyDescent="0.25">
      <c r="E346">
        <v>0.1</v>
      </c>
      <c r="F346">
        <v>-5.9700000000000003E-2</v>
      </c>
    </row>
    <row r="347" spans="5:6" x14ac:dyDescent="0.25">
      <c r="E347">
        <v>0.1</v>
      </c>
      <c r="F347">
        <v>-5.9700000000000003E-2</v>
      </c>
    </row>
    <row r="348" spans="5:6" x14ac:dyDescent="0.25">
      <c r="E348">
        <v>0.1</v>
      </c>
      <c r="F348">
        <v>-5.9700000000000003E-2</v>
      </c>
    </row>
    <row r="349" spans="5:6" x14ac:dyDescent="0.25">
      <c r="E349">
        <v>0.1</v>
      </c>
      <c r="F349">
        <v>-5.9700000000000003E-2</v>
      </c>
    </row>
    <row r="350" spans="5:6" x14ac:dyDescent="0.25">
      <c r="E350">
        <v>0.1</v>
      </c>
      <c r="F350">
        <v>-5.9700000000000003E-2</v>
      </c>
    </row>
    <row r="351" spans="5:6" x14ac:dyDescent="0.25">
      <c r="E351">
        <v>0.1</v>
      </c>
      <c r="F351">
        <v>-5.9700000000000003E-2</v>
      </c>
    </row>
    <row r="352" spans="5:6" x14ac:dyDescent="0.25">
      <c r="E352">
        <v>0.1</v>
      </c>
      <c r="F352">
        <v>-5.9700000000000003E-2</v>
      </c>
    </row>
    <row r="353" spans="5:6" x14ac:dyDescent="0.25">
      <c r="E353">
        <v>0.1</v>
      </c>
      <c r="F353">
        <v>-5.9700000000000003E-2</v>
      </c>
    </row>
    <row r="354" spans="5:6" x14ac:dyDescent="0.25">
      <c r="E354">
        <v>0.1</v>
      </c>
      <c r="F354">
        <v>-5.9700000000000003E-2</v>
      </c>
    </row>
    <row r="355" spans="5:6" x14ac:dyDescent="0.25">
      <c r="E355">
        <v>0.1</v>
      </c>
      <c r="F355">
        <v>-5.9700000000000003E-2</v>
      </c>
    </row>
    <row r="356" spans="5:6" x14ac:dyDescent="0.25">
      <c r="E356">
        <v>0.1</v>
      </c>
      <c r="F356">
        <v>-5.9700000000000003E-2</v>
      </c>
    </row>
    <row r="357" spans="5:6" x14ac:dyDescent="0.25">
      <c r="E357">
        <v>0.1</v>
      </c>
      <c r="F357">
        <v>-5.9700000000000003E-2</v>
      </c>
    </row>
    <row r="358" spans="5:6" x14ac:dyDescent="0.25">
      <c r="E358">
        <v>0.1</v>
      </c>
      <c r="F358">
        <v>-5.9700000000000003E-2</v>
      </c>
    </row>
    <row r="359" spans="5:6" x14ac:dyDescent="0.25">
      <c r="E359">
        <v>0.1</v>
      </c>
      <c r="F359">
        <v>-5.9700000000000003E-2</v>
      </c>
    </row>
    <row r="360" spans="5:6" x14ac:dyDescent="0.25">
      <c r="E360">
        <v>0.1</v>
      </c>
      <c r="F360">
        <v>-5.9700000000000003E-2</v>
      </c>
    </row>
    <row r="361" spans="5:6" x14ac:dyDescent="0.25">
      <c r="E361">
        <v>0.1</v>
      </c>
      <c r="F361">
        <v>-5.9700000000000003E-2</v>
      </c>
    </row>
    <row r="362" spans="5:6" x14ac:dyDescent="0.25">
      <c r="E362">
        <v>0.1</v>
      </c>
      <c r="F362">
        <v>-5.9700000000000003E-2</v>
      </c>
    </row>
    <row r="363" spans="5:6" x14ac:dyDescent="0.25">
      <c r="E363">
        <v>0.1</v>
      </c>
      <c r="F363">
        <v>-5.9700000000000003E-2</v>
      </c>
    </row>
    <row r="364" spans="5:6" x14ac:dyDescent="0.25">
      <c r="E364">
        <v>0.1</v>
      </c>
      <c r="F364">
        <v>-5.9700000000000003E-2</v>
      </c>
    </row>
    <row r="365" spans="5:6" x14ac:dyDescent="0.25">
      <c r="E365">
        <v>0.1</v>
      </c>
      <c r="F365">
        <v>-5.9700000000000003E-2</v>
      </c>
    </row>
    <row r="366" spans="5:6" x14ac:dyDescent="0.25">
      <c r="E366">
        <v>0.1</v>
      </c>
      <c r="F366">
        <v>-5.9700000000000003E-2</v>
      </c>
    </row>
    <row r="367" spans="5:6" x14ac:dyDescent="0.25">
      <c r="E367">
        <v>0.1</v>
      </c>
      <c r="F367">
        <v>-5.9700000000000003E-2</v>
      </c>
    </row>
    <row r="368" spans="5:6" x14ac:dyDescent="0.25">
      <c r="E368">
        <v>0.1</v>
      </c>
      <c r="F368">
        <v>-5.9700000000000003E-2</v>
      </c>
    </row>
    <row r="369" spans="5:6" x14ac:dyDescent="0.25">
      <c r="E369">
        <v>0.1</v>
      </c>
      <c r="F369">
        <v>-5.9700000000000003E-2</v>
      </c>
    </row>
    <row r="370" spans="5:6" x14ac:dyDescent="0.25">
      <c r="E370">
        <v>0.1</v>
      </c>
      <c r="F370">
        <v>-5.9700000000000003E-2</v>
      </c>
    </row>
    <row r="371" spans="5:6" x14ac:dyDescent="0.25">
      <c r="E371">
        <v>0.1</v>
      </c>
      <c r="F371">
        <v>-5.9700000000000003E-2</v>
      </c>
    </row>
    <row r="372" spans="5:6" x14ac:dyDescent="0.25">
      <c r="E372">
        <v>0.1</v>
      </c>
      <c r="F372">
        <v>-5.9700000000000003E-2</v>
      </c>
    </row>
    <row r="373" spans="5:6" x14ac:dyDescent="0.25">
      <c r="E373">
        <v>0.1</v>
      </c>
      <c r="F373">
        <v>-5.9700000000000003E-2</v>
      </c>
    </row>
    <row r="374" spans="5:6" x14ac:dyDescent="0.25">
      <c r="E374">
        <v>0.1</v>
      </c>
      <c r="F374">
        <v>-5.9700000000000003E-2</v>
      </c>
    </row>
    <row r="375" spans="5:6" x14ac:dyDescent="0.25">
      <c r="E375">
        <v>0.1</v>
      </c>
      <c r="F375">
        <v>-5.9700000000000003E-2</v>
      </c>
    </row>
    <row r="376" spans="5:6" x14ac:dyDescent="0.25">
      <c r="E376">
        <v>0.1</v>
      </c>
      <c r="F376">
        <v>-5.9700000000000003E-2</v>
      </c>
    </row>
    <row r="377" spans="5:6" x14ac:dyDescent="0.25">
      <c r="E377">
        <v>0.1</v>
      </c>
      <c r="F377">
        <v>-5.9700000000000003E-2</v>
      </c>
    </row>
    <row r="378" spans="5:6" x14ac:dyDescent="0.25">
      <c r="E378">
        <v>0.1</v>
      </c>
      <c r="F378">
        <v>-5.9700000000000003E-2</v>
      </c>
    </row>
    <row r="379" spans="5:6" x14ac:dyDescent="0.25">
      <c r="E379">
        <v>0.1</v>
      </c>
      <c r="F379">
        <v>-5.9700000000000003E-2</v>
      </c>
    </row>
    <row r="380" spans="5:6" x14ac:dyDescent="0.25">
      <c r="E380">
        <v>0.1</v>
      </c>
      <c r="F380">
        <v>-5.9700000000000003E-2</v>
      </c>
    </row>
    <row r="381" spans="5:6" x14ac:dyDescent="0.25">
      <c r="E381">
        <v>0.1</v>
      </c>
      <c r="F381">
        <v>-5.9700000000000003E-2</v>
      </c>
    </row>
    <row r="382" spans="5:6" x14ac:dyDescent="0.25">
      <c r="E382">
        <v>0.1</v>
      </c>
      <c r="F382">
        <v>-5.9700000000000003E-2</v>
      </c>
    </row>
    <row r="383" spans="5:6" x14ac:dyDescent="0.25">
      <c r="E383">
        <v>0.1</v>
      </c>
      <c r="F383">
        <v>-5.9700000000000003E-2</v>
      </c>
    </row>
    <row r="384" spans="5:6" x14ac:dyDescent="0.25">
      <c r="E384">
        <v>0.1</v>
      </c>
      <c r="F384">
        <v>-5.9700000000000003E-2</v>
      </c>
    </row>
    <row r="385" spans="5:6" x14ac:dyDescent="0.25">
      <c r="E385">
        <v>0.1</v>
      </c>
      <c r="F385">
        <v>-5.9700000000000003E-2</v>
      </c>
    </row>
    <row r="386" spans="5:6" x14ac:dyDescent="0.25">
      <c r="E386">
        <v>0.1</v>
      </c>
      <c r="F386">
        <v>-5.9700000000000003E-2</v>
      </c>
    </row>
    <row r="387" spans="5:6" x14ac:dyDescent="0.25">
      <c r="E387">
        <v>0.1</v>
      </c>
      <c r="F387">
        <v>-5.9700000000000003E-2</v>
      </c>
    </row>
    <row r="388" spans="5:6" x14ac:dyDescent="0.25">
      <c r="E388">
        <v>0.1</v>
      </c>
      <c r="F388">
        <v>-5.9700000000000003E-2</v>
      </c>
    </row>
    <row r="389" spans="5:6" x14ac:dyDescent="0.25">
      <c r="E389">
        <v>0.1</v>
      </c>
      <c r="F389">
        <v>-5.9700000000000003E-2</v>
      </c>
    </row>
    <row r="390" spans="5:6" x14ac:dyDescent="0.25">
      <c r="E390">
        <v>0.1</v>
      </c>
      <c r="F390">
        <v>-5.9700000000000003E-2</v>
      </c>
    </row>
    <row r="391" spans="5:6" x14ac:dyDescent="0.25">
      <c r="E391">
        <v>0.1</v>
      </c>
      <c r="F391">
        <v>-5.9700000000000003E-2</v>
      </c>
    </row>
    <row r="392" spans="5:6" x14ac:dyDescent="0.25">
      <c r="E392">
        <v>0.1</v>
      </c>
      <c r="F392">
        <v>-5.9700000000000003E-2</v>
      </c>
    </row>
    <row r="393" spans="5:6" x14ac:dyDescent="0.25">
      <c r="E393">
        <v>0.1</v>
      </c>
      <c r="F393">
        <v>-5.9700000000000003E-2</v>
      </c>
    </row>
    <row r="394" spans="5:6" x14ac:dyDescent="0.25">
      <c r="E394">
        <v>0.1</v>
      </c>
      <c r="F394">
        <v>-5.9700000000000003E-2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 1</vt:lpstr>
      <vt:lpstr>Part 2</vt:lpstr>
      <vt:lpstr>Part 3</vt:lpstr>
      <vt:lpstr>Part 4</vt:lpstr>
      <vt:lpstr>Part 5</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2018-04-06T03:35:13Z</dcterms:modified>
</cp:coreProperties>
</file>